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2\4Q_2022_elektro\verze_1\"/>
    </mc:Choice>
  </mc:AlternateContent>
  <xr:revisionPtr revIDLastSave="0" documentId="13_ncr:1_{21C4EB8B-CEE2-4B75-B42F-324615EA8E18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"2. 2. 2023"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50" i="143" l="1"/>
  <c r="N35" i="107" l="1"/>
  <c r="B35" i="107" l="1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33" i="107"/>
  <c r="H34" i="107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  <c r="F4" i="140" l="1"/>
  <c r="F29" i="140" l="1"/>
</calcChain>
</file>

<file path=xl/sharedStrings.xml><?xml version="1.0" encoding="utf-8"?>
<sst xmlns="http://schemas.openxmlformats.org/spreadsheetml/2006/main" count="1930" uniqueCount="432">
  <si>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</si>
  <si>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</si>
  <si>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</si>
  <si>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</si>
  <si>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</si>
  <si>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</si>
  <si>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</si>
  <si>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</si>
  <si>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</si>
  <si>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</si>
  <si>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</si>
  <si>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</si>
  <si>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</si>
  <si>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</si>
  <si>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</si>
  <si>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</si>
  <si>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</si>
  <si>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</si>
  <si>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</si>
  <si>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</si>
  <si>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</si>
  <si>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</si>
  <si>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</si>
  <si>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</si>
  <si>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</si>
  <si>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</si>
  <si>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</si>
  <si>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</si>
  <si>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</si>
  <si>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</si>
  <si>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</si>
  <si>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</si>
  <si>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</si>
  <si>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</si>
  <si>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</si>
  <si>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</si>
  <si>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</si>
  <si>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</si>
  <si>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</si>
  <si>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</si>
  <si>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</si>
  <si>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</si>
  <si>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</si>
  <si>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</si>
  <si>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</si>
  <si>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</si>
  <si>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</si>
  <si>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</si>
  <si>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</si>
  <si>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</si>
  <si>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</si>
  <si>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</si>
  <si>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</si>
  <si>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</si>
  <si>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</si>
  <si>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</si>
  <si>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</si>
  <si>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</si>
  <si>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</si>
  <si>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</si>
  <si>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</si>
  <si>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</si>
  <si>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</si>
  <si>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</si>
  <si>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</si>
  <si>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</si>
  <si>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</si>
  <si>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</si>
  <si>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</si>
  <si>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</si>
  <si>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</si>
  <si>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</si>
  <si>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</si>
  <si>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</si>
  <si>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</si>
  <si>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</si>
  <si>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</si>
  <si>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</si>
  <si>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</si>
  <si>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</si>
  <si>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</si>
  <si>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</si>
  <si>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</si>
  <si>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</si>
  <si>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</si>
  <si>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</si>
  <si>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</si>
  <si>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</si>
  <si>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</si>
  <si>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</si>
  <si>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</si>
  <si>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</si>
  <si>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</si>
  <si>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</si>
  <si>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</si>
  <si>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</si>
  <si>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</si>
  <si>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</si>
  <si>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</si>
  <si>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</si>
  <si>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</si>
  <si>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</si>
  <si>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</si>
  <si>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</si>
  <si>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</si>
  <si>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</si>
  <si>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</si>
  <si>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</si>
  <si>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</si>
  <si>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</si>
  <si>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</si>
  <si>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</si>
  <si>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</si>
  <si>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</si>
  <si>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</si>
  <si>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</si>
  <si>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</si>
  <si>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</si>
  <si>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</si>
  <si>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</si>
  <si>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</si>
  <si>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</si>
  <si>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</si>
  <si>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</si>
  <si>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</si>
  <si>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</si>
  <si>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</si>
  <si>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</si>
  <si>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</si>
  <si>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</si>
  <si>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</si>
  <si>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</si>
  <si>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</si>
  <si>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</si>
  <si>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</si>
  <si>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</si>
  <si>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</si>
  <si>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</si>
  <si>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</si>
  <si>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</si>
  <si>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</si>
  <si>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</si>
  <si>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</si>
  <si>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</si>
  <si>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</si>
  <si>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</si>
  <si>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</si>
  <si>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</si>
  <si>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</si>
  <si>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</si>
  <si>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</si>
  <si>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</si>
  <si>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</si>
  <si>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</si>
  <si>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</si>
  <si>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</si>
  <si>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</si>
  <si>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</si>
  <si>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</si>
  <si>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</si>
  <si>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</si>
  <si>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</si>
  <si>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</si>
  <si>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</si>
  <si>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</si>
  <si>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</si>
  <si>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</si>
  <si>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</si>
  <si>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</si>
  <si>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</si>
  <si>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</si>
  <si>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</si>
  <si>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</si>
  <si>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</si>
  <si>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</si>
  <si>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</si>
  <si>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</si>
  <si>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</si>
  <si>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</si>
  <si>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</si>
  <si>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</si>
  <si>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</si>
  <si>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</si>
  <si>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</si>
  <si>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</si>
  <si>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</si>
  <si>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</si>
  <si>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</si>
  <si>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</si>
  <si>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</si>
  <si>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</si>
  <si>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</si>
  <si>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</si>
  <si>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</si>
  <si>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</si>
  <si>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</si>
  <si>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</si>
  <si>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</si>
  <si>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</si>
  <si>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</si>
  <si>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</si>
  <si>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</si>
  <si>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</si>
  <si>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</si>
  <si>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</si>
  <si>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</si>
  <si>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</si>
  <si>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</si>
  <si>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</si>
  <si>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</si>
  <si>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</si>
  <si>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</si>
  <si>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</si>
  <si>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</si>
  <si>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</si>
  <si>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</si>
  <si>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</si>
  <si>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</si>
  <si>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</si>
  <si>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</si>
  <si>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</si>
  <si>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</si>
  <si>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</si>
  <si>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</si>
  <si>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</si>
  <si>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</si>
  <si>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</si>
  <si>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</si>
  <si>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</si>
  <si>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</si>
  <si>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</si>
  <si>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</si>
  <si>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</si>
  <si>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</si>
  <si>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</si>
  <si>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</si>
  <si>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</si>
  <si>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</si>
  <si>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</si>
  <si>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</si>
  <si>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</si>
  <si>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</si>
  <si>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</si>
  <si>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</si>
  <si>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</si>
  <si>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</si>
  <si>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</si>
  <si>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</si>
  <si>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</si>
  <si>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</si>
  <si>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</si>
  <si>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</si>
  <si>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</si>
  <si>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</si>
  <si>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</si>
  <si>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</si>
  <si>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</si>
  <si>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</si>
  <si>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</si>
  <si>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</si>
  <si>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</si>
  <si>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</si>
  <si>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</si>
  <si>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</si>
  <si>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</si>
  <si>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</si>
  <si>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</si>
  <si>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</si>
  <si>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</si>
  <si>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</si>
  <si>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</si>
  <si>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</si>
  <si>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</si>
  <si>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</si>
  <si>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</si>
  <si>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</si>
  <si>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</si>
  <si>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</si>
  <si>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</si>
  <si>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</si>
  <si>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</si>
  <si>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</si>
  <si>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</si>
  <si>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</si>
  <si>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</si>
  <si>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</si>
  <si>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</si>
  <si>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</si>
  <si>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</si>
  <si>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</si>
  <si>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</si>
  <si>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</si>
  <si>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</si>
  <si>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</si>
  <si>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</si>
  <si>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</si>
  <si>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</si>
  <si>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</si>
  <si>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</si>
  <si>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</si>
  <si>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</si>
  <si>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</si>
  <si>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</si>
  <si>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</si>
  <si>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</si>
  <si>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</si>
  <si>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</si>
  <si>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</si>
  <si>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</si>
  <si>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</si>
  <si>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</si>
  <si>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</si>
  <si>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</si>
  <si>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</si>
  <si>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</si>
  <si>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</si>
  <si>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</si>
  <si>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</si>
  <si>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</si>
  <si>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</si>
  <si>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</si>
  <si>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</si>
  <si>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</si>
  <si>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</si>
  <si>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</si>
  <si>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</si>
  <si>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</si>
  <si>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</si>
  <si>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</si>
  <si>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</si>
  <si>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</si>
  <si>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</si>
  <si>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</si>
  <si>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</si>
  <si>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</si>
  <si>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</si>
  <si>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</si>
  <si>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</si>
  <si>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</si>
  <si>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</si>
  <si>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</si>
  <si>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</si>
  <si>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</si>
  <si>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</si>
  <si>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</si>
  <si>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</si>
  <si>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</si>
  <si>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</si>
  <si>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</si>
  <si>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</si>
  <si>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</si>
  <si>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</si>
  <si>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</si>
  <si>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</si>
  <si>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</si>
  <si>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</si>
  <si>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</si>
  <si>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</si>
  <si>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</si>
  <si>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</si>
  <si>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</si>
  <si>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</si>
  <si>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</si>
  <si>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</si>
  <si>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</si>
  <si>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</si>
  <si>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</si>
  <si>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</si>
  <si>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</si>
  <si>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</si>
  <si>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</si>
  <si>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</si>
  <si>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</si>
  <si>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</si>
  <si>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</si>
  <si>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</si>
  <si>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</si>
  <si>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</si>
  <si>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</si>
  <si>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</si>
  <si>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</si>
  <si>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</si>
  <si>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</si>
  <si>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</si>
  <si>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</si>
  <si>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</si>
  <si>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</si>
  <si>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</si>
  <si>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</si>
  <si>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</si>
  <si>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</si>
  <si>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</si>
  <si>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</si>
  <si>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</si>
  <si>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</si>
  <si>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</si>
  <si>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</si>
  <si>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</si>
  <si>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</si>
  <si>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</si>
  <si>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</si>
  <si>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</si>
  <si>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</si>
  <si>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</si>
  <si>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</si>
  <si>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</si>
  <si>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</si>
  <si>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</si>
  <si>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</si>
  <si>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</si>
  <si>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</si>
  <si>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</si>
  <si>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</si>
  <si>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</si>
  <si>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</si>
  <si>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</si>
  <si>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</si>
  <si>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</si>
  <si>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</si>
  <si>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</si>
  <si>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</si>
  <si>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</si>
  <si>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</si>
  <si>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</si>
  <si>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</si>
  <si>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</si>
  <si>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</si>
  <si>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2022, kterou ERÚ předpokládá zveřejnit do konce května roku 2023.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</si>
  <si>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ZA IV. ČTVRTLETÍ 2022</t>
    </r>
  </si>
  <si>
    <t>IV. čtvrtletí 2022</t>
  </si>
  <si>
    <t>Vydání</t>
  </si>
  <si>
    <t>Celkové roční údaje uvedené ve zprávě v příslušných tabulkách nejsou konečné, ale jsou pouze na základě aktuálních měsíčních hodnot. Předběžná roční výroba elektřiny brutto byla 84,5 TWh, pokles o 0,4 % oproti předchozímu roku. Tuzemská brutto spotřeba činila 70,8 TWh (pokles o 3,8 %). Konečná roční data budou uvedena v Roční zprávě o provozu elektrizační soustavy ČR za rok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</si>
</sst>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2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9"/>
      <color rgb="FF233060"/>
      <name val="Arial"/>
      <family val="2"/>
      <charset val="238"/>
      <scheme val="minor"/>
    </font>
    <font>
      <b/>
      <sz val="9"/>
      <color theme="6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05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2" fillId="0" borderId="0" xfId="50" applyNumberFormat="1" applyFont="1" applyFill="1" applyAlignment="1">
      <alignment horizontal="right"/>
    </xf>
    <xf numFmtId="164" fontId="72" fillId="0" borderId="0" xfId="50" applyNumberFormat="1" applyFont="1" applyFill="1" applyAlignment="1">
      <alignment horizontal="right"/>
    </xf>
    <xf numFmtId="174" fontId="72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2" fillId="0" borderId="9" xfId="50" applyFont="1" applyFill="1" applyBorder="1" applyAlignment="1">
      <alignment horizontal="right"/>
    </xf>
    <xf numFmtId="0" fontId="72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5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7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7" fillId="18" borderId="0" xfId="0" applyNumberFormat="1" applyFont="1" applyFill="1" applyBorder="1" applyAlignment="1">
      <alignment horizontal="left" vertical="center"/>
    </xf>
    <xf numFmtId="0" fontId="78" fillId="0" borderId="0" xfId="0" applyFont="1" applyFill="1" applyAlignment="1">
      <alignment horizontal="left" vertical="top"/>
    </xf>
    <xf numFmtId="0" fontId="80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7" fillId="0" borderId="0" xfId="0" applyNumberFormat="1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0" fontId="77" fillId="0" borderId="0" xfId="0" applyFont="1" applyFill="1" applyBorder="1"/>
    <xf numFmtId="0" fontId="77" fillId="0" borderId="0" xfId="0" applyFont="1" applyFill="1" applyBorder="1" applyAlignment="1">
      <alignment horizontal="right"/>
    </xf>
    <xf numFmtId="0" fontId="77" fillId="0" borderId="0" xfId="0" applyFont="1" applyFill="1" applyBorder="1" applyAlignment="1">
      <alignment horizontal="left" vertical="center" indent="1"/>
    </xf>
    <xf numFmtId="0" fontId="77" fillId="0" borderId="0" xfId="0" applyFont="1" applyFill="1" applyBorder="1" applyAlignment="1"/>
    <xf numFmtId="0" fontId="77" fillId="0" borderId="0" xfId="0" applyFont="1" applyFill="1" applyBorder="1" applyAlignment="1">
      <alignment horizontal="center" vertical="center"/>
    </xf>
    <xf numFmtId="49" fontId="77" fillId="0" borderId="0" xfId="44" applyNumberFormat="1" applyFont="1" applyFill="1" applyBorder="1" applyAlignment="1">
      <alignment horizontal="left" vertical="center"/>
    </xf>
    <xf numFmtId="0" fontId="79" fillId="0" borderId="0" xfId="0" applyFont="1" applyFill="1" applyBorder="1"/>
    <xf numFmtId="0" fontId="77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8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1" fillId="0" borderId="0" xfId="44" applyFont="1"/>
    <xf numFmtId="0" fontId="78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1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1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1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3" fillId="18" borderId="0" xfId="0" applyFont="1" applyFill="1" applyBorder="1"/>
    <xf numFmtId="0" fontId="81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8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82" fillId="18" borderId="0" xfId="0" applyFont="1" applyFill="1" applyBorder="1"/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8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8" fillId="0" borderId="0" xfId="0" applyFont="1" applyFill="1" applyBorder="1"/>
    <xf numFmtId="168" fontId="85" fillId="0" borderId="0" xfId="0" applyNumberFormat="1" applyFont="1" applyFill="1" applyBorder="1" applyAlignment="1">
      <alignment horizontal="right"/>
    </xf>
    <xf numFmtId="168" fontId="86" fillId="0" borderId="0" xfId="0" applyNumberFormat="1" applyFont="1" applyFill="1" applyBorder="1" applyAlignment="1">
      <alignment horizontal="left"/>
    </xf>
    <xf numFmtId="168" fontId="86" fillId="0" borderId="0" xfId="0" applyNumberFormat="1" applyFont="1" applyFill="1" applyBorder="1" applyAlignment="1">
      <alignment horizontal="right"/>
    </xf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1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3" fontId="29" fillId="18" borderId="11" xfId="0" applyNumberFormat="1" applyFont="1" applyFill="1" applyBorder="1" applyAlignment="1"/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1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7" fillId="0" borderId="0" xfId="44" applyFont="1"/>
    <xf numFmtId="0" fontId="88" fillId="0" borderId="0" xfId="0" applyFont="1" applyFill="1"/>
    <xf numFmtId="0" fontId="88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7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33" fillId="0" borderId="0" xfId="48" applyFont="1" applyFill="1" applyBorder="1"/>
    <xf numFmtId="0" fontId="90" fillId="0" borderId="0" xfId="53" applyFont="1" applyAlignment="1">
      <alignment horizontal="left"/>
    </xf>
    <xf numFmtId="175" fontId="90" fillId="0" borderId="0" xfId="53" applyNumberFormat="1" applyFont="1" applyAlignment="1">
      <alignment horizontal="left"/>
    </xf>
    <xf numFmtId="3" fontId="29" fillId="0" borderId="0" xfId="0" applyNumberFormat="1" applyFont="1" applyFill="1" applyBorder="1" applyAlignment="1"/>
    <xf numFmtId="3" fontId="29" fillId="0" borderId="11" xfId="0" applyNumberFormat="1" applyFont="1" applyFill="1" applyBorder="1" applyAlignment="1"/>
    <xf numFmtId="0" fontId="1" fillId="0" borderId="0" xfId="50" applyFont="1"/>
    <xf numFmtId="0" fontId="73" fillId="0" borderId="0" xfId="46" applyFont="1" applyAlignment="1">
      <alignment horizontal="left" vertical="center" wrapText="1"/>
    </xf>
    <xf numFmtId="0" fontId="74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1" fillId="0" borderId="0" xfId="50" applyFont="1" applyAlignment="1">
      <alignment horizontal="justify" wrapText="1"/>
    </xf>
    <xf numFmtId="0" fontId="4" fillId="0" borderId="0" xfId="50" applyFont="1" applyAlignment="1">
      <alignment horizontal="right"/>
    </xf>
    <xf numFmtId="0" fontId="72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2" fillId="0" borderId="0" xfId="50" applyFont="1" applyAlignment="1">
      <alignment horizontal="right"/>
    </xf>
    <xf numFmtId="0" fontId="72" fillId="0" borderId="0" xfId="5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164" fontId="31" fillId="0" borderId="1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89" fillId="18" borderId="10" xfId="0" applyFont="1" applyFill="1" applyBorder="1" applyAlignment="1">
      <alignment horizontal="left" vertical="top" wrapText="1"/>
    </xf>
    <xf numFmtId="0" fontId="89" fillId="18" borderId="0" xfId="0" applyFont="1" applyFill="1" applyBorder="1" applyAlignment="1">
      <alignment horizontal="left" vertical="top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89" fillId="18" borderId="10" xfId="0" applyFont="1" applyFill="1" applyBorder="1" applyAlignment="1">
      <alignment horizontal="left" vertical="top"/>
    </xf>
    <xf numFmtId="0" fontId="89" fillId="18" borderId="0" xfId="0" applyFont="1" applyFill="1" applyBorder="1" applyAlignment="1">
      <alignment horizontal="left" vertical="top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18" borderId="0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168" fontId="86" fillId="0" borderId="0" xfId="0" applyNumberFormat="1" applyFont="1" applyFill="1" applyBorder="1" applyAlignment="1">
      <alignment horizontal="center"/>
    </xf>
    <xf numFmtId="168" fontId="85" fillId="0" borderId="0" xfId="0" applyNumberFormat="1" applyFont="1" applyFill="1" applyBorder="1" applyAlignment="1">
      <alignment horizontal="center"/>
    </xf>
    <xf numFmtId="168" fontId="85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29" fillId="18" borderId="11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F0948F"/>
      <color rgb="FFF7C9C7"/>
      <color rgb="FF646363"/>
      <color rgb="FF9D9D9C"/>
      <color rgb="FFD0D0D0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2743.45759</c:v>
                </c:pt>
                <c:pt idx="1">
                  <c:v>2571.2223300000001</c:v>
                </c:pt>
                <c:pt idx="2">
                  <c:v>2740.1985399999999</c:v>
                </c:pt>
                <c:pt idx="3">
                  <c:v>2544.2044699999997</c:v>
                </c:pt>
                <c:pt idx="4">
                  <c:v>2254.4457299999999</c:v>
                </c:pt>
                <c:pt idx="5">
                  <c:v>2365.3663099999999</c:v>
                </c:pt>
                <c:pt idx="6">
                  <c:v>2472.6039799999999</c:v>
                </c:pt>
                <c:pt idx="7">
                  <c:v>2234.0262200000002</c:v>
                </c:pt>
                <c:pt idx="8">
                  <c:v>2625.8935499999998</c:v>
                </c:pt>
                <c:pt idx="9">
                  <c:v>2533.6661800000002</c:v>
                </c:pt>
                <c:pt idx="10">
                  <c:v>2814.8624699999996</c:v>
                </c:pt>
                <c:pt idx="11">
                  <c:v>3121.8630700000003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4197.1909220000025</c:v>
                </c:pt>
                <c:pt idx="1">
                  <c:v>3361.6906400000003</c:v>
                </c:pt>
                <c:pt idx="2">
                  <c:v>4072.1673210000026</c:v>
                </c:pt>
                <c:pt idx="3">
                  <c:v>2966.7852490000014</c:v>
                </c:pt>
                <c:pt idx="4">
                  <c:v>2773.2369549999989</c:v>
                </c:pt>
                <c:pt idx="5">
                  <c:v>3048.0483389999999</c:v>
                </c:pt>
                <c:pt idx="6">
                  <c:v>3126.2923889999988</c:v>
                </c:pt>
                <c:pt idx="7">
                  <c:v>3316.2973979999997</c:v>
                </c:pt>
                <c:pt idx="8">
                  <c:v>3279.6981269999997</c:v>
                </c:pt>
                <c:pt idx="9">
                  <c:v>3033.9519520000003</c:v>
                </c:pt>
                <c:pt idx="10">
                  <c:v>3577.0589970000005</c:v>
                </c:pt>
                <c:pt idx="11">
                  <c:v>4296.9066900000007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311.06209000000001</c:v>
                </c:pt>
                <c:pt idx="1">
                  <c:v>150.42146</c:v>
                </c:pt>
                <c:pt idx="2">
                  <c:v>313.35629799999992</c:v>
                </c:pt>
                <c:pt idx="3">
                  <c:v>41.595899999999993</c:v>
                </c:pt>
                <c:pt idx="4">
                  <c:v>168.06626900000001</c:v>
                </c:pt>
                <c:pt idx="5">
                  <c:v>253.36542500000002</c:v>
                </c:pt>
                <c:pt idx="6">
                  <c:v>121.12724300000001</c:v>
                </c:pt>
                <c:pt idx="7">
                  <c:v>237.09286300000002</c:v>
                </c:pt>
                <c:pt idx="8">
                  <c:v>190.27166</c:v>
                </c:pt>
                <c:pt idx="9">
                  <c:v>230.70121000000003</c:v>
                </c:pt>
                <c:pt idx="10">
                  <c:v>214.69585000000001</c:v>
                </c:pt>
                <c:pt idx="11">
                  <c:v>301.84275000000002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378.0116390000004</c:v>
                </c:pt>
                <c:pt idx="1">
                  <c:v>340.31963000000053</c:v>
                </c:pt>
                <c:pt idx="2">
                  <c:v>370.60318799999988</c:v>
                </c:pt>
                <c:pt idx="3">
                  <c:v>333.25454499999921</c:v>
                </c:pt>
                <c:pt idx="4">
                  <c:v>302.73767899999996</c:v>
                </c:pt>
                <c:pt idx="5">
                  <c:v>277.90403799999962</c:v>
                </c:pt>
                <c:pt idx="6">
                  <c:v>280.13949299999945</c:v>
                </c:pt>
                <c:pt idx="7">
                  <c:v>282.76736000000005</c:v>
                </c:pt>
                <c:pt idx="8">
                  <c:v>289.53548800000027</c:v>
                </c:pt>
                <c:pt idx="9">
                  <c:v>330.63951500000059</c:v>
                </c:pt>
                <c:pt idx="10">
                  <c:v>349.55834000000078</c:v>
                </c:pt>
                <c:pt idx="11">
                  <c:v>367.75059500000032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205.89246700000001</c:v>
                </c:pt>
                <c:pt idx="1">
                  <c:v>177.21690499999988</c:v>
                </c:pt>
                <c:pt idx="2">
                  <c:v>205.89246299999996</c:v>
                </c:pt>
                <c:pt idx="3">
                  <c:v>198.66177400000021</c:v>
                </c:pt>
                <c:pt idx="4">
                  <c:v>165.01865299999997</c:v>
                </c:pt>
                <c:pt idx="5">
                  <c:v>131.14675399999985</c:v>
                </c:pt>
                <c:pt idx="6">
                  <c:v>180.69821199999996</c:v>
                </c:pt>
                <c:pt idx="7">
                  <c:v>177.15925599999997</c:v>
                </c:pt>
                <c:pt idx="8">
                  <c:v>167.42796999999999</c:v>
                </c:pt>
                <c:pt idx="9">
                  <c:v>157.78620999999998</c:v>
                </c:pt>
                <c:pt idx="10">
                  <c:v>128.74788799999993</c:v>
                </c:pt>
                <c:pt idx="11">
                  <c:v>197.30665299999998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109.0994</c:v>
                </c:pt>
                <c:pt idx="1">
                  <c:v>95.060739999999996</c:v>
                </c:pt>
                <c:pt idx="2">
                  <c:v>83.254940000000005</c:v>
                </c:pt>
                <c:pt idx="3">
                  <c:v>82.262</c:v>
                </c:pt>
                <c:pt idx="4">
                  <c:v>65.53801</c:v>
                </c:pt>
                <c:pt idx="5">
                  <c:v>35.503520000000002</c:v>
                </c:pt>
                <c:pt idx="6">
                  <c:v>74.246030000000005</c:v>
                </c:pt>
                <c:pt idx="7">
                  <c:v>57.353879999999997</c:v>
                </c:pt>
                <c:pt idx="8">
                  <c:v>80.547359999999998</c:v>
                </c:pt>
                <c:pt idx="9">
                  <c:v>90.087199999999996</c:v>
                </c:pt>
                <c:pt idx="10">
                  <c:v>109.85804</c:v>
                </c:pt>
                <c:pt idx="11">
                  <c:v>106.89724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87.641524999999973</c:v>
                </c:pt>
                <c:pt idx="1">
                  <c:v>106.05078700000007</c:v>
                </c:pt>
                <c:pt idx="2">
                  <c:v>50.693154000000007</c:v>
                </c:pt>
                <c:pt idx="3">
                  <c:v>59.909255999999978</c:v>
                </c:pt>
                <c:pt idx="4">
                  <c:v>39.837859999999949</c:v>
                </c:pt>
                <c:pt idx="5">
                  <c:v>30.711366999999989</c:v>
                </c:pt>
                <c:pt idx="6">
                  <c:v>36.357168000000016</c:v>
                </c:pt>
                <c:pt idx="7">
                  <c:v>28.619424000000016</c:v>
                </c:pt>
                <c:pt idx="8">
                  <c:v>36.727035999999963</c:v>
                </c:pt>
                <c:pt idx="9">
                  <c:v>57.547027999999955</c:v>
                </c:pt>
                <c:pt idx="10">
                  <c:v>44.926333</c:v>
                </c:pt>
                <c:pt idx="11">
                  <c:v>62.298521999999991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60.424379999999893</c:v>
                </c:pt>
                <c:pt idx="1">
                  <c:v>125.61736000000033</c:v>
                </c:pt>
                <c:pt idx="2">
                  <c:v>261.40343700000102</c:v>
                </c:pt>
                <c:pt idx="3">
                  <c:v>231.20801900000029</c:v>
                </c:pt>
                <c:pt idx="4">
                  <c:v>303.14723099999799</c:v>
                </c:pt>
                <c:pt idx="5">
                  <c:v>313.57280800000069</c:v>
                </c:pt>
                <c:pt idx="6">
                  <c:v>302.67663900000269</c:v>
                </c:pt>
                <c:pt idx="7">
                  <c:v>264.50429499999711</c:v>
                </c:pt>
                <c:pt idx="8">
                  <c:v>188.81474899999975</c:v>
                </c:pt>
                <c:pt idx="9">
                  <c:v>148.3164020000012</c:v>
                </c:pt>
                <c:pt idx="10">
                  <c:v>64.61582499999993</c:v>
                </c:pt>
                <c:pt idx="11">
                  <c:v>31.227251000000003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156.9536800000007</c:v>
                </c:pt>
                <c:pt idx="1">
                  <c:v>183.39600000000002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1688006.7720000001</c:v>
                </c:pt>
                <c:pt idx="2">
                  <c:v>0</c:v>
                </c:pt>
                <c:pt idx="3">
                  <c:v>87104.370999999985</c:v>
                </c:pt>
                <c:pt idx="4">
                  <c:v>9914.0470000000005</c:v>
                </c:pt>
                <c:pt idx="5">
                  <c:v>0</c:v>
                </c:pt>
                <c:pt idx="6">
                  <c:v>3535.9309999999996</c:v>
                </c:pt>
                <c:pt idx="7">
                  <c:v>10554.892999999989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4.6065545278277061E-2</c:v>
                </c:pt>
                <c:pt idx="1">
                  <c:v>4.2505856451910552E-2</c:v>
                </c:pt>
                <c:pt idx="2">
                  <c:v>5.0221096220833102E-2</c:v>
                </c:pt>
                <c:pt idx="3">
                  <c:v>4.7999917264771298E-2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0.13510900337393289</c:v>
                </c:pt>
                <c:pt idx="2">
                  <c:v>0</c:v>
                </c:pt>
                <c:pt idx="3">
                  <c:v>5.9052252926621342E-2</c:v>
                </c:pt>
                <c:pt idx="4">
                  <c:v>2.6817735859724558E-2</c:v>
                </c:pt>
                <c:pt idx="5">
                  <c:v>0</c:v>
                </c:pt>
                <c:pt idx="6">
                  <c:v>5.662131751317992E-2</c:v>
                </c:pt>
                <c:pt idx="7">
                  <c:v>4.6234001917644367E-2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469787.15600000002</c:v>
                </c:pt>
                <c:pt idx="1">
                  <c:v>541783.65399999998</c:v>
                </c:pt>
                <c:pt idx="2">
                  <c:v>676435.96200000006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28052.356000000003</c:v>
                </c:pt>
                <c:pt idx="1">
                  <c:v>28731.032999999992</c:v>
                </c:pt>
                <c:pt idx="2">
                  <c:v>30320.981999999989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3099.2750000000015</c:v>
                </c:pt>
                <c:pt idx="1">
                  <c:v>2510.7419999999988</c:v>
                </c:pt>
                <c:pt idx="2">
                  <c:v>4304.0300000000007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1184.876</c:v>
                </c:pt>
                <c:pt idx="1">
                  <c:v>976.69499999999994</c:v>
                </c:pt>
                <c:pt idx="2">
                  <c:v>1374.36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6977.9839999999895</c:v>
                </c:pt>
                <c:pt idx="1">
                  <c:v>2500.8760000000025</c:v>
                </c:pt>
                <c:pt idx="2">
                  <c:v>1076.0329999999981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0.15475059748936196</c:v>
                </c:pt>
                <c:pt idx="2">
                  <c:v>0</c:v>
                </c:pt>
                <c:pt idx="3">
                  <c:v>8.3118946356569356E-2</c:v>
                </c:pt>
                <c:pt idx="4">
                  <c:v>2.0490310044182281E-2</c:v>
                </c:pt>
                <c:pt idx="5">
                  <c:v>0</c:v>
                </c:pt>
                <c:pt idx="6">
                  <c:v>2.1459553266135831E-2</c:v>
                </c:pt>
                <c:pt idx="7">
                  <c:v>4.3229503464125171E-2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218714.46599999996</c:v>
                </c:pt>
                <c:pt idx="2">
                  <c:v>0</c:v>
                </c:pt>
                <c:pt idx="3">
                  <c:v>64680.881999999998</c:v>
                </c:pt>
                <c:pt idx="4">
                  <c:v>21424.972999999998</c:v>
                </c:pt>
                <c:pt idx="5">
                  <c:v>0</c:v>
                </c:pt>
                <c:pt idx="6">
                  <c:v>1725.654</c:v>
                </c:pt>
                <c:pt idx="7">
                  <c:v>24509.80100000005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2.606463102478862E-2</c:v>
                </c:pt>
                <c:pt idx="1">
                  <c:v>6.276036791371932E-2</c:v>
                </c:pt>
                <c:pt idx="2">
                  <c:v>5.7508449971915225E-2</c:v>
                </c:pt>
                <c:pt idx="3">
                  <c:v>5.7705352333209586E-2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2.7800710639986504E-2</c:v>
                </c:pt>
                <c:pt idx="2">
                  <c:v>0</c:v>
                </c:pt>
                <c:pt idx="3">
                  <c:v>6.9376495737920457E-2</c:v>
                </c:pt>
                <c:pt idx="4">
                  <c:v>1.8701775857649965E-2</c:v>
                </c:pt>
                <c:pt idx="5">
                  <c:v>1.2804097311139564E-3</c:v>
                </c:pt>
                <c:pt idx="6">
                  <c:v>1.5688823394276935E-2</c:v>
                </c:pt>
                <c:pt idx="7">
                  <c:v>0.10145032468099696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30345.081999999969</c:v>
                </c:pt>
                <c:pt idx="1">
                  <c:v>27841.170000000002</c:v>
                </c:pt>
                <c:pt idx="2">
                  <c:v>38107.184999999939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44289.067000000025</c:v>
                </c:pt>
                <c:pt idx="1">
                  <c:v>39846.028000000006</c:v>
                </c:pt>
                <c:pt idx="2">
                  <c:v>50608.17099999998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83152.060999999987</c:v>
                </c:pt>
                <c:pt idx="1">
                  <c:v>61060.69000000001</c:v>
                </c:pt>
                <c:pt idx="2">
                  <c:v>108591.29700000001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63238.754000000001</c:v>
                </c:pt>
                <c:pt idx="1">
                  <c:v>72493.785999999993</c:v>
                </c:pt>
                <c:pt idx="2">
                  <c:v>82981.925999999992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20639.724000000002</c:v>
                </c:pt>
                <c:pt idx="1">
                  <c:v>21872.337</c:v>
                </c:pt>
                <c:pt idx="2">
                  <c:v>22168.820999999996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7404.1250000000009</c:v>
                </c:pt>
                <c:pt idx="1">
                  <c:v>6645.9769999999944</c:v>
                </c:pt>
                <c:pt idx="2">
                  <c:v>7374.8710000000037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515.52099999999996</c:v>
                </c:pt>
                <c:pt idx="1">
                  <c:v>372.03700000000003</c:v>
                </c:pt>
                <c:pt idx="2">
                  <c:v>838.096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14625.260000000037</c:v>
                </c:pt>
                <c:pt idx="1">
                  <c:v>6678.8380000000079</c:v>
                </c:pt>
                <c:pt idx="2">
                  <c:v>3205.7030000000032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2.0050982528325267E-2</c:v>
                </c:pt>
                <c:pt idx="2">
                  <c:v>0</c:v>
                </c:pt>
                <c:pt idx="3">
                  <c:v>6.1721434866381077E-2</c:v>
                </c:pt>
                <c:pt idx="4">
                  <c:v>4.4281042792941587E-2</c:v>
                </c:pt>
                <c:pt idx="5">
                  <c:v>0</c:v>
                </c:pt>
                <c:pt idx="6">
                  <c:v>1.0472988282837071E-2</c:v>
                </c:pt>
                <c:pt idx="7">
                  <c:v>0.10038439302364523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1531412.6970000002</c:v>
                </c:pt>
                <c:pt idx="2">
                  <c:v>0</c:v>
                </c:pt>
                <c:pt idx="3">
                  <c:v>113393.60800000004</c:v>
                </c:pt>
                <c:pt idx="4">
                  <c:v>247192.83900000001</c:v>
                </c:pt>
                <c:pt idx="5">
                  <c:v>14883.15</c:v>
                </c:pt>
                <c:pt idx="6">
                  <c:v>1348.972</c:v>
                </c:pt>
                <c:pt idx="7">
                  <c:v>28622.857999999946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0.10541885048664544</c:v>
                </c:pt>
                <c:pt idx="1">
                  <c:v>0.12395355831964643</c:v>
                </c:pt>
                <c:pt idx="2">
                  <c:v>0.13117528156980646</c:v>
                </c:pt>
                <c:pt idx="3">
                  <c:v>0.18780173870342645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0.12218374404401187</c:v>
                </c:pt>
                <c:pt idx="2">
                  <c:v>0</c:v>
                </c:pt>
                <c:pt idx="3">
                  <c:v>0.20894140618424811</c:v>
                </c:pt>
                <c:pt idx="4">
                  <c:v>0.57938225333577975</c:v>
                </c:pt>
                <c:pt idx="5">
                  <c:v>3.8412291933418691E-2</c:v>
                </c:pt>
                <c:pt idx="6">
                  <c:v>1.7823918908836427E-2</c:v>
                </c:pt>
                <c:pt idx="7">
                  <c:v>0.11965720596304218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476013.78400000004</c:v>
                </c:pt>
                <c:pt idx="1">
                  <c:v>482140.674</c:v>
                </c:pt>
                <c:pt idx="2">
                  <c:v>573258.23899999994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34960.621000000014</c:v>
                </c:pt>
                <c:pt idx="1">
                  <c:v>38816.735999999997</c:v>
                </c:pt>
                <c:pt idx="2">
                  <c:v>39616.251000000026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83098.720000000016</c:v>
                </c:pt>
                <c:pt idx="1">
                  <c:v>61217.921000000002</c:v>
                </c:pt>
                <c:pt idx="2">
                  <c:v>102876.198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4988.37</c:v>
                </c:pt>
                <c:pt idx="1">
                  <c:v>5171.88</c:v>
                </c:pt>
                <c:pt idx="2">
                  <c:v>4722.8999999999996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254.708</c:v>
                </c:pt>
                <c:pt idx="1">
                  <c:v>289.20100000000002</c:v>
                </c:pt>
                <c:pt idx="2">
                  <c:v>805.06299999999999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17264.429999999949</c:v>
                </c:pt>
                <c:pt idx="1">
                  <c:v>7475.5610000000052</c:v>
                </c:pt>
                <c:pt idx="2">
                  <c:v>3882.8669999999915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0.14039459662993889</c:v>
                </c:pt>
                <c:pt idx="2">
                  <c:v>0</c:v>
                </c:pt>
                <c:pt idx="3">
                  <c:v>0.10820533013813805</c:v>
                </c:pt>
                <c:pt idx="4">
                  <c:v>0.51089710506835739</c:v>
                </c:pt>
                <c:pt idx="5">
                  <c:v>4.8504203198983395E-2</c:v>
                </c:pt>
                <c:pt idx="6">
                  <c:v>8.1869065003038199E-3</c:v>
                </c:pt>
                <c:pt idx="7">
                  <c:v>0.11723017363266135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5221131.1030000001</c:v>
                </c:pt>
                <c:pt idx="2">
                  <c:v>572225.06000000006</c:v>
                </c:pt>
                <c:pt idx="3">
                  <c:v>52366.578999999983</c:v>
                </c:pt>
                <c:pt idx="4">
                  <c:v>72489.861999999994</c:v>
                </c:pt>
                <c:pt idx="5">
                  <c:v>0</c:v>
                </c:pt>
                <c:pt idx="6">
                  <c:v>39882.056000000004</c:v>
                </c:pt>
                <c:pt idx="7">
                  <c:v>16988.08300000001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90087.2</c:v>
                </c:pt>
                <c:pt idx="1">
                  <c:v>109858.04000000001</c:v>
                </c:pt>
                <c:pt idx="2">
                  <c:v>106897.23999999999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0.28539625568071225</c:v>
                </c:pt>
                <c:pt idx="1">
                  <c:v>7.0023967953962665E-2</c:v>
                </c:pt>
                <c:pt idx="2">
                  <c:v>6.9462330396970015E-2</c:v>
                </c:pt>
                <c:pt idx="3">
                  <c:v>6.8757626580576076E-2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0.42799347043690344</c:v>
                </c:pt>
                <c:pt idx="2">
                  <c:v>0.61972863953061974</c:v>
                </c:pt>
                <c:pt idx="3">
                  <c:v>4.5117941131914072E-2</c:v>
                </c:pt>
                <c:pt idx="4">
                  <c:v>6.9541026906142778E-2</c:v>
                </c:pt>
                <c:pt idx="5">
                  <c:v>0</c:v>
                </c:pt>
                <c:pt idx="6">
                  <c:v>0.25597553959083419</c:v>
                </c:pt>
                <c:pt idx="7">
                  <c:v>8.2941208096037874E-2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1389979.6539999999</c:v>
                </c:pt>
                <c:pt idx="1">
                  <c:v>1702598.898</c:v>
                </c:pt>
                <c:pt idx="2">
                  <c:v>2128552.551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183250.92</c:v>
                </c:pt>
                <c:pt idx="1">
                  <c:v>153913.20000000001</c:v>
                </c:pt>
                <c:pt idx="2">
                  <c:v>235060.94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15390.773000000007</c:v>
                </c:pt>
                <c:pt idx="1">
                  <c:v>17939.638999999992</c:v>
                </c:pt>
                <c:pt idx="2">
                  <c:v>19036.16699999999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24282.414999999997</c:v>
                </c:pt>
                <c:pt idx="1">
                  <c:v>21519.224000000002</c:v>
                </c:pt>
                <c:pt idx="2">
                  <c:v>26688.222999999998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14553.475000000006</c:v>
                </c:pt>
                <c:pt idx="1">
                  <c:v>10373.924000000001</c:v>
                </c:pt>
                <c:pt idx="2">
                  <c:v>14954.656999999999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10311.664000000013</c:v>
                </c:pt>
                <c:pt idx="1">
                  <c:v>4295.8629999999912</c:v>
                </c:pt>
                <c:pt idx="2">
                  <c:v>2380.5560000000032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0.47865516368884647</c:v>
                </c:pt>
                <c:pt idx="2">
                  <c:v>0.76578502957437455</c:v>
                </c:pt>
                <c:pt idx="3">
                  <c:v>4.9970567731647479E-2</c:v>
                </c:pt>
                <c:pt idx="4">
                  <c:v>0.14982173752454345</c:v>
                </c:pt>
                <c:pt idx="5">
                  <c:v>0</c:v>
                </c:pt>
                <c:pt idx="6">
                  <c:v>0.24204406282108226</c:v>
                </c:pt>
                <c:pt idx="7">
                  <c:v>6.9577815037759935E-2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94295.114000000001</c:v>
                </c:pt>
                <c:pt idx="2">
                  <c:v>0</c:v>
                </c:pt>
                <c:pt idx="3">
                  <c:v>36248.281000000003</c:v>
                </c:pt>
                <c:pt idx="4">
                  <c:v>3832.8650000000002</c:v>
                </c:pt>
                <c:pt idx="5">
                  <c:v>0</c:v>
                </c:pt>
                <c:pt idx="6">
                  <c:v>56.971000000000004</c:v>
                </c:pt>
                <c:pt idx="7">
                  <c:v>19000.681000000037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6.0817055390193366E-2</c:v>
                </c:pt>
                <c:pt idx="1">
                  <c:v>4.3912816544146527E-2</c:v>
                </c:pt>
                <c:pt idx="2">
                  <c:v>4.2856260088308472E-2</c:v>
                </c:pt>
                <c:pt idx="3">
                  <c:v>4.7418647961161201E-2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1.4059415035752108E-2</c:v>
                </c:pt>
                <c:pt idx="2">
                  <c:v>0</c:v>
                </c:pt>
                <c:pt idx="3">
                  <c:v>3.3837218167578086E-2</c:v>
                </c:pt>
                <c:pt idx="4">
                  <c:v>6.8809421577526782E-3</c:v>
                </c:pt>
                <c:pt idx="5">
                  <c:v>0</c:v>
                </c:pt>
                <c:pt idx="6">
                  <c:v>6.6353106460757718E-4</c:v>
                </c:pt>
                <c:pt idx="7">
                  <c:v>7.6875106207896074E-2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26586.993999999999</c:v>
                </c:pt>
                <c:pt idx="1">
                  <c:v>30010.864999999998</c:v>
                </c:pt>
                <c:pt idx="2">
                  <c:v>37697.254999999997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11718.219000000003</c:v>
                </c:pt>
                <c:pt idx="1">
                  <c:v>11682.938000000007</c:v>
                </c:pt>
                <c:pt idx="2">
                  <c:v>12847.123999999996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1189.1750000000002</c:v>
                </c:pt>
                <c:pt idx="1">
                  <c:v>846.34899999999993</c:v>
                </c:pt>
                <c:pt idx="2">
                  <c:v>1797.3410000000001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18.431000000000001</c:v>
                </c:pt>
                <c:pt idx="1">
                  <c:v>16.047999999999998</c:v>
                </c:pt>
                <c:pt idx="2">
                  <c:v>22.492000000000001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11752.407000000032</c:v>
                </c:pt>
                <c:pt idx="1">
                  <c:v>4758.1430000000055</c:v>
                </c:pt>
                <c:pt idx="2">
                  <c:v>2490.1309999999976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8.6446485131918046E-3</c:v>
                </c:pt>
                <c:pt idx="2">
                  <c:v>0</c:v>
                </c:pt>
                <c:pt idx="3">
                  <c:v>3.4589755822435737E-2</c:v>
                </c:pt>
                <c:pt idx="4">
                  <c:v>7.9217490301886524E-3</c:v>
                </c:pt>
                <c:pt idx="5">
                  <c:v>0</c:v>
                </c:pt>
                <c:pt idx="6">
                  <c:v>3.4575680609294257E-4</c:v>
                </c:pt>
                <c:pt idx="7">
                  <c:v>7.782077990845003E-2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-2675.0640000000003</c:v>
                </c:pt>
                <c:pt idx="1">
                  <c:v>-2329.194</c:v>
                </c:pt>
                <c:pt idx="2">
                  <c:v>-2957.0790000000002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-2555.5500000000002</c:v>
                </c:pt>
                <c:pt idx="7">
                  <c:v>-2355.375</c:v>
                </c:pt>
                <c:pt idx="8">
                  <c:v>-2609.9279999999999</c:v>
                </c:pt>
                <c:pt idx="9">
                  <c:v>-2509.6790000000001</c:v>
                </c:pt>
                <c:pt idx="10">
                  <c:v>-2804.049</c:v>
                </c:pt>
                <c:pt idx="11">
                  <c:v>-3054.8319999999999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-0.13388600000000001</c:v>
                </c:pt>
                <c:pt idx="1">
                  <c:v>-0.108344</c:v>
                </c:pt>
                <c:pt idx="2">
                  <c:v>-0.12367299999999999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-0.45397900000000002</c:v>
                </c:pt>
                <c:pt idx="6">
                  <c:v>-0.289101</c:v>
                </c:pt>
                <c:pt idx="7">
                  <c:v>-7.9870999999999998E-2</c:v>
                </c:pt>
                <c:pt idx="8">
                  <c:v>-2.6992999999999996E-2</c:v>
                </c:pt>
                <c:pt idx="9">
                  <c:v>-0.13117000000000001</c:v>
                </c:pt>
                <c:pt idx="10">
                  <c:v>-0.135071</c:v>
                </c:pt>
                <c:pt idx="11">
                  <c:v>-0.174479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1573.8539999999998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1640.2640000000001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1074.8149999999998</c:v>
                </c:pt>
                <c:pt idx="7">
                  <c:v>978.85399999999993</c:v>
                </c:pt>
                <c:pt idx="8">
                  <c:v>1089.6599999999999</c:v>
                </c:pt>
                <c:pt idx="9">
                  <c:v>1503.5740000000001</c:v>
                </c:pt>
                <c:pt idx="10">
                  <c:v>1581.4550000000002</c:v>
                </c:pt>
                <c:pt idx="11">
                  <c:v>1021.1399999999999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75.349298999999988</c:v>
                </c:pt>
                <c:pt idx="1">
                  <c:v>67.822948999999994</c:v>
                </c:pt>
                <c:pt idx="2">
                  <c:v>70.25101699999999</c:v>
                </c:pt>
                <c:pt idx="3">
                  <c:v>63.127194000000003</c:v>
                </c:pt>
                <c:pt idx="4">
                  <c:v>57.975386999999998</c:v>
                </c:pt>
                <c:pt idx="5">
                  <c:v>57.660755000000009</c:v>
                </c:pt>
                <c:pt idx="6">
                  <c:v>57.119712000000007</c:v>
                </c:pt>
                <c:pt idx="7">
                  <c:v>63.229483000000002</c:v>
                </c:pt>
                <c:pt idx="8">
                  <c:v>65.552171000000001</c:v>
                </c:pt>
                <c:pt idx="9">
                  <c:v>57.735436</c:v>
                </c:pt>
                <c:pt idx="10">
                  <c:v>63.907249999999998</c:v>
                </c:pt>
                <c:pt idx="11">
                  <c:v>68.800378999999992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'8'!$B$6:$M$6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-697.31239500000038</c:v>
                </c:pt>
                <c:pt idx="2">
                  <c:v>-1416.9986560000002</c:v>
                </c:pt>
                <c:pt idx="3">
                  <c:v>-535.08444600000007</c:v>
                </c:pt>
                <c:pt idx="4">
                  <c:v>-496.11373200000025</c:v>
                </c:pt>
                <c:pt idx="5">
                  <c:v>-1092.9262239999998</c:v>
                </c:pt>
                <c:pt idx="6">
                  <c:v>-1423.9043890000003</c:v>
                </c:pt>
                <c:pt idx="7">
                  <c:v>-1313.371388</c:v>
                </c:pt>
                <c:pt idx="8">
                  <c:v>-1454.7428219999999</c:v>
                </c:pt>
                <c:pt idx="9">
                  <c:v>-948.50073400000019</c:v>
                </c:pt>
                <c:pt idx="10">
                  <c:v>-1158.821821</c:v>
                </c:pt>
                <c:pt idx="11">
                  <c:v>-1965.0660999999998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164334.65958185354</c:v>
                </c:pt>
                <c:pt idx="1">
                  <c:v>158729.96474455358</c:v>
                </c:pt>
                <c:pt idx="2">
                  <c:v>187643.51419629896</c:v>
                </c:pt>
                <c:pt idx="3">
                  <c:v>189760.60348736914</c:v>
                </c:pt>
                <c:pt idx="4">
                  <c:v>189203.34671512849</c:v>
                </c:pt>
                <c:pt idx="5">
                  <c:v>188702.77418510622</c:v>
                </c:pt>
                <c:pt idx="6">
                  <c:v>183490.37821912786</c:v>
                </c:pt>
                <c:pt idx="7">
                  <c:v>159211.64450971273</c:v>
                </c:pt>
                <c:pt idx="8">
                  <c:v>154308.85546208391</c:v>
                </c:pt>
                <c:pt idx="9">
                  <c:v>184800.27285222028</c:v>
                </c:pt>
                <c:pt idx="10">
                  <c:v>188065.28240544454</c:v>
                </c:pt>
                <c:pt idx="11">
                  <c:v>189774.80968251059</c:v>
                </c:pt>
                <c:pt idx="12">
                  <c:v>191701.80356962187</c:v>
                </c:pt>
                <c:pt idx="13">
                  <c:v>187476.13855503843</c:v>
                </c:pt>
                <c:pt idx="14">
                  <c:v>159411.44632540786</c:v>
                </c:pt>
                <c:pt idx="15">
                  <c:v>153389.56617591187</c:v>
                </c:pt>
                <c:pt idx="16">
                  <c:v>180357.84487787567</c:v>
                </c:pt>
                <c:pt idx="17">
                  <c:v>184760.0645898848</c:v>
                </c:pt>
                <c:pt idx="18">
                  <c:v>186400.28997056896</c:v>
                </c:pt>
                <c:pt idx="19">
                  <c:v>190841.5202049824</c:v>
                </c:pt>
                <c:pt idx="20">
                  <c:v>187642.29019093726</c:v>
                </c:pt>
                <c:pt idx="21">
                  <c:v>167050.71781485161</c:v>
                </c:pt>
                <c:pt idx="22">
                  <c:v>159764.37436803718</c:v>
                </c:pt>
                <c:pt idx="23">
                  <c:v>191796.59408989074</c:v>
                </c:pt>
                <c:pt idx="24">
                  <c:v>191120.69584760367</c:v>
                </c:pt>
                <c:pt idx="25">
                  <c:v>190899.94277785998</c:v>
                </c:pt>
                <c:pt idx="26">
                  <c:v>186612.30868752225</c:v>
                </c:pt>
                <c:pt idx="27">
                  <c:v>163238.79404496873</c:v>
                </c:pt>
                <c:pt idx="28">
                  <c:v>157161.3141968406</c:v>
                </c:pt>
                <c:pt idx="29">
                  <c:v>164852.87620539882</c:v>
                </c:pt>
                <c:pt idx="30">
                  <c:v>189111.89397315308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865"/>
          <c:min val="4483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7681.9915434366403</c:v>
                </c:pt>
                <c:pt idx="1">
                  <c:v>7576.3604505069798</c:v>
                </c:pt>
                <c:pt idx="2">
                  <c:v>8856.9423235048998</c:v>
                </c:pt>
                <c:pt idx="3">
                  <c:v>8922.5497080871992</c:v>
                </c:pt>
                <c:pt idx="4">
                  <c:v>8859.1827878097993</c:v>
                </c:pt>
                <c:pt idx="5">
                  <c:v>8850.7352449732807</c:v>
                </c:pt>
                <c:pt idx="6">
                  <c:v>8746.9019875444301</c:v>
                </c:pt>
                <c:pt idx="7">
                  <c:v>7525.8665154090504</c:v>
                </c:pt>
                <c:pt idx="8">
                  <c:v>7423.0773712381497</c:v>
                </c:pt>
                <c:pt idx="9">
                  <c:v>8733.5726046821201</c:v>
                </c:pt>
                <c:pt idx="10">
                  <c:v>8753.5814618006207</c:v>
                </c:pt>
                <c:pt idx="11">
                  <c:v>8927.7804505746608</c:v>
                </c:pt>
                <c:pt idx="12">
                  <c:v>9059.3050765664993</c:v>
                </c:pt>
                <c:pt idx="13">
                  <c:v>8908.0774203446708</c:v>
                </c:pt>
                <c:pt idx="14">
                  <c:v>7677.8975035069398</c:v>
                </c:pt>
                <c:pt idx="15">
                  <c:v>7406.0159045852897</c:v>
                </c:pt>
                <c:pt idx="16">
                  <c:v>8652.6363019663495</c:v>
                </c:pt>
                <c:pt idx="17">
                  <c:v>8635.5685805381308</c:v>
                </c:pt>
                <c:pt idx="18">
                  <c:v>8559.1969050327807</c:v>
                </c:pt>
                <c:pt idx="19">
                  <c:v>8927.7576229338792</c:v>
                </c:pt>
                <c:pt idx="20">
                  <c:v>8861.4405012605293</c:v>
                </c:pt>
                <c:pt idx="21">
                  <c:v>8151.0740219855297</c:v>
                </c:pt>
                <c:pt idx="22">
                  <c:v>7583.6481511377297</c:v>
                </c:pt>
                <c:pt idx="23">
                  <c:v>9033.8331386936607</c:v>
                </c:pt>
                <c:pt idx="24">
                  <c:v>8896.3994802669495</c:v>
                </c:pt>
                <c:pt idx="25">
                  <c:v>8886.7084192323691</c:v>
                </c:pt>
                <c:pt idx="26">
                  <c:v>8762.4827809739909</c:v>
                </c:pt>
                <c:pt idx="27">
                  <c:v>7761.1376317480299</c:v>
                </c:pt>
                <c:pt idx="28">
                  <c:v>7474.2539514563096</c:v>
                </c:pt>
                <c:pt idx="29">
                  <c:v>7478.24991230863</c:v>
                </c:pt>
                <c:pt idx="30">
                  <c:v>8876.2803858088591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5901.3775553763398</c:v>
                </c:pt>
                <c:pt idx="1">
                  <c:v>5576.1960428627899</c:v>
                </c:pt>
                <c:pt idx="2">
                  <c:v>6119.5877109930198</c:v>
                </c:pt>
                <c:pt idx="3">
                  <c:v>6417.2384603880801</c:v>
                </c:pt>
                <c:pt idx="4">
                  <c:v>6482.9087797447601</c:v>
                </c:pt>
                <c:pt idx="5">
                  <c:v>6375.3793155195199</c:v>
                </c:pt>
                <c:pt idx="6">
                  <c:v>6174.4706043770002</c:v>
                </c:pt>
                <c:pt idx="7">
                  <c:v>5810.5619382353598</c:v>
                </c:pt>
                <c:pt idx="8">
                  <c:v>5414.2981195278799</c:v>
                </c:pt>
                <c:pt idx="9">
                  <c:v>6122.0168522035601</c:v>
                </c:pt>
                <c:pt idx="10">
                  <c:v>6377.5009558727897</c:v>
                </c:pt>
                <c:pt idx="11">
                  <c:v>6332.4432113925895</c:v>
                </c:pt>
                <c:pt idx="12">
                  <c:v>6448.9346614147398</c:v>
                </c:pt>
                <c:pt idx="13">
                  <c:v>6265.3217814794798</c:v>
                </c:pt>
                <c:pt idx="14">
                  <c:v>5774.3029510037204</c:v>
                </c:pt>
                <c:pt idx="15">
                  <c:v>5334.2093903343002</c:v>
                </c:pt>
                <c:pt idx="16">
                  <c:v>5883.6846697884002</c:v>
                </c:pt>
                <c:pt idx="17">
                  <c:v>6324.8414916096499</c:v>
                </c:pt>
                <c:pt idx="18">
                  <c:v>6317.4401385888004</c:v>
                </c:pt>
                <c:pt idx="19">
                  <c:v>6532.3820284377598</c:v>
                </c:pt>
                <c:pt idx="20">
                  <c:v>6351.7415101816296</c:v>
                </c:pt>
                <c:pt idx="21">
                  <c:v>5994.7938616066203</c:v>
                </c:pt>
                <c:pt idx="22">
                  <c:v>5667.8820375324403</c:v>
                </c:pt>
                <c:pt idx="23">
                  <c:v>6188.7403247358598</c:v>
                </c:pt>
                <c:pt idx="24">
                  <c:v>6405.4766407184698</c:v>
                </c:pt>
                <c:pt idx="25">
                  <c:v>6551.0131716979104</c:v>
                </c:pt>
                <c:pt idx="26">
                  <c:v>6515.0665684985797</c:v>
                </c:pt>
                <c:pt idx="27">
                  <c:v>5983.2887750633899</c:v>
                </c:pt>
                <c:pt idx="28">
                  <c:v>5716.0801155455001</c:v>
                </c:pt>
                <c:pt idx="29">
                  <c:v>5401.9079804829098</c:v>
                </c:pt>
                <c:pt idx="30">
                  <c:v>6223.2664663740097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'9.1'!$L$6</c:f>
              <c:numCache>
                <c:formatCode>d/\ m/</c:formatCode>
                <c:ptCount val="1"/>
                <c:pt idx="0">
                  <c:v>44847</c:v>
                </c:pt>
              </c:numCache>
            </c:numRef>
          </c:xVal>
          <c:yVal>
            <c:numRef>
              <c:f>'9.1'!$L$5</c:f>
              <c:numCache>
                <c:formatCode>#\ ##0.0</c:formatCode>
                <c:ptCount val="1"/>
                <c:pt idx="0">
                  <c:v>9059.3050765664993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'9.1'!$L$9</c:f>
              <c:numCache>
                <c:formatCode>d/\ m/</c:formatCode>
                <c:ptCount val="1"/>
                <c:pt idx="0">
                  <c:v>44850</c:v>
                </c:pt>
              </c:numCache>
            </c:numRef>
          </c:xVal>
          <c:yVal>
            <c:numRef>
              <c:f>'9.1'!$L$8</c:f>
              <c:numCache>
                <c:formatCode>#\ ##0.0</c:formatCode>
                <c:ptCount val="1"/>
                <c:pt idx="0">
                  <c:v>5334.2093903343002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865"/>
          <c:min val="4483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9036.32750368091</c:v>
                </c:pt>
                <c:pt idx="1">
                  <c:v>9016.6828818725007</c:v>
                </c:pt>
                <c:pt idx="2">
                  <c:v>9235.0986597686497</c:v>
                </c:pt>
                <c:pt idx="3">
                  <c:v>9279.4658077178992</c:v>
                </c:pt>
                <c:pt idx="4">
                  <c:v>8068.8892711662102</c:v>
                </c:pt>
                <c:pt idx="5">
                  <c:v>7892.0804386749396</c:v>
                </c:pt>
                <c:pt idx="6">
                  <c:v>9247.5148450613506</c:v>
                </c:pt>
                <c:pt idx="7">
                  <c:v>9275.7777990964096</c:v>
                </c:pt>
                <c:pt idx="8">
                  <c:v>9410.7522120963895</c:v>
                </c:pt>
                <c:pt idx="9">
                  <c:v>9324.6312414041404</c:v>
                </c:pt>
                <c:pt idx="10">
                  <c:v>9359.8008642933091</c:v>
                </c:pt>
                <c:pt idx="11">
                  <c:v>8121.1539015733897</c:v>
                </c:pt>
                <c:pt idx="12">
                  <c:v>8084.1615199776497</c:v>
                </c:pt>
                <c:pt idx="13">
                  <c:v>9472.9996570860894</c:v>
                </c:pt>
                <c:pt idx="14">
                  <c:v>9758.8962885790297</c:v>
                </c:pt>
                <c:pt idx="15">
                  <c:v>9925.7567219240591</c:v>
                </c:pt>
                <c:pt idx="16">
                  <c:v>9131.8774690398204</c:v>
                </c:pt>
                <c:pt idx="17">
                  <c:v>9434.5292004921102</c:v>
                </c:pt>
                <c:pt idx="18">
                  <c:v>8844.7630976330802</c:v>
                </c:pt>
                <c:pt idx="19">
                  <c:v>8898.6081392831293</c:v>
                </c:pt>
                <c:pt idx="20">
                  <c:v>10351.5683644335</c:v>
                </c:pt>
                <c:pt idx="21">
                  <c:v>10572.5850994223</c:v>
                </c:pt>
                <c:pt idx="22">
                  <c:v>10376.1692954015</c:v>
                </c:pt>
                <c:pt idx="23">
                  <c:v>10363.4650641262</c:v>
                </c:pt>
                <c:pt idx="24">
                  <c:v>10037.7785918312</c:v>
                </c:pt>
                <c:pt idx="25">
                  <c:v>8766.6582473283906</c:v>
                </c:pt>
                <c:pt idx="26">
                  <c:v>8632.7756803465509</c:v>
                </c:pt>
                <c:pt idx="27">
                  <c:v>10502.6866864391</c:v>
                </c:pt>
                <c:pt idx="28">
                  <c:v>10463.149124179199</c:v>
                </c:pt>
                <c:pt idx="29">
                  <c:v>10380.6016861021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6261.5161543954</c:v>
                </c:pt>
                <c:pt idx="1">
                  <c:v>6417.4185014958302</c:v>
                </c:pt>
                <c:pt idx="2">
                  <c:v>6654.5100173051096</c:v>
                </c:pt>
                <c:pt idx="3">
                  <c:v>6348.8505453162998</c:v>
                </c:pt>
                <c:pt idx="4">
                  <c:v>5960.0563470795196</c:v>
                </c:pt>
                <c:pt idx="5">
                  <c:v>5839.6846050110298</c:v>
                </c:pt>
                <c:pt idx="6">
                  <c:v>6422.8908328992402</c:v>
                </c:pt>
                <c:pt idx="7">
                  <c:v>6699.2324691226604</c:v>
                </c:pt>
                <c:pt idx="8">
                  <c:v>6729.1616067175801</c:v>
                </c:pt>
                <c:pt idx="9">
                  <c:v>6750.5712691465897</c:v>
                </c:pt>
                <c:pt idx="10">
                  <c:v>6794.2501722727802</c:v>
                </c:pt>
                <c:pt idx="11">
                  <c:v>6335.3779089140799</c:v>
                </c:pt>
                <c:pt idx="12">
                  <c:v>6072.5674212484601</c:v>
                </c:pt>
                <c:pt idx="13">
                  <c:v>6699.3433584659997</c:v>
                </c:pt>
                <c:pt idx="14">
                  <c:v>6980.1582251569698</c:v>
                </c:pt>
                <c:pt idx="15">
                  <c:v>6921.8499667741999</c:v>
                </c:pt>
                <c:pt idx="16">
                  <c:v>6709.3533626759599</c:v>
                </c:pt>
                <c:pt idx="17">
                  <c:v>6654.2364318643704</c:v>
                </c:pt>
                <c:pt idx="18">
                  <c:v>6844.8983072481597</c:v>
                </c:pt>
                <c:pt idx="19">
                  <c:v>6841.6591384898502</c:v>
                </c:pt>
                <c:pt idx="20">
                  <c:v>7267.7943661534</c:v>
                </c:pt>
                <c:pt idx="21">
                  <c:v>7580.8704517730303</c:v>
                </c:pt>
                <c:pt idx="22">
                  <c:v>7554.5556259790401</c:v>
                </c:pt>
                <c:pt idx="23">
                  <c:v>7505.1137873594898</c:v>
                </c:pt>
                <c:pt idx="24">
                  <c:v>7292.0339890157602</c:v>
                </c:pt>
                <c:pt idx="25">
                  <c:v>6756.0532867245602</c:v>
                </c:pt>
                <c:pt idx="26">
                  <c:v>6428.3568279086703</c:v>
                </c:pt>
                <c:pt idx="27">
                  <c:v>7307.0255797346199</c:v>
                </c:pt>
                <c:pt idx="28">
                  <c:v>7473.2045402555696</c:v>
                </c:pt>
                <c:pt idx="29">
                  <c:v>7673.7252646022098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'9.1'!$M$6</c:f>
              <c:numCache>
                <c:formatCode>d/\ m/</c:formatCode>
                <c:ptCount val="1"/>
                <c:pt idx="0">
                  <c:v>44887</c:v>
                </c:pt>
              </c:numCache>
            </c:numRef>
          </c:xVal>
          <c:yVal>
            <c:numRef>
              <c:f>'9.1'!$M$5</c:f>
              <c:numCache>
                <c:formatCode>#\ ##0.0</c:formatCode>
                <c:ptCount val="1"/>
                <c:pt idx="0">
                  <c:v>10572.5850994223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'9.1'!$M$9</c:f>
              <c:numCache>
                <c:formatCode>d/\ m/</c:formatCode>
                <c:ptCount val="1"/>
                <c:pt idx="0">
                  <c:v>44871</c:v>
                </c:pt>
              </c:numCache>
            </c:numRef>
          </c:xVal>
          <c:yVal>
            <c:numRef>
              <c:f>'9.1'!$M$8</c:f>
              <c:numCache>
                <c:formatCode>#\ ##0.0</c:formatCode>
                <c:ptCount val="1"/>
                <c:pt idx="0">
                  <c:v>5839.6846050110298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895"/>
          <c:min val="4486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10481.683048774201</c:v>
                </c:pt>
                <c:pt idx="1">
                  <c:v>10907.215985437901</c:v>
                </c:pt>
                <c:pt idx="2">
                  <c:v>9585.86138859536</c:v>
                </c:pt>
                <c:pt idx="3">
                  <c:v>8936.7783294273995</c:v>
                </c:pt>
                <c:pt idx="4">
                  <c:v>10698.851525697</c:v>
                </c:pt>
                <c:pt idx="5">
                  <c:v>10732.9465296867</c:v>
                </c:pt>
                <c:pt idx="6">
                  <c:v>10607.1999249156</c:v>
                </c:pt>
                <c:pt idx="7">
                  <c:v>10625.9879371356</c:v>
                </c:pt>
                <c:pt idx="8">
                  <c:v>10793.180301378799</c:v>
                </c:pt>
                <c:pt idx="9">
                  <c:v>9383.6630798140795</c:v>
                </c:pt>
                <c:pt idx="10">
                  <c:v>9463.5525150275407</c:v>
                </c:pt>
                <c:pt idx="11">
                  <c:v>11184.844919888899</c:v>
                </c:pt>
                <c:pt idx="12">
                  <c:v>11249.8608084764</c:v>
                </c:pt>
                <c:pt idx="13">
                  <c:v>11774.3625084573</c:v>
                </c:pt>
                <c:pt idx="14">
                  <c:v>11220.1519207519</c:v>
                </c:pt>
                <c:pt idx="15">
                  <c:v>11080.6871821116</c:v>
                </c:pt>
                <c:pt idx="16">
                  <c:v>9777.9823711118497</c:v>
                </c:pt>
                <c:pt idx="17">
                  <c:v>9920.4287852638408</c:v>
                </c:pt>
                <c:pt idx="18">
                  <c:v>11087.000383770501</c:v>
                </c:pt>
                <c:pt idx="19">
                  <c:v>10818.546657483101</c:v>
                </c:pt>
                <c:pt idx="20">
                  <c:v>10444.9528760172</c:v>
                </c:pt>
                <c:pt idx="21">
                  <c:v>9593.3599615164094</c:v>
                </c:pt>
                <c:pt idx="22">
                  <c:v>8772.0734263300892</c:v>
                </c:pt>
                <c:pt idx="23">
                  <c:v>7943.2953100005598</c:v>
                </c:pt>
                <c:pt idx="24">
                  <c:v>7021.4335922304099</c:v>
                </c:pt>
                <c:pt idx="25">
                  <c:v>7263.1834759436497</c:v>
                </c:pt>
                <c:pt idx="26">
                  <c:v>8181.21378659731</c:v>
                </c:pt>
                <c:pt idx="27">
                  <c:v>8372.2249975680807</c:v>
                </c:pt>
                <c:pt idx="28">
                  <c:v>8144.7321283043002</c:v>
                </c:pt>
                <c:pt idx="29">
                  <c:v>8198.0171858414906</c:v>
                </c:pt>
                <c:pt idx="30">
                  <c:v>7511.0961241573305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7840.5188413977203</c:v>
                </c:pt>
                <c:pt idx="1">
                  <c:v>7801.5441761127804</c:v>
                </c:pt>
                <c:pt idx="2">
                  <c:v>7312.5281390502996</c:v>
                </c:pt>
                <c:pt idx="3">
                  <c:v>6916.0449828322498</c:v>
                </c:pt>
                <c:pt idx="4">
                  <c:v>7327.7229421354596</c:v>
                </c:pt>
                <c:pt idx="5">
                  <c:v>7695.2422936036501</c:v>
                </c:pt>
                <c:pt idx="6">
                  <c:v>7794.5972963692902</c:v>
                </c:pt>
                <c:pt idx="7">
                  <c:v>7808.6076366159896</c:v>
                </c:pt>
                <c:pt idx="8">
                  <c:v>7798.0885038386205</c:v>
                </c:pt>
                <c:pt idx="9">
                  <c:v>7332.2082737746296</c:v>
                </c:pt>
                <c:pt idx="10">
                  <c:v>7221.6329326635296</c:v>
                </c:pt>
                <c:pt idx="11">
                  <c:v>8064.7059292256299</c:v>
                </c:pt>
                <c:pt idx="12">
                  <c:v>8497.1088692027606</c:v>
                </c:pt>
                <c:pt idx="13">
                  <c:v>8808.7417244655499</c:v>
                </c:pt>
                <c:pt idx="14">
                  <c:v>8532.0995876933994</c:v>
                </c:pt>
                <c:pt idx="15">
                  <c:v>8338.3424348564804</c:v>
                </c:pt>
                <c:pt idx="16">
                  <c:v>7808.1218113488603</c:v>
                </c:pt>
                <c:pt idx="17">
                  <c:v>7873.5520569293303</c:v>
                </c:pt>
                <c:pt idx="18">
                  <c:v>8377.8168849154699</c:v>
                </c:pt>
                <c:pt idx="19">
                  <c:v>8116.7154247011104</c:v>
                </c:pt>
                <c:pt idx="20">
                  <c:v>7810.23527246507</c:v>
                </c:pt>
                <c:pt idx="21">
                  <c:v>7246.39493236002</c:v>
                </c:pt>
                <c:pt idx="22">
                  <c:v>6539.7267102248097</c:v>
                </c:pt>
                <c:pt idx="23">
                  <c:v>5927.5535094442503</c:v>
                </c:pt>
                <c:pt idx="24">
                  <c:v>5634.41149157782</c:v>
                </c:pt>
                <c:pt idx="25">
                  <c:v>5562.3302370110796</c:v>
                </c:pt>
                <c:pt idx="26">
                  <c:v>5713.1994943415402</c:v>
                </c:pt>
                <c:pt idx="27">
                  <c:v>6269.97339405613</c:v>
                </c:pt>
                <c:pt idx="28">
                  <c:v>6079.7734563387003</c:v>
                </c:pt>
                <c:pt idx="29">
                  <c:v>6084.3388167400299</c:v>
                </c:pt>
                <c:pt idx="30">
                  <c:v>5886.5117468313401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'9.1'!$N$6</c:f>
              <c:numCache>
                <c:formatCode>d/\ m/</c:formatCode>
                <c:ptCount val="1"/>
                <c:pt idx="0">
                  <c:v>44909</c:v>
                </c:pt>
              </c:numCache>
            </c:numRef>
          </c:xVal>
          <c:yVal>
            <c:numRef>
              <c:f>'9.1'!$N$5</c:f>
              <c:numCache>
                <c:formatCode>#\ ##0.0</c:formatCode>
                <c:ptCount val="1"/>
                <c:pt idx="0">
                  <c:v>11774.3625084573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'9.1'!$N$9</c:f>
              <c:numCache>
                <c:formatCode>d/\ m/</c:formatCode>
                <c:ptCount val="1"/>
                <c:pt idx="0">
                  <c:v>44921</c:v>
                </c:pt>
              </c:numCache>
            </c:numRef>
          </c:xVal>
          <c:yVal>
            <c:numRef>
              <c:f>'9.1'!$N$8</c:f>
              <c:numCache>
                <c:formatCode>#\ ##0.0</c:formatCode>
                <c:ptCount val="1"/>
                <c:pt idx="0">
                  <c:v>5562.3302370110796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926"/>
          <c:min val="4489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192834.63339646338</c:v>
                </c:pt>
                <c:pt idx="1">
                  <c:v>193773.64257467623</c:v>
                </c:pt>
                <c:pt idx="2">
                  <c:v>197060.44526646991</c:v>
                </c:pt>
                <c:pt idx="3">
                  <c:v>195036.01743605794</c:v>
                </c:pt>
                <c:pt idx="4">
                  <c:v>168913.75866872107</c:v>
                </c:pt>
                <c:pt idx="5">
                  <c:v>166656.43927258471</c:v>
                </c:pt>
                <c:pt idx="6">
                  <c:v>196976.5982701797</c:v>
                </c:pt>
                <c:pt idx="7">
                  <c:v>199231.22392040931</c:v>
                </c:pt>
                <c:pt idx="8">
                  <c:v>202241.80421164414</c:v>
                </c:pt>
                <c:pt idx="9">
                  <c:v>201526.68602626014</c:v>
                </c:pt>
                <c:pt idx="10">
                  <c:v>199455.92400977842</c:v>
                </c:pt>
                <c:pt idx="11">
                  <c:v>175234.98474429696</c:v>
                </c:pt>
                <c:pt idx="12">
                  <c:v>173358.11720066849</c:v>
                </c:pt>
                <c:pt idx="13">
                  <c:v>202586.13237286836</c:v>
                </c:pt>
                <c:pt idx="14">
                  <c:v>208625.8634218832</c:v>
                </c:pt>
                <c:pt idx="15">
                  <c:v>208725.23842587846</c:v>
                </c:pt>
                <c:pt idx="16">
                  <c:v>192068.48731060454</c:v>
                </c:pt>
                <c:pt idx="17">
                  <c:v>199295.18902441894</c:v>
                </c:pt>
                <c:pt idx="18">
                  <c:v>191269.81148131672</c:v>
                </c:pt>
                <c:pt idx="19">
                  <c:v>192202.35217149818</c:v>
                </c:pt>
                <c:pt idx="20">
                  <c:v>220792.07839033473</c:v>
                </c:pt>
                <c:pt idx="21">
                  <c:v>224895.50555517196</c:v>
                </c:pt>
                <c:pt idx="22">
                  <c:v>222487.0280624498</c:v>
                </c:pt>
                <c:pt idx="23">
                  <c:v>221863.01244059019</c:v>
                </c:pt>
                <c:pt idx="24">
                  <c:v>214103.69792320175</c:v>
                </c:pt>
                <c:pt idx="25">
                  <c:v>186405.36337971932</c:v>
                </c:pt>
                <c:pt idx="26">
                  <c:v>184656.4046749557</c:v>
                </c:pt>
                <c:pt idx="27">
                  <c:v>221268.10151415403</c:v>
                </c:pt>
                <c:pt idx="28">
                  <c:v>223510.01583879653</c:v>
                </c:pt>
                <c:pt idx="29">
                  <c:v>225376.60713955169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895"/>
          <c:min val="4486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227351.78311265167</c:v>
                </c:pt>
                <c:pt idx="1">
                  <c:v>230347.44297972153</c:v>
                </c:pt>
                <c:pt idx="2">
                  <c:v>204006.52806409565</c:v>
                </c:pt>
                <c:pt idx="3">
                  <c:v>194158.63833050037</c:v>
                </c:pt>
                <c:pt idx="4">
                  <c:v>223497.99657880876</c:v>
                </c:pt>
                <c:pt idx="5">
                  <c:v>228887.63770614189</c:v>
                </c:pt>
                <c:pt idx="6">
                  <c:v>229750.51220022544</c:v>
                </c:pt>
                <c:pt idx="7">
                  <c:v>229411.81823816066</c:v>
                </c:pt>
                <c:pt idx="8">
                  <c:v>229471.93635510383</c:v>
                </c:pt>
                <c:pt idx="9">
                  <c:v>203219.18908194063</c:v>
                </c:pt>
                <c:pt idx="10">
                  <c:v>205354.14579824946</c:v>
                </c:pt>
                <c:pt idx="11">
                  <c:v>239271.87526126666</c:v>
                </c:pt>
                <c:pt idx="12">
                  <c:v>246128.78312300905</c:v>
                </c:pt>
                <c:pt idx="13">
                  <c:v>251779.95043596058</c:v>
                </c:pt>
                <c:pt idx="14">
                  <c:v>244300.18599240098</c:v>
                </c:pt>
                <c:pt idx="15">
                  <c:v>238170.10230863068</c:v>
                </c:pt>
                <c:pt idx="16">
                  <c:v>213718.00603616089</c:v>
                </c:pt>
                <c:pt idx="17">
                  <c:v>217744.76644299913</c:v>
                </c:pt>
                <c:pt idx="18">
                  <c:v>238357.09918820445</c:v>
                </c:pt>
                <c:pt idx="19">
                  <c:v>232917.19486752327</c:v>
                </c:pt>
                <c:pt idx="20">
                  <c:v>223094.14179545068</c:v>
                </c:pt>
                <c:pt idx="21">
                  <c:v>207850.74994078252</c:v>
                </c:pt>
                <c:pt idx="22">
                  <c:v>189205.42867011231</c:v>
                </c:pt>
                <c:pt idx="23">
                  <c:v>160702.21105693653</c:v>
                </c:pt>
                <c:pt idx="24">
                  <c:v>154645.22635049507</c:v>
                </c:pt>
                <c:pt idx="25">
                  <c:v>156954.95104671546</c:v>
                </c:pt>
                <c:pt idx="26">
                  <c:v>173537.23621872003</c:v>
                </c:pt>
                <c:pt idx="27">
                  <c:v>178667.35230054866</c:v>
                </c:pt>
                <c:pt idx="28">
                  <c:v>175524.34729443025</c:v>
                </c:pt>
                <c:pt idx="29">
                  <c:v>174210.74778342043</c:v>
                </c:pt>
                <c:pt idx="30">
                  <c:v>160246.29026687521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926"/>
          <c:min val="4489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1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5485.2741709054399</c:v>
                </c:pt>
                <c:pt idx="1">
                  <c:v>6811.8177802893897</c:v>
                </c:pt>
                <c:pt idx="2">
                  <c:v>6066.0172383528297</c:v>
                </c:pt>
                <c:pt idx="3">
                  <c:v>5903.1432176344797</c:v>
                </c:pt>
                <c:pt idx="4">
                  <c:v>5258.53382719002</c:v>
                </c:pt>
                <c:pt idx="5">
                  <c:v>5093.5644656669001</c:v>
                </c:pt>
                <c:pt idx="6">
                  <c:v>4693.2020167798601</c:v>
                </c:pt>
                <c:pt idx="7">
                  <c:v>4616.6296950249498</c:v>
                </c:pt>
                <c:pt idx="8">
                  <c:v>5185.6756071437903</c:v>
                </c:pt>
                <c:pt idx="9">
                  <c:v>5334.2093903343002</c:v>
                </c:pt>
                <c:pt idx="10">
                  <c:v>5839.6846050110298</c:v>
                </c:pt>
                <c:pt idx="11">
                  <c:v>5562.3302370110796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5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11462.6241553156</c:v>
                </c:pt>
                <c:pt idx="1">
                  <c:v>11122.0246946158</c:v>
                </c:pt>
                <c:pt idx="2">
                  <c:v>10865.333409802201</c:v>
                </c:pt>
                <c:pt idx="3">
                  <c:v>10447.1988200778</c:v>
                </c:pt>
                <c:pt idx="4">
                  <c:v>8990.1715882290991</c:v>
                </c:pt>
                <c:pt idx="5">
                  <c:v>9324.9292825877892</c:v>
                </c:pt>
                <c:pt idx="6">
                  <c:v>9145.4149680192004</c:v>
                </c:pt>
                <c:pt idx="7">
                  <c:v>9022.8355634447798</c:v>
                </c:pt>
                <c:pt idx="8">
                  <c:v>9119.8768382768194</c:v>
                </c:pt>
                <c:pt idx="9">
                  <c:v>9059.3050765664993</c:v>
                </c:pt>
                <c:pt idx="10">
                  <c:v>10572.5850994223</c:v>
                </c:pt>
                <c:pt idx="11">
                  <c:v>11774.3625084573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86.404390000001285</c:v>
                </c:pt>
                <c:pt idx="1">
                  <c:v>145.7488699999991</c:v>
                </c:pt>
                <c:pt idx="2">
                  <c:v>62.544319999999921</c:v>
                </c:pt>
                <c:pt idx="3">
                  <c:v>466.91997999999995</c:v>
                </c:pt>
                <c:pt idx="4">
                  <c:v>975.83592000000021</c:v>
                </c:pt>
                <c:pt idx="5">
                  <c:v>345.19534999999991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3685.4121516059199</c:v>
                </c:pt>
                <c:pt idx="1">
                  <c:v>3688.9973335735899</c:v>
                </c:pt>
                <c:pt idx="2">
                  <c:v>3689.6316062859801</c:v>
                </c:pt>
                <c:pt idx="3">
                  <c:v>3689.4045831744702</c:v>
                </c:pt>
                <c:pt idx="4">
                  <c:v>3690.2391310858202</c:v>
                </c:pt>
                <c:pt idx="5">
                  <c:v>3690.6798115024399</c:v>
                </c:pt>
                <c:pt idx="6">
                  <c:v>3691.1471420330299</c:v>
                </c:pt>
                <c:pt idx="7">
                  <c:v>3690.279228505</c:v>
                </c:pt>
                <c:pt idx="8">
                  <c:v>3690.4861866071501</c:v>
                </c:pt>
                <c:pt idx="9">
                  <c:v>3691.1337925264102</c:v>
                </c:pt>
                <c:pt idx="10">
                  <c:v>3693.3169666025401</c:v>
                </c:pt>
                <c:pt idx="11">
                  <c:v>3694.6121621412799</c:v>
                </c:pt>
                <c:pt idx="12">
                  <c:v>3693.88444288249</c:v>
                </c:pt>
                <c:pt idx="13">
                  <c:v>3694.2516276637198</c:v>
                </c:pt>
                <c:pt idx="14">
                  <c:v>3694.15153081365</c:v>
                </c:pt>
                <c:pt idx="15">
                  <c:v>3695.3465806030299</c:v>
                </c:pt>
                <c:pt idx="16">
                  <c:v>3696.3280056868198</c:v>
                </c:pt>
                <c:pt idx="17">
                  <c:v>3697.1425374881101</c:v>
                </c:pt>
                <c:pt idx="18">
                  <c:v>3696.2011772239698</c:v>
                </c:pt>
                <c:pt idx="19">
                  <c:v>3696.49493156886</c:v>
                </c:pt>
                <c:pt idx="20">
                  <c:v>3696.6885564641502</c:v>
                </c:pt>
                <c:pt idx="21">
                  <c:v>3696.2746076603098</c:v>
                </c:pt>
                <c:pt idx="22">
                  <c:v>3695.5401728987899</c:v>
                </c:pt>
                <c:pt idx="23">
                  <c:v>3697.2560164443398</c:v>
                </c:pt>
                <c:pt idx="24">
                  <c:v>3697.3628450968999</c:v>
                </c:pt>
                <c:pt idx="25">
                  <c:v>3697.7767613012102</c:v>
                </c:pt>
                <c:pt idx="26">
                  <c:v>3699.5059706531401</c:v>
                </c:pt>
                <c:pt idx="27">
                  <c:v>3699.9132365537898</c:v>
                </c:pt>
                <c:pt idx="28">
                  <c:v>3699.84650532041</c:v>
                </c:pt>
                <c:pt idx="29">
                  <c:v>3698.6513740322098</c:v>
                </c:pt>
                <c:pt idx="30">
                  <c:v>3699.24556562518</c:v>
                </c:pt>
                <c:pt idx="31">
                  <c:v>3698.4043837099298</c:v>
                </c:pt>
                <c:pt idx="32">
                  <c:v>3697.8302082270102</c:v>
                </c:pt>
                <c:pt idx="33">
                  <c:v>3697.5164377720598</c:v>
                </c:pt>
                <c:pt idx="34">
                  <c:v>3698.4043674101599</c:v>
                </c:pt>
                <c:pt idx="35">
                  <c:v>3698.5846264990601</c:v>
                </c:pt>
                <c:pt idx="36">
                  <c:v>3699.2723298374899</c:v>
                </c:pt>
                <c:pt idx="37">
                  <c:v>3699.5326696664001</c:v>
                </c:pt>
                <c:pt idx="38">
                  <c:v>3698.7849668970798</c:v>
                </c:pt>
                <c:pt idx="39">
                  <c:v>3698.9919086994701</c:v>
                </c:pt>
                <c:pt idx="40">
                  <c:v>3697.6833310545699</c:v>
                </c:pt>
                <c:pt idx="41">
                  <c:v>3695.2998654797102</c:v>
                </c:pt>
                <c:pt idx="42">
                  <c:v>3692.77620563561</c:v>
                </c:pt>
                <c:pt idx="43">
                  <c:v>3691.5076765106</c:v>
                </c:pt>
                <c:pt idx="44">
                  <c:v>3689.9520596441298</c:v>
                </c:pt>
                <c:pt idx="45">
                  <c:v>3688.50995433341</c:v>
                </c:pt>
                <c:pt idx="46">
                  <c:v>3687.4283998000201</c:v>
                </c:pt>
                <c:pt idx="47">
                  <c:v>3687.9825754726398</c:v>
                </c:pt>
                <c:pt idx="48">
                  <c:v>3685.7526210741298</c:v>
                </c:pt>
                <c:pt idx="49">
                  <c:v>3685.1984943008101</c:v>
                </c:pt>
                <c:pt idx="50">
                  <c:v>3684.1702725948799</c:v>
                </c:pt>
                <c:pt idx="51">
                  <c:v>3683.3625214953699</c:v>
                </c:pt>
                <c:pt idx="52">
                  <c:v>3683.0820677578199</c:v>
                </c:pt>
                <c:pt idx="53">
                  <c:v>3682.4411447417601</c:v>
                </c:pt>
                <c:pt idx="54">
                  <c:v>3680.5049609879102</c:v>
                </c:pt>
                <c:pt idx="55">
                  <c:v>3679.9375010077201</c:v>
                </c:pt>
                <c:pt idx="56">
                  <c:v>3678.31515290787</c:v>
                </c:pt>
                <c:pt idx="57">
                  <c:v>3675.43092598667</c:v>
                </c:pt>
                <c:pt idx="58">
                  <c:v>3671.1647398835298</c:v>
                </c:pt>
                <c:pt idx="59">
                  <c:v>3671.25818642994</c:v>
                </c:pt>
                <c:pt idx="60">
                  <c:v>3670.1098517638702</c:v>
                </c:pt>
                <c:pt idx="61">
                  <c:v>3668.2805292621001</c:v>
                </c:pt>
                <c:pt idx="62">
                  <c:v>3669.2085400196202</c:v>
                </c:pt>
                <c:pt idx="63">
                  <c:v>3669.7893658061998</c:v>
                </c:pt>
                <c:pt idx="64">
                  <c:v>3669.3354173817602</c:v>
                </c:pt>
                <c:pt idx="65">
                  <c:v>3669.9696574946302</c:v>
                </c:pt>
                <c:pt idx="66">
                  <c:v>3669.9429421815998</c:v>
                </c:pt>
                <c:pt idx="67">
                  <c:v>3669.84279643224</c:v>
                </c:pt>
                <c:pt idx="68">
                  <c:v>3671.13802457051</c:v>
                </c:pt>
                <c:pt idx="69">
                  <c:v>3669.79606500916</c:v>
                </c:pt>
                <c:pt idx="70">
                  <c:v>3667.6729881625001</c:v>
                </c:pt>
                <c:pt idx="71">
                  <c:v>3667.4526479541901</c:v>
                </c:pt>
                <c:pt idx="72">
                  <c:v>3670.6172797136401</c:v>
                </c:pt>
                <c:pt idx="73">
                  <c:v>3669.1885402093199</c:v>
                </c:pt>
                <c:pt idx="74">
                  <c:v>3669.73595147992</c:v>
                </c:pt>
                <c:pt idx="75">
                  <c:v>3671.0178627110899</c:v>
                </c:pt>
                <c:pt idx="76">
                  <c:v>3670.7241083662002</c:v>
                </c:pt>
                <c:pt idx="77">
                  <c:v>3670.4503538316098</c:v>
                </c:pt>
                <c:pt idx="78">
                  <c:v>3672.3597733731499</c:v>
                </c:pt>
                <c:pt idx="79">
                  <c:v>3673.0741757248402</c:v>
                </c:pt>
                <c:pt idx="80">
                  <c:v>3673.4547100127002</c:v>
                </c:pt>
                <c:pt idx="81">
                  <c:v>3675.99178456249</c:v>
                </c:pt>
                <c:pt idx="82">
                  <c:v>3677.5606857365301</c:v>
                </c:pt>
                <c:pt idx="83">
                  <c:v>3676.1319625319702</c:v>
                </c:pt>
                <c:pt idx="84">
                  <c:v>3674.7900029706202</c:v>
                </c:pt>
                <c:pt idx="85">
                  <c:v>3675.6512498952202</c:v>
                </c:pt>
                <c:pt idx="86">
                  <c:v>3675.6245345821999</c:v>
                </c:pt>
                <c:pt idx="87">
                  <c:v>3674.7366049440998</c:v>
                </c:pt>
                <c:pt idx="88">
                  <c:v>3675.0837410157401</c:v>
                </c:pt>
                <c:pt idx="89">
                  <c:v>3676.83964938094</c:v>
                </c:pt>
                <c:pt idx="90">
                  <c:v>3675.73802983819</c:v>
                </c:pt>
                <c:pt idx="91">
                  <c:v>3676.5859598556999</c:v>
                </c:pt>
                <c:pt idx="92">
                  <c:v>3675.4576575994602</c:v>
                </c:pt>
                <c:pt idx="93">
                  <c:v>3675.9383213369201</c:v>
                </c:pt>
                <c:pt idx="94">
                  <c:v>3676.6326586792502</c:v>
                </c:pt>
                <c:pt idx="95">
                  <c:v>3678.03469917032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4673.7623409227499</c:v>
                </c:pt>
                <c:pt idx="1">
                  <c:v>4678.6778402635</c:v>
                </c:pt>
                <c:pt idx="2">
                  <c:v>4681.3565274681696</c:v>
                </c:pt>
                <c:pt idx="3">
                  <c:v>4686.2352822619396</c:v>
                </c:pt>
                <c:pt idx="4">
                  <c:v>4600.8118967125502</c:v>
                </c:pt>
                <c:pt idx="5">
                  <c:v>4636.8003751870701</c:v>
                </c:pt>
                <c:pt idx="6">
                  <c:v>4602.6645288807704</c:v>
                </c:pt>
                <c:pt idx="7">
                  <c:v>4628.5213390399604</c:v>
                </c:pt>
                <c:pt idx="8">
                  <c:v>4669.0606280371803</c:v>
                </c:pt>
                <c:pt idx="9">
                  <c:v>4619.7024531760599</c:v>
                </c:pt>
                <c:pt idx="10">
                  <c:v>4617.2952475272796</c:v>
                </c:pt>
                <c:pt idx="11">
                  <c:v>4611.9451377062396</c:v>
                </c:pt>
                <c:pt idx="12">
                  <c:v>4620.6200939147802</c:v>
                </c:pt>
                <c:pt idx="13">
                  <c:v>4600.4263870655705</c:v>
                </c:pt>
                <c:pt idx="14">
                  <c:v>4584.2112098245698</c:v>
                </c:pt>
                <c:pt idx="15">
                  <c:v>4576.9952683378497</c:v>
                </c:pt>
                <c:pt idx="16">
                  <c:v>4614.9415857859003</c:v>
                </c:pt>
                <c:pt idx="17">
                  <c:v>4632.6716567023504</c:v>
                </c:pt>
                <c:pt idx="18">
                  <c:v>4638.5655728463098</c:v>
                </c:pt>
                <c:pt idx="19">
                  <c:v>4626.6683501285697</c:v>
                </c:pt>
                <c:pt idx="20">
                  <c:v>4692.1353927646596</c:v>
                </c:pt>
                <c:pt idx="21">
                  <c:v>4732.9732757990396</c:v>
                </c:pt>
                <c:pt idx="22">
                  <c:v>4731.1192166581204</c:v>
                </c:pt>
                <c:pt idx="23">
                  <c:v>4746.1889564277999</c:v>
                </c:pt>
                <c:pt idx="24">
                  <c:v>4777.8244222543499</c:v>
                </c:pt>
                <c:pt idx="25">
                  <c:v>4865.6566025811999</c:v>
                </c:pt>
                <c:pt idx="26">
                  <c:v>4896.9865016630802</c:v>
                </c:pt>
                <c:pt idx="27">
                  <c:v>4938.6693795533602</c:v>
                </c:pt>
                <c:pt idx="28">
                  <c:v>4947.3521192493499</c:v>
                </c:pt>
                <c:pt idx="29">
                  <c:v>5026.9534237576599</c:v>
                </c:pt>
                <c:pt idx="30">
                  <c:v>4989.9606159529803</c:v>
                </c:pt>
                <c:pt idx="31">
                  <c:v>4942.02711117532</c:v>
                </c:pt>
                <c:pt idx="32">
                  <c:v>5044.6622846708196</c:v>
                </c:pt>
                <c:pt idx="33">
                  <c:v>4995.6252110980504</c:v>
                </c:pt>
                <c:pt idx="34">
                  <c:v>5008.2893019164503</c:v>
                </c:pt>
                <c:pt idx="35">
                  <c:v>5008.9287154101703</c:v>
                </c:pt>
                <c:pt idx="36">
                  <c:v>5020.6417289250103</c:v>
                </c:pt>
                <c:pt idx="37">
                  <c:v>4971.2928942488297</c:v>
                </c:pt>
                <c:pt idx="38">
                  <c:v>4956.6762507421199</c:v>
                </c:pt>
                <c:pt idx="39">
                  <c:v>4973.4638710536001</c:v>
                </c:pt>
                <c:pt idx="40">
                  <c:v>4948.8614023275904</c:v>
                </c:pt>
                <c:pt idx="41">
                  <c:v>4926.6352971813503</c:v>
                </c:pt>
                <c:pt idx="42">
                  <c:v>4909.6217287155296</c:v>
                </c:pt>
                <c:pt idx="43">
                  <c:v>4887.2620070347903</c:v>
                </c:pt>
                <c:pt idx="44">
                  <c:v>4919.5900735192799</c:v>
                </c:pt>
                <c:pt idx="45">
                  <c:v>4916.2535519006096</c:v>
                </c:pt>
                <c:pt idx="46">
                  <c:v>4915.3243007931096</c:v>
                </c:pt>
                <c:pt idx="47">
                  <c:v>4904.48709177196</c:v>
                </c:pt>
                <c:pt idx="48">
                  <c:v>4921.2487346940998</c:v>
                </c:pt>
                <c:pt idx="49">
                  <c:v>4927.9801540872904</c:v>
                </c:pt>
                <c:pt idx="50">
                  <c:v>4918.86189583747</c:v>
                </c:pt>
                <c:pt idx="51">
                  <c:v>4898.8684840652204</c:v>
                </c:pt>
                <c:pt idx="52">
                  <c:v>4921.37687035618</c:v>
                </c:pt>
                <c:pt idx="53">
                  <c:v>4949.3855229135097</c:v>
                </c:pt>
                <c:pt idx="54">
                  <c:v>4938.2813078417603</c:v>
                </c:pt>
                <c:pt idx="55">
                  <c:v>4955.16969188448</c:v>
                </c:pt>
                <c:pt idx="56">
                  <c:v>5054.1993269764398</c:v>
                </c:pt>
                <c:pt idx="57">
                  <c:v>5022.4669242999898</c:v>
                </c:pt>
                <c:pt idx="58">
                  <c:v>5026.1902203823502</c:v>
                </c:pt>
                <c:pt idx="59">
                  <c:v>5019.7901181047901</c:v>
                </c:pt>
                <c:pt idx="60">
                  <c:v>5001.35285249144</c:v>
                </c:pt>
                <c:pt idx="61">
                  <c:v>5016.4821359400903</c:v>
                </c:pt>
                <c:pt idx="62">
                  <c:v>5009.8205733467303</c:v>
                </c:pt>
                <c:pt idx="63">
                  <c:v>5025.0404695617299</c:v>
                </c:pt>
                <c:pt idx="64">
                  <c:v>5011.6534549155604</c:v>
                </c:pt>
                <c:pt idx="65">
                  <c:v>4979.5203647915996</c:v>
                </c:pt>
                <c:pt idx="66">
                  <c:v>4983.8274872948296</c:v>
                </c:pt>
                <c:pt idx="67">
                  <c:v>5031.9764325187698</c:v>
                </c:pt>
                <c:pt idx="68">
                  <c:v>4989.6742809085499</c:v>
                </c:pt>
                <c:pt idx="69">
                  <c:v>4998.9859263901999</c:v>
                </c:pt>
                <c:pt idx="70">
                  <c:v>4956.0264268339397</c:v>
                </c:pt>
                <c:pt idx="71">
                  <c:v>4936.2342182121702</c:v>
                </c:pt>
                <c:pt idx="72">
                  <c:v>5021.9549005508097</c:v>
                </c:pt>
                <c:pt idx="73">
                  <c:v>5074.2744653668897</c:v>
                </c:pt>
                <c:pt idx="74">
                  <c:v>5091.75896725441</c:v>
                </c:pt>
                <c:pt idx="75">
                  <c:v>5132.6690745660499</c:v>
                </c:pt>
                <c:pt idx="76">
                  <c:v>5061.7106518117598</c:v>
                </c:pt>
                <c:pt idx="77">
                  <c:v>5026.8724430570201</c:v>
                </c:pt>
                <c:pt idx="78">
                  <c:v>5028.3047020407403</c:v>
                </c:pt>
                <c:pt idx="79">
                  <c:v>5024.1909343381603</c:v>
                </c:pt>
                <c:pt idx="80">
                  <c:v>5091.7834528086596</c:v>
                </c:pt>
                <c:pt idx="81">
                  <c:v>5073.6261657249997</c:v>
                </c:pt>
                <c:pt idx="82">
                  <c:v>5078.0979414189196</c:v>
                </c:pt>
                <c:pt idx="83">
                  <c:v>5077.5021154549004</c:v>
                </c:pt>
                <c:pt idx="84">
                  <c:v>5064.61483313398</c:v>
                </c:pt>
                <c:pt idx="85">
                  <c:v>5030.88979280886</c:v>
                </c:pt>
                <c:pt idx="86">
                  <c:v>5011.8661062788296</c:v>
                </c:pt>
                <c:pt idx="87">
                  <c:v>4951.2956231640401</c:v>
                </c:pt>
                <c:pt idx="88">
                  <c:v>4889.6251711170999</c:v>
                </c:pt>
                <c:pt idx="89">
                  <c:v>4807.0600118828097</c:v>
                </c:pt>
                <c:pt idx="90">
                  <c:v>4857.4804381931699</c:v>
                </c:pt>
                <c:pt idx="91">
                  <c:v>4926.2808241905605</c:v>
                </c:pt>
                <c:pt idx="92">
                  <c:v>4717.57277024409</c:v>
                </c:pt>
                <c:pt idx="93">
                  <c:v>4607.9719592456504</c:v>
                </c:pt>
                <c:pt idx="94">
                  <c:v>4567.5861671071198</c:v>
                </c:pt>
                <c:pt idx="95">
                  <c:v>4547.58150170926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64.294868873716098</c:v>
                </c:pt>
                <c:pt idx="1">
                  <c:v>64.274792997121807</c:v>
                </c:pt>
                <c:pt idx="2">
                  <c:v>64.308252280901399</c:v>
                </c:pt>
                <c:pt idx="3">
                  <c:v>64.274793762938202</c:v>
                </c:pt>
                <c:pt idx="4">
                  <c:v>64.281485211258698</c:v>
                </c:pt>
                <c:pt idx="5">
                  <c:v>64.314943729221994</c:v>
                </c:pt>
                <c:pt idx="6">
                  <c:v>64.328327391679395</c:v>
                </c:pt>
                <c:pt idx="7">
                  <c:v>64.495623044761203</c:v>
                </c:pt>
                <c:pt idx="8">
                  <c:v>68.845297261282596</c:v>
                </c:pt>
                <c:pt idx="9">
                  <c:v>69.427483132007097</c:v>
                </c:pt>
                <c:pt idx="10">
                  <c:v>69.293648039065602</c:v>
                </c:pt>
                <c:pt idx="11">
                  <c:v>69.434175346144002</c:v>
                </c:pt>
                <c:pt idx="12">
                  <c:v>72.023903948408105</c:v>
                </c:pt>
                <c:pt idx="13">
                  <c:v>72.425412801042498</c:v>
                </c:pt>
                <c:pt idx="14">
                  <c:v>72.378570365349702</c:v>
                </c:pt>
                <c:pt idx="15">
                  <c:v>72.512406479379806</c:v>
                </c:pt>
                <c:pt idx="16">
                  <c:v>74.145206662111093</c:v>
                </c:pt>
                <c:pt idx="17">
                  <c:v>74.305810611600293</c:v>
                </c:pt>
                <c:pt idx="18">
                  <c:v>74.319193508241398</c:v>
                </c:pt>
                <c:pt idx="19">
                  <c:v>74.720701850331594</c:v>
                </c:pt>
                <c:pt idx="20">
                  <c:v>148.993053433424</c:v>
                </c:pt>
                <c:pt idx="21">
                  <c:v>243.58172651362801</c:v>
                </c:pt>
                <c:pt idx="22">
                  <c:v>393.99344510427397</c:v>
                </c:pt>
                <c:pt idx="23">
                  <c:v>537.69328237209595</c:v>
                </c:pt>
                <c:pt idx="24">
                  <c:v>853.66026891248896</c:v>
                </c:pt>
                <c:pt idx="25">
                  <c:v>887.34681636324297</c:v>
                </c:pt>
                <c:pt idx="26">
                  <c:v>887.40704833265295</c:v>
                </c:pt>
                <c:pt idx="27">
                  <c:v>887.94238870441905</c:v>
                </c:pt>
                <c:pt idx="28">
                  <c:v>887.56095904691597</c:v>
                </c:pt>
                <c:pt idx="29">
                  <c:v>879.12258960670795</c:v>
                </c:pt>
                <c:pt idx="30">
                  <c:v>910.24618037501205</c:v>
                </c:pt>
                <c:pt idx="31">
                  <c:v>897.45144705686698</c:v>
                </c:pt>
                <c:pt idx="32">
                  <c:v>940.96156854491198</c:v>
                </c:pt>
                <c:pt idx="33">
                  <c:v>945.01678891321899</c:v>
                </c:pt>
                <c:pt idx="34">
                  <c:v>945.37816030790395</c:v>
                </c:pt>
                <c:pt idx="35">
                  <c:v>945.09710365157002</c:v>
                </c:pt>
                <c:pt idx="36">
                  <c:v>943.557996508933</c:v>
                </c:pt>
                <c:pt idx="37">
                  <c:v>943.34384565655103</c:v>
                </c:pt>
                <c:pt idx="38">
                  <c:v>943.33046531263199</c:v>
                </c:pt>
                <c:pt idx="39">
                  <c:v>943.06949142523899</c:v>
                </c:pt>
                <c:pt idx="40">
                  <c:v>939.87080503243703</c:v>
                </c:pt>
                <c:pt idx="41">
                  <c:v>939.40237863333198</c:v>
                </c:pt>
                <c:pt idx="42">
                  <c:v>939.38898603635005</c:v>
                </c:pt>
                <c:pt idx="43">
                  <c:v>939.00087437559603</c:v>
                </c:pt>
                <c:pt idx="44">
                  <c:v>933.80134052865697</c:v>
                </c:pt>
                <c:pt idx="45">
                  <c:v>933.10538701760595</c:v>
                </c:pt>
                <c:pt idx="46">
                  <c:v>933.15222639003298</c:v>
                </c:pt>
                <c:pt idx="47">
                  <c:v>930.60265413585603</c:v>
                </c:pt>
                <c:pt idx="48">
                  <c:v>920.05636181531997</c:v>
                </c:pt>
                <c:pt idx="49">
                  <c:v>918.51725467268295</c:v>
                </c:pt>
                <c:pt idx="50">
                  <c:v>918.53732518856202</c:v>
                </c:pt>
                <c:pt idx="51">
                  <c:v>876.365573009527</c:v>
                </c:pt>
                <c:pt idx="52">
                  <c:v>905.04664652807298</c:v>
                </c:pt>
                <c:pt idx="53">
                  <c:v>913.47831762761405</c:v>
                </c:pt>
                <c:pt idx="54">
                  <c:v>913.47831762761302</c:v>
                </c:pt>
                <c:pt idx="55">
                  <c:v>913.43816842714602</c:v>
                </c:pt>
                <c:pt idx="56">
                  <c:v>911.94590065693501</c:v>
                </c:pt>
                <c:pt idx="57">
                  <c:v>911.23657088631796</c:v>
                </c:pt>
                <c:pt idx="58">
                  <c:v>911.203115942164</c:v>
                </c:pt>
                <c:pt idx="59">
                  <c:v>911.53100380221804</c:v>
                </c:pt>
                <c:pt idx="60">
                  <c:v>911.46408982955597</c:v>
                </c:pt>
                <c:pt idx="61">
                  <c:v>911.25664140219703</c:v>
                </c:pt>
                <c:pt idx="62">
                  <c:v>911.35701848771998</c:v>
                </c:pt>
                <c:pt idx="63">
                  <c:v>911.350320147052</c:v>
                </c:pt>
                <c:pt idx="64">
                  <c:v>911.33024554681799</c:v>
                </c:pt>
                <c:pt idx="65">
                  <c:v>911.65145548797398</c:v>
                </c:pt>
                <c:pt idx="66">
                  <c:v>911.48416034543595</c:v>
                </c:pt>
                <c:pt idx="67">
                  <c:v>911.49085868610405</c:v>
                </c:pt>
                <c:pt idx="68">
                  <c:v>897.58527908654298</c:v>
                </c:pt>
                <c:pt idx="69">
                  <c:v>864.43407200755496</c:v>
                </c:pt>
                <c:pt idx="70">
                  <c:v>875.33502921339903</c:v>
                </c:pt>
                <c:pt idx="71">
                  <c:v>910.29971808810706</c:v>
                </c:pt>
                <c:pt idx="72">
                  <c:v>916.97814344569099</c:v>
                </c:pt>
                <c:pt idx="73">
                  <c:v>917.26588618963103</c:v>
                </c:pt>
                <c:pt idx="74">
                  <c:v>917.48003295765795</c:v>
                </c:pt>
                <c:pt idx="75">
                  <c:v>917.64062159081902</c:v>
                </c:pt>
                <c:pt idx="76">
                  <c:v>919.05928521640897</c:v>
                </c:pt>
                <c:pt idx="77">
                  <c:v>919.42064844238496</c:v>
                </c:pt>
                <c:pt idx="78">
                  <c:v>919.46080172720701</c:v>
                </c:pt>
                <c:pt idx="79">
                  <c:v>901.64051987662106</c:v>
                </c:pt>
                <c:pt idx="80">
                  <c:v>925.06183983188203</c:v>
                </c:pt>
                <c:pt idx="81">
                  <c:v>926.38013454065697</c:v>
                </c:pt>
                <c:pt idx="82">
                  <c:v>926.51396657033297</c:v>
                </c:pt>
                <c:pt idx="83">
                  <c:v>926.35335343104703</c:v>
                </c:pt>
                <c:pt idx="84">
                  <c:v>925.63733348846904</c:v>
                </c:pt>
                <c:pt idx="85">
                  <c:v>925.44326948938397</c:v>
                </c:pt>
                <c:pt idx="86">
                  <c:v>925.30274320339402</c:v>
                </c:pt>
                <c:pt idx="87">
                  <c:v>923.36211546560401</c:v>
                </c:pt>
                <c:pt idx="88">
                  <c:v>913.49839631220095</c:v>
                </c:pt>
                <c:pt idx="89">
                  <c:v>730.531052173538</c:v>
                </c:pt>
                <c:pt idx="90">
                  <c:v>349.078045440003</c:v>
                </c:pt>
                <c:pt idx="91">
                  <c:v>115.808389368105</c:v>
                </c:pt>
                <c:pt idx="92">
                  <c:v>64.736528458450806</c:v>
                </c:pt>
                <c:pt idx="93">
                  <c:v>64.335019095272003</c:v>
                </c:pt>
                <c:pt idx="94">
                  <c:v>64.348402757729502</c:v>
                </c:pt>
                <c:pt idx="95">
                  <c:v>64.281485466530796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412.579587517037</c:v>
                </c:pt>
                <c:pt idx="1">
                  <c:v>412.562908016444</c:v>
                </c:pt>
                <c:pt idx="2">
                  <c:v>414.454412344567</c:v>
                </c:pt>
                <c:pt idx="3">
                  <c:v>416.925055483194</c:v>
                </c:pt>
                <c:pt idx="4">
                  <c:v>415.67844641707302</c:v>
                </c:pt>
                <c:pt idx="5">
                  <c:v>417.75182014317602</c:v>
                </c:pt>
                <c:pt idx="6">
                  <c:v>416.869802902397</c:v>
                </c:pt>
                <c:pt idx="7">
                  <c:v>417.42629857788501</c:v>
                </c:pt>
                <c:pt idx="8">
                  <c:v>411.33233489324402</c:v>
                </c:pt>
                <c:pt idx="9">
                  <c:v>413.059724443856</c:v>
                </c:pt>
                <c:pt idx="10">
                  <c:v>413.08146155062099</c:v>
                </c:pt>
                <c:pt idx="11">
                  <c:v>414.16714334252202</c:v>
                </c:pt>
                <c:pt idx="12">
                  <c:v>410.24333941027402</c:v>
                </c:pt>
                <c:pt idx="13">
                  <c:v>410.36421215976799</c:v>
                </c:pt>
                <c:pt idx="14">
                  <c:v>409.11295181212301</c:v>
                </c:pt>
                <c:pt idx="15">
                  <c:v>409.57547040127503</c:v>
                </c:pt>
                <c:pt idx="16">
                  <c:v>410.34337603374303</c:v>
                </c:pt>
                <c:pt idx="17">
                  <c:v>412.924587427853</c:v>
                </c:pt>
                <c:pt idx="18">
                  <c:v>412.77903234883797</c:v>
                </c:pt>
                <c:pt idx="19">
                  <c:v>413.87840046722101</c:v>
                </c:pt>
                <c:pt idx="20">
                  <c:v>416.45151312969199</c:v>
                </c:pt>
                <c:pt idx="21">
                  <c:v>422.98557688271501</c:v>
                </c:pt>
                <c:pt idx="22">
                  <c:v>424.49480543018302</c:v>
                </c:pt>
                <c:pt idx="23">
                  <c:v>428.08856775090601</c:v>
                </c:pt>
                <c:pt idx="24">
                  <c:v>474.61877419222799</c:v>
                </c:pt>
                <c:pt idx="25">
                  <c:v>483.306161724204</c:v>
                </c:pt>
                <c:pt idx="26">
                  <c:v>480.95488717674903</c:v>
                </c:pt>
                <c:pt idx="27">
                  <c:v>503.30578896366501</c:v>
                </c:pt>
                <c:pt idx="28">
                  <c:v>488.31142268152098</c:v>
                </c:pt>
                <c:pt idx="29">
                  <c:v>488.56217798791198</c:v>
                </c:pt>
                <c:pt idx="30">
                  <c:v>506.38320351258301</c:v>
                </c:pt>
                <c:pt idx="31">
                  <c:v>507.66995291111999</c:v>
                </c:pt>
                <c:pt idx="32">
                  <c:v>494.162076138717</c:v>
                </c:pt>
                <c:pt idx="33">
                  <c:v>495.58254167886798</c:v>
                </c:pt>
                <c:pt idx="34">
                  <c:v>495.70661455043103</c:v>
                </c:pt>
                <c:pt idx="35">
                  <c:v>496.68433260260201</c:v>
                </c:pt>
                <c:pt idx="36">
                  <c:v>491.84620735821898</c:v>
                </c:pt>
                <c:pt idx="37">
                  <c:v>496.271882800296</c:v>
                </c:pt>
                <c:pt idx="38">
                  <c:v>493.02948277819303</c:v>
                </c:pt>
                <c:pt idx="39">
                  <c:v>488.72559620888501</c:v>
                </c:pt>
                <c:pt idx="40">
                  <c:v>472.17219506300501</c:v>
                </c:pt>
                <c:pt idx="41">
                  <c:v>472.39256687603199</c:v>
                </c:pt>
                <c:pt idx="42">
                  <c:v>471.42108502388601</c:v>
                </c:pt>
                <c:pt idx="43">
                  <c:v>467.59793098771303</c:v>
                </c:pt>
                <c:pt idx="44">
                  <c:v>454.29849118822301</c:v>
                </c:pt>
                <c:pt idx="45">
                  <c:v>456.23355806132201</c:v>
                </c:pt>
                <c:pt idx="46">
                  <c:v>456.245381856189</c:v>
                </c:pt>
                <c:pt idx="47">
                  <c:v>453.629971050287</c:v>
                </c:pt>
                <c:pt idx="48">
                  <c:v>438.418932780788</c:v>
                </c:pt>
                <c:pt idx="49">
                  <c:v>438.29578865127598</c:v>
                </c:pt>
                <c:pt idx="50">
                  <c:v>436.55896530232599</c:v>
                </c:pt>
                <c:pt idx="51">
                  <c:v>433.99585175944202</c:v>
                </c:pt>
                <c:pt idx="52">
                  <c:v>437.23816597385502</c:v>
                </c:pt>
                <c:pt idx="53">
                  <c:v>441.58949410045699</c:v>
                </c:pt>
                <c:pt idx="54">
                  <c:v>440.29263958459899</c:v>
                </c:pt>
                <c:pt idx="55">
                  <c:v>440.961677092429</c:v>
                </c:pt>
                <c:pt idx="56">
                  <c:v>437.43701015183001</c:v>
                </c:pt>
                <c:pt idx="57">
                  <c:v>438.08105490820299</c:v>
                </c:pt>
                <c:pt idx="58">
                  <c:v>438.61560148145702</c:v>
                </c:pt>
                <c:pt idx="59">
                  <c:v>440.55696260095903</c:v>
                </c:pt>
                <c:pt idx="60">
                  <c:v>440.30338825959097</c:v>
                </c:pt>
                <c:pt idx="61">
                  <c:v>439.44567226124201</c:v>
                </c:pt>
                <c:pt idx="62">
                  <c:v>443.026790566535</c:v>
                </c:pt>
                <c:pt idx="63">
                  <c:v>440.78633917387702</c:v>
                </c:pt>
                <c:pt idx="64">
                  <c:v>448.21770655519401</c:v>
                </c:pt>
                <c:pt idx="65">
                  <c:v>456.78977612369602</c:v>
                </c:pt>
                <c:pt idx="66">
                  <c:v>456.314033055332</c:v>
                </c:pt>
                <c:pt idx="67">
                  <c:v>457.45025810012697</c:v>
                </c:pt>
                <c:pt idx="68">
                  <c:v>474.75679586085198</c:v>
                </c:pt>
                <c:pt idx="69">
                  <c:v>481.745095237231</c:v>
                </c:pt>
                <c:pt idx="70">
                  <c:v>481.17147840392499</c:v>
                </c:pt>
                <c:pt idx="71">
                  <c:v>485.88847599949997</c:v>
                </c:pt>
                <c:pt idx="72">
                  <c:v>496.12497498829299</c:v>
                </c:pt>
                <c:pt idx="73">
                  <c:v>499.91001274402203</c:v>
                </c:pt>
                <c:pt idx="74">
                  <c:v>501.59191664791098</c:v>
                </c:pt>
                <c:pt idx="75">
                  <c:v>499.26489539152902</c:v>
                </c:pt>
                <c:pt idx="76">
                  <c:v>498.03029687818798</c:v>
                </c:pt>
                <c:pt idx="77">
                  <c:v>500.26353537741397</c:v>
                </c:pt>
                <c:pt idx="78">
                  <c:v>499.84529355606401</c:v>
                </c:pt>
                <c:pt idx="79">
                  <c:v>501.09491346258602</c:v>
                </c:pt>
                <c:pt idx="80">
                  <c:v>494.55964840191001</c:v>
                </c:pt>
                <c:pt idx="81">
                  <c:v>495.43597205011201</c:v>
                </c:pt>
                <c:pt idx="82">
                  <c:v>495.45296702015202</c:v>
                </c:pt>
                <c:pt idx="83">
                  <c:v>494.98559020151799</c:v>
                </c:pt>
                <c:pt idx="84">
                  <c:v>478.67021958642198</c:v>
                </c:pt>
                <c:pt idx="85">
                  <c:v>480.31655115548602</c:v>
                </c:pt>
                <c:pt idx="86">
                  <c:v>479.195988537787</c:v>
                </c:pt>
                <c:pt idx="87">
                  <c:v>474.15723986774901</c:v>
                </c:pt>
                <c:pt idx="88">
                  <c:v>421.02920698881002</c:v>
                </c:pt>
                <c:pt idx="89">
                  <c:v>413.37861357949703</c:v>
                </c:pt>
                <c:pt idx="90">
                  <c:v>414.53095280363698</c:v>
                </c:pt>
                <c:pt idx="91">
                  <c:v>412.56243102664001</c:v>
                </c:pt>
                <c:pt idx="92">
                  <c:v>411.36073219097</c:v>
                </c:pt>
                <c:pt idx="93">
                  <c:v>411.71898686606499</c:v>
                </c:pt>
                <c:pt idx="94">
                  <c:v>412.25003803784801</c:v>
                </c:pt>
                <c:pt idx="95">
                  <c:v>412.237381403641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37.131366453295698</c:v>
                </c:pt>
                <c:pt idx="1">
                  <c:v>38.982571926449403</c:v>
                </c:pt>
                <c:pt idx="2">
                  <c:v>38.261110327683603</c:v>
                </c:pt>
                <c:pt idx="3">
                  <c:v>36.899013022781297</c:v>
                </c:pt>
                <c:pt idx="4">
                  <c:v>39.001180422655999</c:v>
                </c:pt>
                <c:pt idx="5">
                  <c:v>40.446024276681797</c:v>
                </c:pt>
                <c:pt idx="6">
                  <c:v>39.300706198950998</c:v>
                </c:pt>
                <c:pt idx="7">
                  <c:v>37.725679975312801</c:v>
                </c:pt>
                <c:pt idx="8">
                  <c:v>36.703860649887801</c:v>
                </c:pt>
                <c:pt idx="9">
                  <c:v>35.9778221675613</c:v>
                </c:pt>
                <c:pt idx="10">
                  <c:v>37.4228731738866</c:v>
                </c:pt>
                <c:pt idx="11">
                  <c:v>39.100898810612101</c:v>
                </c:pt>
                <c:pt idx="12">
                  <c:v>39.327974997744199</c:v>
                </c:pt>
                <c:pt idx="13">
                  <c:v>39.086344690987403</c:v>
                </c:pt>
                <c:pt idx="14">
                  <c:v>37.2772515326402</c:v>
                </c:pt>
                <c:pt idx="15">
                  <c:v>35.768076095075202</c:v>
                </c:pt>
                <c:pt idx="16">
                  <c:v>30.661762659329199</c:v>
                </c:pt>
                <c:pt idx="17">
                  <c:v>29.685616303745</c:v>
                </c:pt>
                <c:pt idx="18">
                  <c:v>29.682984621398798</c:v>
                </c:pt>
                <c:pt idx="19">
                  <c:v>30.740768644473398</c:v>
                </c:pt>
                <c:pt idx="20">
                  <c:v>30.715459953636</c:v>
                </c:pt>
                <c:pt idx="21">
                  <c:v>28.4930585062753</c:v>
                </c:pt>
                <c:pt idx="22">
                  <c:v>30.5815440878958</c:v>
                </c:pt>
                <c:pt idx="23">
                  <c:v>33.340477058877099</c:v>
                </c:pt>
                <c:pt idx="24">
                  <c:v>32.995577218602797</c:v>
                </c:pt>
                <c:pt idx="25">
                  <c:v>32.540714718031502</c:v>
                </c:pt>
                <c:pt idx="26">
                  <c:v>33.218380182772002</c:v>
                </c:pt>
                <c:pt idx="27">
                  <c:v>33.485765483056099</c:v>
                </c:pt>
                <c:pt idx="28">
                  <c:v>29.7418851394077</c:v>
                </c:pt>
                <c:pt idx="29">
                  <c:v>29.019532091819499</c:v>
                </c:pt>
                <c:pt idx="30">
                  <c:v>30.578178248547701</c:v>
                </c:pt>
                <c:pt idx="31">
                  <c:v>32.163471490157598</c:v>
                </c:pt>
                <c:pt idx="32">
                  <c:v>36.282102166234203</c:v>
                </c:pt>
                <c:pt idx="33">
                  <c:v>35.917633115987101</c:v>
                </c:pt>
                <c:pt idx="34">
                  <c:v>35.536990251584697</c:v>
                </c:pt>
                <c:pt idx="35">
                  <c:v>33.3845514092352</c:v>
                </c:pt>
                <c:pt idx="36">
                  <c:v>30.661521324330199</c:v>
                </c:pt>
                <c:pt idx="37">
                  <c:v>27.7935001790309</c:v>
                </c:pt>
                <c:pt idx="38">
                  <c:v>29.262939384927201</c:v>
                </c:pt>
                <c:pt idx="39">
                  <c:v>28.480425428663999</c:v>
                </c:pt>
                <c:pt idx="40">
                  <c:v>25.632371349118799</c:v>
                </c:pt>
                <c:pt idx="41">
                  <c:v>24.986288771166102</c:v>
                </c:pt>
                <c:pt idx="42">
                  <c:v>25.4517724533181</c:v>
                </c:pt>
                <c:pt idx="43">
                  <c:v>30.3861609175271</c:v>
                </c:pt>
                <c:pt idx="44">
                  <c:v>29.090466719159199</c:v>
                </c:pt>
                <c:pt idx="45">
                  <c:v>30.562569605492499</c:v>
                </c:pt>
                <c:pt idx="46">
                  <c:v>29.695311468284501</c:v>
                </c:pt>
                <c:pt idx="47">
                  <c:v>26.564381285759001</c:v>
                </c:pt>
                <c:pt idx="48">
                  <c:v>23.904521600659599</c:v>
                </c:pt>
                <c:pt idx="49">
                  <c:v>24.503690479583</c:v>
                </c:pt>
                <c:pt idx="50">
                  <c:v>20.343541316724799</c:v>
                </c:pt>
                <c:pt idx="51">
                  <c:v>16.306234881055101</c:v>
                </c:pt>
                <c:pt idx="52">
                  <c:v>16.229524341289501</c:v>
                </c:pt>
                <c:pt idx="53">
                  <c:v>21.079721073521199</c:v>
                </c:pt>
                <c:pt idx="54">
                  <c:v>27.208565567329199</c:v>
                </c:pt>
                <c:pt idx="55">
                  <c:v>29.6650642769069</c:v>
                </c:pt>
                <c:pt idx="56">
                  <c:v>26.193257532142798</c:v>
                </c:pt>
                <c:pt idx="57">
                  <c:v>25.072710731529501</c:v>
                </c:pt>
                <c:pt idx="58">
                  <c:v>22.723934944389999</c:v>
                </c:pt>
                <c:pt idx="59">
                  <c:v>18.780426671575299</c:v>
                </c:pt>
                <c:pt idx="60">
                  <c:v>21.076485475398599</c:v>
                </c:pt>
                <c:pt idx="61">
                  <c:v>20.935258110133699</c:v>
                </c:pt>
                <c:pt idx="62">
                  <c:v>21.296031316625101</c:v>
                </c:pt>
                <c:pt idx="63">
                  <c:v>21.0097622594485</c:v>
                </c:pt>
                <c:pt idx="64">
                  <c:v>19.478140675120699</c:v>
                </c:pt>
                <c:pt idx="65">
                  <c:v>17.561577687668901</c:v>
                </c:pt>
                <c:pt idx="66">
                  <c:v>18.472095444727</c:v>
                </c:pt>
                <c:pt idx="67">
                  <c:v>19.195717749922199</c:v>
                </c:pt>
                <c:pt idx="68">
                  <c:v>21.608555514196102</c:v>
                </c:pt>
                <c:pt idx="69">
                  <c:v>24.154175203831201</c:v>
                </c:pt>
                <c:pt idx="70">
                  <c:v>24.2973698734097</c:v>
                </c:pt>
                <c:pt idx="71">
                  <c:v>25.570626856208701</c:v>
                </c:pt>
                <c:pt idx="72">
                  <c:v>26.3023484050949</c:v>
                </c:pt>
                <c:pt idx="73">
                  <c:v>30.055559212150001</c:v>
                </c:pt>
                <c:pt idx="74">
                  <c:v>29.749849579896299</c:v>
                </c:pt>
                <c:pt idx="75">
                  <c:v>34.757992101625902</c:v>
                </c:pt>
                <c:pt idx="76">
                  <c:v>34.840555786157402</c:v>
                </c:pt>
                <c:pt idx="77">
                  <c:v>36.0449174095084</c:v>
                </c:pt>
                <c:pt idx="78">
                  <c:v>37.6701816639602</c:v>
                </c:pt>
                <c:pt idx="79">
                  <c:v>39.519716554053304</c:v>
                </c:pt>
                <c:pt idx="80">
                  <c:v>36.901490111941101</c:v>
                </c:pt>
                <c:pt idx="81">
                  <c:v>36.009015808495903</c:v>
                </c:pt>
                <c:pt idx="82">
                  <c:v>34.402894636830098</c:v>
                </c:pt>
                <c:pt idx="83">
                  <c:v>36.584642188396302</c:v>
                </c:pt>
                <c:pt idx="84">
                  <c:v>35.914800064128897</c:v>
                </c:pt>
                <c:pt idx="85">
                  <c:v>36.988665505264798</c:v>
                </c:pt>
                <c:pt idx="86">
                  <c:v>38.3852667756898</c:v>
                </c:pt>
                <c:pt idx="87">
                  <c:v>36.258464443976699</c:v>
                </c:pt>
                <c:pt idx="88">
                  <c:v>30.361666443172201</c:v>
                </c:pt>
                <c:pt idx="89">
                  <c:v>28.7153533561813</c:v>
                </c:pt>
                <c:pt idx="90">
                  <c:v>24.734772596388201</c:v>
                </c:pt>
                <c:pt idx="91">
                  <c:v>24.745564819973001</c:v>
                </c:pt>
                <c:pt idx="92">
                  <c:v>22.3299245883616</c:v>
                </c:pt>
                <c:pt idx="93">
                  <c:v>17.958433239409199</c:v>
                </c:pt>
                <c:pt idx="94">
                  <c:v>18.7182208407276</c:v>
                </c:pt>
                <c:pt idx="95">
                  <c:v>20.641522831739799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12.791340514381901</c:v>
                </c:pt>
                <c:pt idx="27">
                  <c:v>14.737281516569</c:v>
                </c:pt>
                <c:pt idx="28">
                  <c:v>14.6918163238155</c:v>
                </c:pt>
                <c:pt idx="29">
                  <c:v>15.5916175433743</c:v>
                </c:pt>
                <c:pt idx="30">
                  <c:v>25.091700051477101</c:v>
                </c:pt>
                <c:pt idx="31">
                  <c:v>51.346175108921599</c:v>
                </c:pt>
                <c:pt idx="32">
                  <c:v>89.425338133668902</c:v>
                </c:pt>
                <c:pt idx="33">
                  <c:v>137.633343612071</c:v>
                </c:pt>
                <c:pt idx="34">
                  <c:v>185.28626332775099</c:v>
                </c:pt>
                <c:pt idx="35">
                  <c:v>241.61504588093001</c:v>
                </c:pt>
                <c:pt idx="36">
                  <c:v>302.84078433418802</c:v>
                </c:pt>
                <c:pt idx="37">
                  <c:v>363.85800425155099</c:v>
                </c:pt>
                <c:pt idx="38">
                  <c:v>408.32576699623797</c:v>
                </c:pt>
                <c:pt idx="39">
                  <c:v>449.25524659496602</c:v>
                </c:pt>
                <c:pt idx="40">
                  <c:v>487.50370287292202</c:v>
                </c:pt>
                <c:pt idx="41">
                  <c:v>527.31106545377304</c:v>
                </c:pt>
                <c:pt idx="42">
                  <c:v>600.75785962929501</c:v>
                </c:pt>
                <c:pt idx="43">
                  <c:v>665.42461451202496</c:v>
                </c:pt>
                <c:pt idx="44">
                  <c:v>690.356050099252</c:v>
                </c:pt>
                <c:pt idx="45">
                  <c:v>735.41019713673097</c:v>
                </c:pt>
                <c:pt idx="46">
                  <c:v>779.33472377176997</c:v>
                </c:pt>
                <c:pt idx="47">
                  <c:v>771.33866906430399</c:v>
                </c:pt>
                <c:pt idx="48">
                  <c:v>774.25732189435701</c:v>
                </c:pt>
                <c:pt idx="49">
                  <c:v>753.72639431547805</c:v>
                </c:pt>
                <c:pt idx="50">
                  <c:v>723.70080078075</c:v>
                </c:pt>
                <c:pt idx="51">
                  <c:v>712.514091830962</c:v>
                </c:pt>
                <c:pt idx="52">
                  <c:v>687.84099077698102</c:v>
                </c:pt>
                <c:pt idx="53">
                  <c:v>669.37526930688</c:v>
                </c:pt>
                <c:pt idx="54">
                  <c:v>664.56674243150098</c:v>
                </c:pt>
                <c:pt idx="55">
                  <c:v>628.86011164152706</c:v>
                </c:pt>
                <c:pt idx="56">
                  <c:v>578.80199242604601</c:v>
                </c:pt>
                <c:pt idx="57">
                  <c:v>520.12082065260097</c:v>
                </c:pt>
                <c:pt idx="58">
                  <c:v>470.74812780078099</c:v>
                </c:pt>
                <c:pt idx="59">
                  <c:v>433.81301691142897</c:v>
                </c:pt>
                <c:pt idx="60">
                  <c:v>383.24377056378597</c:v>
                </c:pt>
                <c:pt idx="61">
                  <c:v>373.52727835800601</c:v>
                </c:pt>
                <c:pt idx="62">
                  <c:v>341.08887958619999</c:v>
                </c:pt>
                <c:pt idx="63">
                  <c:v>292.94299941496803</c:v>
                </c:pt>
                <c:pt idx="64">
                  <c:v>242.90556661386799</c:v>
                </c:pt>
                <c:pt idx="65">
                  <c:v>198.972206939438</c:v>
                </c:pt>
                <c:pt idx="66">
                  <c:v>158.900525913373</c:v>
                </c:pt>
                <c:pt idx="67">
                  <c:v>118.929716280355</c:v>
                </c:pt>
                <c:pt idx="68">
                  <c:v>85.650916106167003</c:v>
                </c:pt>
                <c:pt idx="69">
                  <c:v>58.044008437290699</c:v>
                </c:pt>
                <c:pt idx="70">
                  <c:v>35.044123874550998</c:v>
                </c:pt>
                <c:pt idx="71">
                  <c:v>21.9922007890878</c:v>
                </c:pt>
                <c:pt idx="72">
                  <c:v>16.5028302765968</c:v>
                </c:pt>
                <c:pt idx="73">
                  <c:v>15.3784297463628</c:v>
                </c:pt>
                <c:pt idx="74">
                  <c:v>15.060119196673</c:v>
                </c:pt>
                <c:pt idx="75">
                  <c:v>11.062775163629199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119.021725334599</c:v>
                </c:pt>
                <c:pt idx="1">
                  <c:v>117.81579247297699</c:v>
                </c:pt>
                <c:pt idx="2">
                  <c:v>117.737002435419</c:v>
                </c:pt>
                <c:pt idx="3">
                  <c:v>117.737002435419</c:v>
                </c:pt>
                <c:pt idx="4">
                  <c:v>117.65418010595501</c:v>
                </c:pt>
                <c:pt idx="5">
                  <c:v>117.612768941223</c:v>
                </c:pt>
                <c:pt idx="6">
                  <c:v>117.679898452771</c:v>
                </c:pt>
                <c:pt idx="7">
                  <c:v>117.71346320854499</c:v>
                </c:pt>
                <c:pt idx="8">
                  <c:v>116.679850630705</c:v>
                </c:pt>
                <c:pt idx="9">
                  <c:v>116.679850630705</c:v>
                </c:pt>
                <c:pt idx="10">
                  <c:v>116.679850630705</c:v>
                </c:pt>
                <c:pt idx="11">
                  <c:v>116.679850630705</c:v>
                </c:pt>
                <c:pt idx="12">
                  <c:v>114.556107673013</c:v>
                </c:pt>
                <c:pt idx="13">
                  <c:v>114.49664845337099</c:v>
                </c:pt>
                <c:pt idx="14">
                  <c:v>114.431095058008</c:v>
                </c:pt>
                <c:pt idx="15">
                  <c:v>114.397302664373</c:v>
                </c:pt>
                <c:pt idx="16">
                  <c:v>114.380901698191</c:v>
                </c:pt>
                <c:pt idx="17">
                  <c:v>114.31529783346301</c:v>
                </c:pt>
                <c:pt idx="18">
                  <c:v>114.252072863244</c:v>
                </c:pt>
                <c:pt idx="19">
                  <c:v>114.229081964982</c:v>
                </c:pt>
                <c:pt idx="20">
                  <c:v>119.45031222642601</c:v>
                </c:pt>
                <c:pt idx="21">
                  <c:v>119.483567331622</c:v>
                </c:pt>
                <c:pt idx="22">
                  <c:v>119.207338512888</c:v>
                </c:pt>
                <c:pt idx="23">
                  <c:v>129.949213795833</c:v>
                </c:pt>
                <c:pt idx="24">
                  <c:v>279.934845624481</c:v>
                </c:pt>
                <c:pt idx="25">
                  <c:v>305.76734467914702</c:v>
                </c:pt>
                <c:pt idx="26">
                  <c:v>305.494608235268</c:v>
                </c:pt>
                <c:pt idx="27">
                  <c:v>345.07556876884303</c:v>
                </c:pt>
                <c:pt idx="28">
                  <c:v>329.576990612229</c:v>
                </c:pt>
                <c:pt idx="29">
                  <c:v>327.78288042065998</c:v>
                </c:pt>
                <c:pt idx="30">
                  <c:v>400.573191465891</c:v>
                </c:pt>
                <c:pt idx="31">
                  <c:v>337.01564916573898</c:v>
                </c:pt>
                <c:pt idx="32">
                  <c:v>517.35677033750699</c:v>
                </c:pt>
                <c:pt idx="33">
                  <c:v>539.68992661075094</c:v>
                </c:pt>
                <c:pt idx="34">
                  <c:v>540.27978730428094</c:v>
                </c:pt>
                <c:pt idx="35">
                  <c:v>539.67868455988605</c:v>
                </c:pt>
                <c:pt idx="36">
                  <c:v>517.32439634329296</c:v>
                </c:pt>
                <c:pt idx="37">
                  <c:v>515.97617667533905</c:v>
                </c:pt>
                <c:pt idx="38">
                  <c:v>516.34561872960501</c:v>
                </c:pt>
                <c:pt idx="39">
                  <c:v>503.66162448459801</c:v>
                </c:pt>
                <c:pt idx="40">
                  <c:v>331.71116758523698</c:v>
                </c:pt>
                <c:pt idx="41">
                  <c:v>312.58287481658999</c:v>
                </c:pt>
                <c:pt idx="42">
                  <c:v>312.16082265597601</c:v>
                </c:pt>
                <c:pt idx="43">
                  <c:v>302.34402453181599</c:v>
                </c:pt>
                <c:pt idx="44">
                  <c:v>178.93846763717099</c:v>
                </c:pt>
                <c:pt idx="45">
                  <c:v>168.486783837986</c:v>
                </c:pt>
                <c:pt idx="46">
                  <c:v>168.049561427664</c:v>
                </c:pt>
                <c:pt idx="47">
                  <c:v>161.54374337773501</c:v>
                </c:pt>
                <c:pt idx="48">
                  <c:v>103.59304672161301</c:v>
                </c:pt>
                <c:pt idx="49">
                  <c:v>101.785639429757</c:v>
                </c:pt>
                <c:pt idx="50">
                  <c:v>101.785639429757</c:v>
                </c:pt>
                <c:pt idx="51">
                  <c:v>101.72804284508599</c:v>
                </c:pt>
                <c:pt idx="52">
                  <c:v>101.735826693061</c:v>
                </c:pt>
                <c:pt idx="53">
                  <c:v>102.007261973646</c:v>
                </c:pt>
                <c:pt idx="54">
                  <c:v>102.22774159672601</c:v>
                </c:pt>
                <c:pt idx="55">
                  <c:v>102.437740415183</c:v>
                </c:pt>
                <c:pt idx="56">
                  <c:v>104.413168631863</c:v>
                </c:pt>
                <c:pt idx="57">
                  <c:v>104.343434690835</c:v>
                </c:pt>
                <c:pt idx="58">
                  <c:v>104.343434690835</c:v>
                </c:pt>
                <c:pt idx="59">
                  <c:v>106.581294663824</c:v>
                </c:pt>
                <c:pt idx="60">
                  <c:v>139.10424605133099</c:v>
                </c:pt>
                <c:pt idx="61">
                  <c:v>143.697780944974</c:v>
                </c:pt>
                <c:pt idx="62">
                  <c:v>143.711131143237</c:v>
                </c:pt>
                <c:pt idx="63">
                  <c:v>144.89920521006499</c:v>
                </c:pt>
                <c:pt idx="64">
                  <c:v>168.72953517088899</c:v>
                </c:pt>
                <c:pt idx="65">
                  <c:v>175.19256834308001</c:v>
                </c:pt>
                <c:pt idx="66">
                  <c:v>175.10495037257601</c:v>
                </c:pt>
                <c:pt idx="67">
                  <c:v>172.375429419912</c:v>
                </c:pt>
                <c:pt idx="68">
                  <c:v>172.80950485509001</c:v>
                </c:pt>
                <c:pt idx="69">
                  <c:v>174.22378156060401</c:v>
                </c:pt>
                <c:pt idx="70">
                  <c:v>173.881077754888</c:v>
                </c:pt>
                <c:pt idx="71">
                  <c:v>174.94951524543799</c:v>
                </c:pt>
                <c:pt idx="72">
                  <c:v>201.679890574501</c:v>
                </c:pt>
                <c:pt idx="73">
                  <c:v>204.762970451954</c:v>
                </c:pt>
                <c:pt idx="74">
                  <c:v>204.69749906930701</c:v>
                </c:pt>
                <c:pt idx="75">
                  <c:v>205.16649615014401</c:v>
                </c:pt>
                <c:pt idx="76">
                  <c:v>201.49208881326399</c:v>
                </c:pt>
                <c:pt idx="77">
                  <c:v>201.69057535946999</c:v>
                </c:pt>
                <c:pt idx="78">
                  <c:v>201.739221517842</c:v>
                </c:pt>
                <c:pt idx="79">
                  <c:v>200.196906138364</c:v>
                </c:pt>
                <c:pt idx="80">
                  <c:v>210.414296428923</c:v>
                </c:pt>
                <c:pt idx="81">
                  <c:v>214.20614807907501</c:v>
                </c:pt>
                <c:pt idx="82">
                  <c:v>213.63100235952999</c:v>
                </c:pt>
                <c:pt idx="83">
                  <c:v>213.25841648445601</c:v>
                </c:pt>
                <c:pt idx="84">
                  <c:v>213.801255502272</c:v>
                </c:pt>
                <c:pt idx="85">
                  <c:v>214.30828860911299</c:v>
                </c:pt>
                <c:pt idx="86">
                  <c:v>214.68602656511101</c:v>
                </c:pt>
                <c:pt idx="87">
                  <c:v>207.955239747306</c:v>
                </c:pt>
                <c:pt idx="88">
                  <c:v>206.752011202446</c:v>
                </c:pt>
                <c:pt idx="89">
                  <c:v>209.74276894407799</c:v>
                </c:pt>
                <c:pt idx="90">
                  <c:v>209.942529841728</c:v>
                </c:pt>
                <c:pt idx="91">
                  <c:v>208.687637491098</c:v>
                </c:pt>
                <c:pt idx="92">
                  <c:v>199.129653626427</c:v>
                </c:pt>
                <c:pt idx="93">
                  <c:v>197.33820989959699</c:v>
                </c:pt>
                <c:pt idx="94">
                  <c:v>197.191310403671</c:v>
                </c:pt>
                <c:pt idx="95">
                  <c:v>190.62098672340699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135.93500865199499</c:v>
                </c:pt>
                <c:pt idx="28">
                  <c:v>10.491017869323001</c:v>
                </c:pt>
                <c:pt idx="29">
                  <c:v>0</c:v>
                </c:pt>
                <c:pt idx="30">
                  <c:v>69.968268303651797</c:v>
                </c:pt>
                <c:pt idx="31">
                  <c:v>83.291537090465098</c:v>
                </c:pt>
                <c:pt idx="32">
                  <c:v>343.96642140889099</c:v>
                </c:pt>
                <c:pt idx="33">
                  <c:v>548.95066885058304</c:v>
                </c:pt>
                <c:pt idx="34">
                  <c:v>557.194116695503</c:v>
                </c:pt>
                <c:pt idx="35">
                  <c:v>556.05730719905796</c:v>
                </c:pt>
                <c:pt idx="36">
                  <c:v>502.96561397074203</c:v>
                </c:pt>
                <c:pt idx="37">
                  <c:v>471.09581910985003</c:v>
                </c:pt>
                <c:pt idx="38">
                  <c:v>456.15504666238701</c:v>
                </c:pt>
                <c:pt idx="39">
                  <c:v>482.17146781621398</c:v>
                </c:pt>
                <c:pt idx="40">
                  <c:v>192.15263410211199</c:v>
                </c:pt>
                <c:pt idx="41">
                  <c:v>117.842157380172</c:v>
                </c:pt>
                <c:pt idx="42">
                  <c:v>77.172513465269304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60.295744608603997</c:v>
                </c:pt>
                <c:pt idx="47">
                  <c:v>224.60522160323799</c:v>
                </c:pt>
                <c:pt idx="48">
                  <c:v>164.920096336423</c:v>
                </c:pt>
                <c:pt idx="49">
                  <c:v>165.192930536273</c:v>
                </c:pt>
                <c:pt idx="50">
                  <c:v>129.919726927097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268.70647143228598</c:v>
                </c:pt>
                <c:pt idx="57">
                  <c:v>413.80082348858502</c:v>
                </c:pt>
                <c:pt idx="58">
                  <c:v>485.97134226136097</c:v>
                </c:pt>
                <c:pt idx="59">
                  <c:v>473.25630548983003</c:v>
                </c:pt>
                <c:pt idx="60">
                  <c:v>517.52515758372999</c:v>
                </c:pt>
                <c:pt idx="61">
                  <c:v>525.18110008595397</c:v>
                </c:pt>
                <c:pt idx="62">
                  <c:v>524.60297554378303</c:v>
                </c:pt>
                <c:pt idx="63">
                  <c:v>503.21168751415303</c:v>
                </c:pt>
                <c:pt idx="64">
                  <c:v>171.37365195612301</c:v>
                </c:pt>
                <c:pt idx="65">
                  <c:v>101.733640799372</c:v>
                </c:pt>
                <c:pt idx="66">
                  <c:v>101.454314181577</c:v>
                </c:pt>
                <c:pt idx="67">
                  <c:v>40.444011080325602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128.91699924253501</c:v>
                </c:pt>
                <c:pt idx="73">
                  <c:v>141.63599291978201</c:v>
                </c:pt>
                <c:pt idx="74">
                  <c:v>113.940712773309</c:v>
                </c:pt>
                <c:pt idx="75">
                  <c:v>105.09856289056199</c:v>
                </c:pt>
                <c:pt idx="76">
                  <c:v>312.99610991910498</c:v>
                </c:pt>
                <c:pt idx="77">
                  <c:v>416.43169595636903</c:v>
                </c:pt>
                <c:pt idx="78">
                  <c:v>415.89253186911901</c:v>
                </c:pt>
                <c:pt idx="79">
                  <c:v>356.77905458587298</c:v>
                </c:pt>
                <c:pt idx="80">
                  <c:v>40.418026292610897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-2325.4391952618198</c:v>
                </c:pt>
                <c:pt idx="1">
                  <c:v>-2333.44175589625</c:v>
                </c:pt>
                <c:pt idx="2">
                  <c:v>-2304.80537220725</c:v>
                </c:pt>
                <c:pt idx="3">
                  <c:v>-2307.4450275447498</c:v>
                </c:pt>
                <c:pt idx="4">
                  <c:v>-1990.3646393009301</c:v>
                </c:pt>
                <c:pt idx="5">
                  <c:v>-1571.82804775879</c:v>
                </c:pt>
                <c:pt idx="6">
                  <c:v>-1434.8272621405599</c:v>
                </c:pt>
                <c:pt idx="7">
                  <c:v>-1453.0034292361099</c:v>
                </c:pt>
                <c:pt idx="8">
                  <c:v>-1513.1741948193801</c:v>
                </c:pt>
                <c:pt idx="9">
                  <c:v>-1498.2490305106301</c:v>
                </c:pt>
                <c:pt idx="10">
                  <c:v>-1477.0390300255499</c:v>
                </c:pt>
                <c:pt idx="11">
                  <c:v>-1495.6852811639201</c:v>
                </c:pt>
                <c:pt idx="12">
                  <c:v>-1521.9848719070801</c:v>
                </c:pt>
                <c:pt idx="13">
                  <c:v>-1564.56303668898</c:v>
                </c:pt>
                <c:pt idx="14">
                  <c:v>-1581.92027949779</c:v>
                </c:pt>
                <c:pt idx="15">
                  <c:v>-1585.9908709209101</c:v>
                </c:pt>
                <c:pt idx="16">
                  <c:v>-1549.17081841965</c:v>
                </c:pt>
                <c:pt idx="17">
                  <c:v>-1521.9717874610201</c:v>
                </c:pt>
                <c:pt idx="18">
                  <c:v>-1432.5183556735601</c:v>
                </c:pt>
                <c:pt idx="19">
                  <c:v>-1777.1859737818099</c:v>
                </c:pt>
                <c:pt idx="20">
                  <c:v>-2153.2645749001799</c:v>
                </c:pt>
                <c:pt idx="21">
                  <c:v>-2194.45561015983</c:v>
                </c:pt>
                <c:pt idx="22">
                  <c:v>-2169.80414110319</c:v>
                </c:pt>
                <c:pt idx="23">
                  <c:v>-2120.0996279724</c:v>
                </c:pt>
                <c:pt idx="24">
                  <c:v>-2131.32350630982</c:v>
                </c:pt>
                <c:pt idx="25">
                  <c:v>-1962.7397764631701</c:v>
                </c:pt>
                <c:pt idx="26">
                  <c:v>-1725.2683906622999</c:v>
                </c:pt>
                <c:pt idx="27">
                  <c:v>-1773.26282745703</c:v>
                </c:pt>
                <c:pt idx="28">
                  <c:v>-1553.17032443737</c:v>
                </c:pt>
                <c:pt idx="29">
                  <c:v>-1591.88089710292</c:v>
                </c:pt>
                <c:pt idx="30">
                  <c:v>-1727.7852061415099</c:v>
                </c:pt>
                <c:pt idx="31">
                  <c:v>-1661.92243916294</c:v>
                </c:pt>
                <c:pt idx="32">
                  <c:v>-2233.4107768975</c:v>
                </c:pt>
                <c:pt idx="33">
                  <c:v>-2400.9030046845701</c:v>
                </c:pt>
                <c:pt idx="34">
                  <c:v>-2423.48967523689</c:v>
                </c:pt>
                <c:pt idx="35">
                  <c:v>-2474.8455831911801</c:v>
                </c:pt>
                <c:pt idx="36">
                  <c:v>-2449.8055020357101</c:v>
                </c:pt>
                <c:pt idx="37">
                  <c:v>-2458.0376035529398</c:v>
                </c:pt>
                <c:pt idx="38">
                  <c:v>-2493.3360038431802</c:v>
                </c:pt>
                <c:pt idx="39">
                  <c:v>-2629.5424461092598</c:v>
                </c:pt>
                <c:pt idx="40">
                  <c:v>-2194.48307534382</c:v>
                </c:pt>
                <c:pt idx="41">
                  <c:v>-2197.4983636577999</c:v>
                </c:pt>
                <c:pt idx="42">
                  <c:v>-2220.05551116278</c:v>
                </c:pt>
                <c:pt idx="43">
                  <c:v>-2183.0464917142599</c:v>
                </c:pt>
                <c:pt idx="44">
                  <c:v>-2127.5294220442902</c:v>
                </c:pt>
                <c:pt idx="45">
                  <c:v>-2147.4553563125801</c:v>
                </c:pt>
                <c:pt idx="46">
                  <c:v>-2295.7056301344801</c:v>
                </c:pt>
                <c:pt idx="47">
                  <c:v>-2447.5690096732701</c:v>
                </c:pt>
                <c:pt idx="48">
                  <c:v>-2347.1602507146299</c:v>
                </c:pt>
                <c:pt idx="49">
                  <c:v>-2295.3194161756101</c:v>
                </c:pt>
                <c:pt idx="50">
                  <c:v>-2262.05107376759</c:v>
                </c:pt>
                <c:pt idx="51">
                  <c:v>-2075.9467359292598</c:v>
                </c:pt>
                <c:pt idx="52">
                  <c:v>-2097.0452391099202</c:v>
                </c:pt>
                <c:pt idx="53">
                  <c:v>-2169.7654143835898</c:v>
                </c:pt>
                <c:pt idx="54">
                  <c:v>-2205.1397773773901</c:v>
                </c:pt>
                <c:pt idx="55">
                  <c:v>-2236.6841326172298</c:v>
                </c:pt>
                <c:pt idx="56">
                  <c:v>-2600.0285538428502</c:v>
                </c:pt>
                <c:pt idx="57">
                  <c:v>-2673.39621070168</c:v>
                </c:pt>
                <c:pt idx="58">
                  <c:v>-2706.2268601599699</c:v>
                </c:pt>
                <c:pt idx="59">
                  <c:v>-2651.4921350405498</c:v>
                </c:pt>
                <c:pt idx="60">
                  <c:v>-2673.0375915559898</c:v>
                </c:pt>
                <c:pt idx="61">
                  <c:v>-2671.0750056655702</c:v>
                </c:pt>
                <c:pt idx="62">
                  <c:v>-2648.1731093378999</c:v>
                </c:pt>
                <c:pt idx="63">
                  <c:v>-2592.4714152984202</c:v>
                </c:pt>
                <c:pt idx="64">
                  <c:v>-2267.6765429826901</c:v>
                </c:pt>
                <c:pt idx="65">
                  <c:v>-2150.1458262913602</c:v>
                </c:pt>
                <c:pt idx="66">
                  <c:v>-2092.1889570828798</c:v>
                </c:pt>
                <c:pt idx="67">
                  <c:v>-2046.0275093989101</c:v>
                </c:pt>
                <c:pt idx="68">
                  <c:v>-1869.98158628544</c:v>
                </c:pt>
                <c:pt idx="69">
                  <c:v>-1819.82224484676</c:v>
                </c:pt>
                <c:pt idx="70">
                  <c:v>-1786.1631919674501</c:v>
                </c:pt>
                <c:pt idx="71">
                  <c:v>-1801.1709786792201</c:v>
                </c:pt>
                <c:pt idx="72">
                  <c:v>-2012.3714947036699</c:v>
                </c:pt>
                <c:pt idx="73">
                  <c:v>-2014.5379629996801</c:v>
                </c:pt>
                <c:pt idx="74">
                  <c:v>-1878.9864073860699</c:v>
                </c:pt>
                <c:pt idx="75">
                  <c:v>-1904.07065968699</c:v>
                </c:pt>
                <c:pt idx="76">
                  <c:v>-2040.2668126363501</c:v>
                </c:pt>
                <c:pt idx="77">
                  <c:v>-2118.2375371091698</c:v>
                </c:pt>
                <c:pt idx="78">
                  <c:v>-2148.91804344717</c:v>
                </c:pt>
                <c:pt idx="79">
                  <c:v>-2133.8709709899299</c:v>
                </c:pt>
                <c:pt idx="80">
                  <c:v>-2046.0732036873101</c:v>
                </c:pt>
                <c:pt idx="81">
                  <c:v>-2082.3784986871901</c:v>
                </c:pt>
                <c:pt idx="82">
                  <c:v>-2238.0836255231802</c:v>
                </c:pt>
                <c:pt idx="83">
                  <c:v>-2379.1601229174098</c:v>
                </c:pt>
                <c:pt idx="84">
                  <c:v>-2442.3461687128402</c:v>
                </c:pt>
                <c:pt idx="85">
                  <c:v>-2516.2633236951501</c:v>
                </c:pt>
                <c:pt idx="86">
                  <c:v>-2692.14188742644</c:v>
                </c:pt>
                <c:pt idx="87">
                  <c:v>-2722.0809472224</c:v>
                </c:pt>
                <c:pt idx="88">
                  <c:v>-2637.3583245108398</c:v>
                </c:pt>
                <c:pt idx="89">
                  <c:v>-2411.1470159978498</c:v>
                </c:pt>
                <c:pt idx="90">
                  <c:v>-2155.45495167936</c:v>
                </c:pt>
                <c:pt idx="91">
                  <c:v>-2065.1802460761601</c:v>
                </c:pt>
                <c:pt idx="92">
                  <c:v>-1923.8812644880099</c:v>
                </c:pt>
                <c:pt idx="93">
                  <c:v>-1946.3885371633201</c:v>
                </c:pt>
                <c:pt idx="94">
                  <c:v>-2051.1192223349199</c:v>
                </c:pt>
                <c:pt idx="95">
                  <c:v>-2149.26138255246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-213.29748083644401</c:v>
                </c:pt>
                <c:pt idx="5">
                  <c:v>-669.15157008209997</c:v>
                </c:pt>
                <c:pt idx="6">
                  <c:v>-743.23985410058003</c:v>
                </c:pt>
                <c:pt idx="7">
                  <c:v>-779.94717513835803</c:v>
                </c:pt>
                <c:pt idx="8">
                  <c:v>-825.12772861004498</c:v>
                </c:pt>
                <c:pt idx="9">
                  <c:v>-880.11007597486196</c:v>
                </c:pt>
                <c:pt idx="10">
                  <c:v>-878.25122231030105</c:v>
                </c:pt>
                <c:pt idx="11">
                  <c:v>-877.13748837928301</c:v>
                </c:pt>
                <c:pt idx="12">
                  <c:v>-874.52368160140304</c:v>
                </c:pt>
                <c:pt idx="13">
                  <c:v>-873.59030294113302</c:v>
                </c:pt>
                <c:pt idx="14">
                  <c:v>-871.24117215235901</c:v>
                </c:pt>
                <c:pt idx="15">
                  <c:v>-869.66957224533598</c:v>
                </c:pt>
                <c:pt idx="16">
                  <c:v>-867.24783867802898</c:v>
                </c:pt>
                <c:pt idx="17">
                  <c:v>-864.01782592786799</c:v>
                </c:pt>
                <c:pt idx="18">
                  <c:v>-862.19482817378196</c:v>
                </c:pt>
                <c:pt idx="19">
                  <c:v>-429.148388945649</c:v>
                </c:pt>
                <c:pt idx="20">
                  <c:v>-3.41752108618262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-0.31616593414716998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7561960174097384E-2"/>
          <c:w val="0.19904200363756794"/>
          <c:h val="0.747547076201429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4208.9265131326301</c:v>
                </c:pt>
                <c:pt idx="1">
                  <c:v>4209.3799827939201</c:v>
                </c:pt>
                <c:pt idx="2">
                  <c:v>4210.1604860592497</c:v>
                </c:pt>
                <c:pt idx="3">
                  <c:v>4208.8396819815098</c:v>
                </c:pt>
                <c:pt idx="4">
                  <c:v>4208.5796445057003</c:v>
                </c:pt>
                <c:pt idx="5">
                  <c:v>4209.0665959461903</c:v>
                </c:pt>
                <c:pt idx="6">
                  <c:v>4209.2533513177204</c:v>
                </c:pt>
                <c:pt idx="7">
                  <c:v>4209.2399976898296</c:v>
                </c:pt>
                <c:pt idx="8">
                  <c:v>4209.1732295503798</c:v>
                </c:pt>
                <c:pt idx="9">
                  <c:v>4210.9875967429098</c:v>
                </c:pt>
                <c:pt idx="10">
                  <c:v>4211.11432592858</c:v>
                </c:pt>
                <c:pt idx="11">
                  <c:v>4211.4611945555098</c:v>
                </c:pt>
                <c:pt idx="12">
                  <c:v>4210.9209588827498</c:v>
                </c:pt>
                <c:pt idx="13">
                  <c:v>4210.7341383715702</c:v>
                </c:pt>
                <c:pt idx="14">
                  <c:v>4209.4134645731201</c:v>
                </c:pt>
                <c:pt idx="15">
                  <c:v>4208.9598320627101</c:v>
                </c:pt>
                <c:pt idx="16">
                  <c:v>4209.1266221320502</c:v>
                </c:pt>
                <c:pt idx="17">
                  <c:v>4210.0537873154199</c:v>
                </c:pt>
                <c:pt idx="18">
                  <c:v>4211.2876951024</c:v>
                </c:pt>
                <c:pt idx="19">
                  <c:v>4211.7147180664997</c:v>
                </c:pt>
                <c:pt idx="20">
                  <c:v>4209.8002312346098</c:v>
                </c:pt>
                <c:pt idx="21">
                  <c:v>4210.5207083140804</c:v>
                </c:pt>
                <c:pt idx="22">
                  <c:v>4209.4867792472296</c:v>
                </c:pt>
                <c:pt idx="23">
                  <c:v>4209.3799827939201</c:v>
                </c:pt>
                <c:pt idx="24">
                  <c:v>4210.0337243037602</c:v>
                </c:pt>
                <c:pt idx="25">
                  <c:v>4209.1465874342402</c:v>
                </c:pt>
                <c:pt idx="26">
                  <c:v>4210.0270149199896</c:v>
                </c:pt>
                <c:pt idx="27">
                  <c:v>4211.7346833686897</c:v>
                </c:pt>
                <c:pt idx="28">
                  <c:v>4212.1015498676297</c:v>
                </c:pt>
                <c:pt idx="29">
                  <c:v>4209.4266879217203</c:v>
                </c:pt>
                <c:pt idx="30">
                  <c:v>4209.0532097484702</c:v>
                </c:pt>
                <c:pt idx="31">
                  <c:v>4208.7130179354899</c:v>
                </c:pt>
                <c:pt idx="32">
                  <c:v>4207.9592870655897</c:v>
                </c:pt>
                <c:pt idx="33">
                  <c:v>4209.5601590609804</c:v>
                </c:pt>
                <c:pt idx="34">
                  <c:v>4210.6606608483398</c:v>
                </c:pt>
                <c:pt idx="35">
                  <c:v>4212.3016262972296</c:v>
                </c:pt>
                <c:pt idx="36">
                  <c:v>4212.6017897963702</c:v>
                </c:pt>
                <c:pt idx="37">
                  <c:v>4213.5823694912997</c:v>
                </c:pt>
                <c:pt idx="38">
                  <c:v>4213.5156990613204</c:v>
                </c:pt>
                <c:pt idx="39">
                  <c:v>4212.8952764815604</c:v>
                </c:pt>
                <c:pt idx="40">
                  <c:v>4212.86189241183</c:v>
                </c:pt>
                <c:pt idx="41">
                  <c:v>4211.9147293564502</c:v>
                </c:pt>
                <c:pt idx="42">
                  <c:v>4213.1954074108698</c:v>
                </c:pt>
                <c:pt idx="43">
                  <c:v>4214.9363622198298</c:v>
                </c:pt>
                <c:pt idx="44">
                  <c:v>4213.9692012924397</c:v>
                </c:pt>
                <c:pt idx="45">
                  <c:v>4215.0965731847</c:v>
                </c:pt>
                <c:pt idx="46">
                  <c:v>4213.6290746190998</c:v>
                </c:pt>
                <c:pt idx="47">
                  <c:v>4215.7168003455199</c:v>
                </c:pt>
                <c:pt idx="48">
                  <c:v>4214.8030539296897</c:v>
                </c:pt>
                <c:pt idx="49">
                  <c:v>4215.5834269157203</c:v>
                </c:pt>
                <c:pt idx="50">
                  <c:v>4213.69574504908</c:v>
                </c:pt>
                <c:pt idx="51">
                  <c:v>4211.1476774284802</c:v>
                </c:pt>
                <c:pt idx="52">
                  <c:v>4209.63350630491</c:v>
                </c:pt>
                <c:pt idx="53">
                  <c:v>4208.7196947494303</c:v>
                </c:pt>
                <c:pt idx="54">
                  <c:v>4209.0064720508499</c:v>
                </c:pt>
                <c:pt idx="55">
                  <c:v>4209.6334737350899</c:v>
                </c:pt>
                <c:pt idx="56">
                  <c:v>4208.3128325064599</c:v>
                </c:pt>
                <c:pt idx="57">
                  <c:v>4207.779208508</c:v>
                </c:pt>
                <c:pt idx="58">
                  <c:v>4209.1199127482796</c:v>
                </c:pt>
                <c:pt idx="59">
                  <c:v>4210.0137590015702</c:v>
                </c:pt>
                <c:pt idx="60">
                  <c:v>4210.0004053736802</c:v>
                </c:pt>
                <c:pt idx="61">
                  <c:v>4208.4595595641504</c:v>
                </c:pt>
                <c:pt idx="62">
                  <c:v>4207.6724446245198</c:v>
                </c:pt>
                <c:pt idx="63">
                  <c:v>4209.0532423183004</c:v>
                </c:pt>
                <c:pt idx="64">
                  <c:v>4208.6129308659501</c:v>
                </c:pt>
                <c:pt idx="65">
                  <c:v>4207.6391256944398</c:v>
                </c:pt>
                <c:pt idx="66">
                  <c:v>4206.6719321972196</c:v>
                </c:pt>
                <c:pt idx="67">
                  <c:v>4205.76473231604</c:v>
                </c:pt>
                <c:pt idx="68">
                  <c:v>4206.2182996868096</c:v>
                </c:pt>
                <c:pt idx="69">
                  <c:v>4206.18504589637</c:v>
                </c:pt>
                <c:pt idx="70">
                  <c:v>4206.1649177450699</c:v>
                </c:pt>
                <c:pt idx="71">
                  <c:v>4204.6975494587596</c:v>
                </c:pt>
                <c:pt idx="72">
                  <c:v>4205.7381553395498</c:v>
                </c:pt>
                <c:pt idx="73">
                  <c:v>4205.09105807384</c:v>
                </c:pt>
                <c:pt idx="74">
                  <c:v>4204.3574227854197</c:v>
                </c:pt>
                <c:pt idx="75">
                  <c:v>4206.1782713729599</c:v>
                </c:pt>
                <c:pt idx="76">
                  <c:v>4204.6108485869399</c:v>
                </c:pt>
                <c:pt idx="77">
                  <c:v>4203.9036599957099</c:v>
                </c:pt>
                <c:pt idx="78">
                  <c:v>4205.2111104455598</c:v>
                </c:pt>
                <c:pt idx="79">
                  <c:v>4206.3250310004596</c:v>
                </c:pt>
                <c:pt idx="80">
                  <c:v>4205.3578700730704</c:v>
                </c:pt>
                <c:pt idx="81">
                  <c:v>4206.3317729540604</c:v>
                </c:pt>
                <c:pt idx="82">
                  <c:v>4207.5923879968204</c:v>
                </c:pt>
                <c:pt idx="83">
                  <c:v>4206.8453665106899</c:v>
                </c:pt>
                <c:pt idx="84">
                  <c:v>4207.4256630671198</c:v>
                </c:pt>
                <c:pt idx="85">
                  <c:v>4206.6252922090698</c:v>
                </c:pt>
                <c:pt idx="86">
                  <c:v>4207.1521742539398</c:v>
                </c:pt>
                <c:pt idx="87">
                  <c:v>4207.33892962548</c:v>
                </c:pt>
                <c:pt idx="88">
                  <c:v>4206.7652773131604</c:v>
                </c:pt>
                <c:pt idx="89">
                  <c:v>4205.6314240258998</c:v>
                </c:pt>
                <c:pt idx="90">
                  <c:v>4204.7175147609496</c:v>
                </c:pt>
                <c:pt idx="91">
                  <c:v>4203.65691100814</c:v>
                </c:pt>
                <c:pt idx="92">
                  <c:v>4201.9359540712003</c:v>
                </c:pt>
                <c:pt idx="93">
                  <c:v>4202.3362697795201</c:v>
                </c:pt>
                <c:pt idx="94">
                  <c:v>4203.0432303819798</c:v>
                </c:pt>
                <c:pt idx="95">
                  <c:v>4204.7309009586597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5889.09202232404</c:v>
                </c:pt>
                <c:pt idx="1">
                  <c:v>5988.5071045036002</c:v>
                </c:pt>
                <c:pt idx="2">
                  <c:v>5959.1784701411398</c:v>
                </c:pt>
                <c:pt idx="3">
                  <c:v>6011.5534471587498</c:v>
                </c:pt>
                <c:pt idx="4">
                  <c:v>5728.3087306980997</c:v>
                </c:pt>
                <c:pt idx="5">
                  <c:v>5646.1193586930704</c:v>
                </c:pt>
                <c:pt idx="6">
                  <c:v>5650.6392557641302</c:v>
                </c:pt>
                <c:pt idx="7">
                  <c:v>5662.6724500054297</c:v>
                </c:pt>
                <c:pt idx="8">
                  <c:v>5572.2167488915602</c:v>
                </c:pt>
                <c:pt idx="9">
                  <c:v>5530.0792993217201</c:v>
                </c:pt>
                <c:pt idx="10">
                  <c:v>5579.6552963312897</c:v>
                </c:pt>
                <c:pt idx="11">
                  <c:v>5598.0079479874903</c:v>
                </c:pt>
                <c:pt idx="12">
                  <c:v>5161.6786151156703</c:v>
                </c:pt>
                <c:pt idx="13">
                  <c:v>4977.8808693334704</c:v>
                </c:pt>
                <c:pt idx="14">
                  <c:v>4962.2182426325699</c:v>
                </c:pt>
                <c:pt idx="15">
                  <c:v>4945.8913311978604</c:v>
                </c:pt>
                <c:pt idx="16">
                  <c:v>5266.5330836255698</c:v>
                </c:pt>
                <c:pt idx="17">
                  <c:v>5476.3027085453796</c:v>
                </c:pt>
                <c:pt idx="18">
                  <c:v>5502.6721159527797</c:v>
                </c:pt>
                <c:pt idx="19">
                  <c:v>5693.2702208814599</c:v>
                </c:pt>
                <c:pt idx="20">
                  <c:v>5982.6128807041396</c:v>
                </c:pt>
                <c:pt idx="21">
                  <c:v>6021.4271689874204</c:v>
                </c:pt>
                <c:pt idx="22">
                  <c:v>6051.1512400430502</c:v>
                </c:pt>
                <c:pt idx="23">
                  <c:v>6114.7501642194802</c:v>
                </c:pt>
                <c:pt idx="24">
                  <c:v>6282.6341975723299</c:v>
                </c:pt>
                <c:pt idx="25">
                  <c:v>6333.8051021982301</c:v>
                </c:pt>
                <c:pt idx="26">
                  <c:v>6286.4207557030904</c:v>
                </c:pt>
                <c:pt idx="27">
                  <c:v>6296.0482828748</c:v>
                </c:pt>
                <c:pt idx="28">
                  <c:v>6315.7846572651297</c:v>
                </c:pt>
                <c:pt idx="29">
                  <c:v>6340.3375464690298</c:v>
                </c:pt>
                <c:pt idx="30">
                  <c:v>6323.3533973047997</c:v>
                </c:pt>
                <c:pt idx="31">
                  <c:v>6323.7924675040204</c:v>
                </c:pt>
                <c:pt idx="32">
                  <c:v>6370.1194415736099</c:v>
                </c:pt>
                <c:pt idx="33">
                  <c:v>6480.97046024673</c:v>
                </c:pt>
                <c:pt idx="34">
                  <c:v>6504.9848489167898</c:v>
                </c:pt>
                <c:pt idx="35">
                  <c:v>6498.9434746577499</c:v>
                </c:pt>
                <c:pt idx="36">
                  <c:v>6415.8190391921698</c:v>
                </c:pt>
                <c:pt idx="37">
                  <c:v>6399.5421003495603</c:v>
                </c:pt>
                <c:pt idx="38">
                  <c:v>6348.1417336796503</c:v>
                </c:pt>
                <c:pt idx="39">
                  <c:v>6337.0092688642799</c:v>
                </c:pt>
                <c:pt idx="40">
                  <c:v>6304.40155721475</c:v>
                </c:pt>
                <c:pt idx="41">
                  <c:v>6312.4384886357802</c:v>
                </c:pt>
                <c:pt idx="42">
                  <c:v>6344.3034653392797</c:v>
                </c:pt>
                <c:pt idx="43">
                  <c:v>6318.3041061027297</c:v>
                </c:pt>
                <c:pt idx="44">
                  <c:v>6320.2940964530999</c:v>
                </c:pt>
                <c:pt idx="45">
                  <c:v>6352.4157900528598</c:v>
                </c:pt>
                <c:pt idx="46">
                  <c:v>6386.7661068060297</c:v>
                </c:pt>
                <c:pt idx="47">
                  <c:v>6403.7612608810796</c:v>
                </c:pt>
                <c:pt idx="48">
                  <c:v>6360.8230914257501</c:v>
                </c:pt>
                <c:pt idx="49">
                  <c:v>6358.6271290456798</c:v>
                </c:pt>
                <c:pt idx="50">
                  <c:v>6391.4737952792702</c:v>
                </c:pt>
                <c:pt idx="51">
                  <c:v>6386.2742645198296</c:v>
                </c:pt>
                <c:pt idx="52">
                  <c:v>6374.7780906196804</c:v>
                </c:pt>
                <c:pt idx="53">
                  <c:v>6395.6269263458698</c:v>
                </c:pt>
                <c:pt idx="54">
                  <c:v>6397.0088792843999</c:v>
                </c:pt>
                <c:pt idx="55">
                  <c:v>6386.2384181144198</c:v>
                </c:pt>
                <c:pt idx="56">
                  <c:v>6398.8089866559803</c:v>
                </c:pt>
                <c:pt idx="57">
                  <c:v>6437.12171486631</c:v>
                </c:pt>
                <c:pt idx="58">
                  <c:v>6455.8061227522003</c:v>
                </c:pt>
                <c:pt idx="59">
                  <c:v>6393.3167960605597</c:v>
                </c:pt>
                <c:pt idx="60">
                  <c:v>6463.1651581023498</c:v>
                </c:pt>
                <c:pt idx="61">
                  <c:v>6473.8143078285002</c:v>
                </c:pt>
                <c:pt idx="62">
                  <c:v>6437.7245394256597</c:v>
                </c:pt>
                <c:pt idx="63">
                  <c:v>6417.0335694669702</c:v>
                </c:pt>
                <c:pt idx="64">
                  <c:v>6313.0446275396198</c:v>
                </c:pt>
                <c:pt idx="65">
                  <c:v>6268.7620569905703</c:v>
                </c:pt>
                <c:pt idx="66">
                  <c:v>6290.9822912378904</c:v>
                </c:pt>
                <c:pt idx="67">
                  <c:v>6300.4422348553599</c:v>
                </c:pt>
                <c:pt idx="68">
                  <c:v>6360.2770933942002</c:v>
                </c:pt>
                <c:pt idx="69">
                  <c:v>6314.2588038553004</c:v>
                </c:pt>
                <c:pt idx="70">
                  <c:v>6297.1320413438398</c:v>
                </c:pt>
                <c:pt idx="71">
                  <c:v>6348.1263525469803</c:v>
                </c:pt>
                <c:pt idx="72">
                  <c:v>6369.1128461927201</c:v>
                </c:pt>
                <c:pt idx="73">
                  <c:v>6297.8785411277804</c:v>
                </c:pt>
                <c:pt idx="74">
                  <c:v>6297.6853438045</c:v>
                </c:pt>
                <c:pt idx="75">
                  <c:v>6304.3602727101197</c:v>
                </c:pt>
                <c:pt idx="76">
                  <c:v>6367.8723481897596</c:v>
                </c:pt>
                <c:pt idx="77">
                  <c:v>6400.2912387378601</c:v>
                </c:pt>
                <c:pt idx="78">
                  <c:v>6385.4627006140299</c:v>
                </c:pt>
                <c:pt idx="79">
                  <c:v>6444.2779959969403</c:v>
                </c:pt>
                <c:pt idx="80">
                  <c:v>6482.18779001639</c:v>
                </c:pt>
                <c:pt idx="81">
                  <c:v>6462.0276943813897</c:v>
                </c:pt>
                <c:pt idx="82">
                  <c:v>6446.2474567183599</c:v>
                </c:pt>
                <c:pt idx="83">
                  <c:v>6457.8577019894401</c:v>
                </c:pt>
                <c:pt idx="84">
                  <c:v>6460.5693828072599</c:v>
                </c:pt>
                <c:pt idx="85">
                  <c:v>6436.7099960536198</c:v>
                </c:pt>
                <c:pt idx="86">
                  <c:v>6427.9080624401104</c:v>
                </c:pt>
                <c:pt idx="87">
                  <c:v>6393.9724892411896</c:v>
                </c:pt>
                <c:pt idx="88">
                  <c:v>6384.7458690399599</c:v>
                </c:pt>
                <c:pt idx="89">
                  <c:v>6371.3932760900498</c:v>
                </c:pt>
                <c:pt idx="90">
                  <c:v>6345.2716400666104</c:v>
                </c:pt>
                <c:pt idx="91">
                  <c:v>6342.3275689974998</c:v>
                </c:pt>
                <c:pt idx="92">
                  <c:v>6223.0229446629901</c:v>
                </c:pt>
                <c:pt idx="93">
                  <c:v>6132.4047763130702</c:v>
                </c:pt>
                <c:pt idx="94">
                  <c:v>6116.9458691747404</c:v>
                </c:pt>
                <c:pt idx="95">
                  <c:v>6089.0999052094803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70.430053846124906</c:v>
                </c:pt>
                <c:pt idx="1">
                  <c:v>75.281069887921504</c:v>
                </c:pt>
                <c:pt idx="2">
                  <c:v>75.421581959834398</c:v>
                </c:pt>
                <c:pt idx="3">
                  <c:v>75.381435216013202</c:v>
                </c:pt>
                <c:pt idx="4">
                  <c:v>75.334597007897202</c:v>
                </c:pt>
                <c:pt idx="5">
                  <c:v>75.260996516010906</c:v>
                </c:pt>
                <c:pt idx="6">
                  <c:v>75.274379444600697</c:v>
                </c:pt>
                <c:pt idx="7">
                  <c:v>75.3145246569607</c:v>
                </c:pt>
                <c:pt idx="8">
                  <c:v>75.374744262205397</c:v>
                </c:pt>
                <c:pt idx="9">
                  <c:v>75.354670890294798</c:v>
                </c:pt>
                <c:pt idx="10">
                  <c:v>75.388126680308105</c:v>
                </c:pt>
                <c:pt idx="11">
                  <c:v>75.234232700779501</c:v>
                </c:pt>
                <c:pt idx="12">
                  <c:v>75.046882420750507</c:v>
                </c:pt>
                <c:pt idx="13">
                  <c:v>75.334598028871298</c:v>
                </c:pt>
                <c:pt idx="14">
                  <c:v>75.301142749345004</c:v>
                </c:pt>
                <c:pt idx="15">
                  <c:v>75.575475428876004</c:v>
                </c:pt>
                <c:pt idx="16">
                  <c:v>78.9544601924907</c:v>
                </c:pt>
                <c:pt idx="17">
                  <c:v>79.355922525831801</c:v>
                </c:pt>
                <c:pt idx="18">
                  <c:v>79.3358496644083</c:v>
                </c:pt>
                <c:pt idx="19">
                  <c:v>80.513474891148704</c:v>
                </c:pt>
                <c:pt idx="20">
                  <c:v>96.290985430420804</c:v>
                </c:pt>
                <c:pt idx="21">
                  <c:v>98.371903204370497</c:v>
                </c:pt>
                <c:pt idx="22">
                  <c:v>98.405358483896705</c:v>
                </c:pt>
                <c:pt idx="23">
                  <c:v>98.378594668665301</c:v>
                </c:pt>
                <c:pt idx="24">
                  <c:v>98.438814273910097</c:v>
                </c:pt>
                <c:pt idx="25">
                  <c:v>98.338448435331202</c:v>
                </c:pt>
                <c:pt idx="26">
                  <c:v>99.676660126869194</c:v>
                </c:pt>
                <c:pt idx="27">
                  <c:v>100.55318834836</c:v>
                </c:pt>
                <c:pt idx="28">
                  <c:v>98.572635392015101</c:v>
                </c:pt>
                <c:pt idx="29">
                  <c:v>98.445505738205</c:v>
                </c:pt>
                <c:pt idx="30">
                  <c:v>98.338448435331202</c:v>
                </c:pt>
                <c:pt idx="31">
                  <c:v>98.418741922973595</c:v>
                </c:pt>
                <c:pt idx="32">
                  <c:v>98.512415786770404</c:v>
                </c:pt>
                <c:pt idx="33">
                  <c:v>100.887740633136</c:v>
                </c:pt>
                <c:pt idx="34">
                  <c:v>99.007554536343704</c:v>
                </c:pt>
                <c:pt idx="35">
                  <c:v>98.793439930596307</c:v>
                </c:pt>
                <c:pt idx="36">
                  <c:v>98.378595179152398</c:v>
                </c:pt>
                <c:pt idx="37">
                  <c:v>98.492342925346904</c:v>
                </c:pt>
                <c:pt idx="38">
                  <c:v>98.452195160551597</c:v>
                </c:pt>
                <c:pt idx="39">
                  <c:v>98.418741412486497</c:v>
                </c:pt>
                <c:pt idx="40">
                  <c:v>98.445506248691999</c:v>
                </c:pt>
                <c:pt idx="41">
                  <c:v>98.438813763422999</c:v>
                </c:pt>
                <c:pt idx="42">
                  <c:v>98.432123320102207</c:v>
                </c:pt>
                <c:pt idx="43">
                  <c:v>98.472269042949307</c:v>
                </c:pt>
                <c:pt idx="44">
                  <c:v>98.418740901999499</c:v>
                </c:pt>
                <c:pt idx="45">
                  <c:v>98.5257976943861</c:v>
                </c:pt>
                <c:pt idx="46">
                  <c:v>98.452196692012805</c:v>
                </c:pt>
                <c:pt idx="47">
                  <c:v>98.465578089141403</c:v>
                </c:pt>
                <c:pt idx="48">
                  <c:v>98.512415276283406</c:v>
                </c:pt>
                <c:pt idx="49">
                  <c:v>98.485651971539099</c:v>
                </c:pt>
                <c:pt idx="50">
                  <c:v>98.485651461052001</c:v>
                </c:pt>
                <c:pt idx="51">
                  <c:v>98.485650440077904</c:v>
                </c:pt>
                <c:pt idx="52">
                  <c:v>98.505723811988503</c:v>
                </c:pt>
                <c:pt idx="53">
                  <c:v>98.505723301501405</c:v>
                </c:pt>
                <c:pt idx="54">
                  <c:v>98.485651971538999</c:v>
                </c:pt>
                <c:pt idx="55">
                  <c:v>98.365212250562607</c:v>
                </c:pt>
                <c:pt idx="56">
                  <c:v>98.499033368667696</c:v>
                </c:pt>
                <c:pt idx="57">
                  <c:v>98.472269553436306</c:v>
                </c:pt>
                <c:pt idx="58">
                  <c:v>98.485651461052001</c:v>
                </c:pt>
                <c:pt idx="59">
                  <c:v>98.519106740578295</c:v>
                </c:pt>
                <c:pt idx="60">
                  <c:v>98.512415276283406</c:v>
                </c:pt>
                <c:pt idx="61">
                  <c:v>98.512415276283406</c:v>
                </c:pt>
                <c:pt idx="62">
                  <c:v>98.579325835335894</c:v>
                </c:pt>
                <c:pt idx="63">
                  <c:v>98.3183760843947</c:v>
                </c:pt>
                <c:pt idx="64">
                  <c:v>98.432123830589305</c:v>
                </c:pt>
                <c:pt idx="65">
                  <c:v>98.458887135333597</c:v>
                </c:pt>
                <c:pt idx="66">
                  <c:v>98.472269553436306</c:v>
                </c:pt>
                <c:pt idx="67">
                  <c:v>98.412049948191594</c:v>
                </c:pt>
                <c:pt idx="68">
                  <c:v>98.4053600153579</c:v>
                </c:pt>
                <c:pt idx="69">
                  <c:v>98.345140920600201</c:v>
                </c:pt>
                <c:pt idx="70">
                  <c:v>98.2514650148551</c:v>
                </c:pt>
                <c:pt idx="71">
                  <c:v>98.378595179152398</c:v>
                </c:pt>
                <c:pt idx="72">
                  <c:v>98.418740901999399</c:v>
                </c:pt>
                <c:pt idx="73">
                  <c:v>98.258155968663004</c:v>
                </c:pt>
                <c:pt idx="74">
                  <c:v>98.137719310608801</c:v>
                </c:pt>
                <c:pt idx="75">
                  <c:v>98.251466035829296</c:v>
                </c:pt>
                <c:pt idx="76">
                  <c:v>98.117643896750096</c:v>
                </c:pt>
                <c:pt idx="77">
                  <c:v>98.171173058674</c:v>
                </c:pt>
                <c:pt idx="78">
                  <c:v>98.218010756303002</c:v>
                </c:pt>
                <c:pt idx="79">
                  <c:v>98.171172548186902</c:v>
                </c:pt>
                <c:pt idx="80">
                  <c:v>98.244774061047295</c:v>
                </c:pt>
                <c:pt idx="81">
                  <c:v>98.204628338200294</c:v>
                </c:pt>
                <c:pt idx="82">
                  <c:v>98.144407711981501</c:v>
                </c:pt>
                <c:pt idx="83">
                  <c:v>98.171173058674</c:v>
                </c:pt>
                <c:pt idx="84">
                  <c:v>98.258155968663004</c:v>
                </c:pt>
                <c:pt idx="85">
                  <c:v>98.3183760843947</c:v>
                </c:pt>
                <c:pt idx="86">
                  <c:v>98.311685641074007</c:v>
                </c:pt>
                <c:pt idx="87">
                  <c:v>98.4254328767814</c:v>
                </c:pt>
                <c:pt idx="88">
                  <c:v>98.3384489458183</c:v>
                </c:pt>
                <c:pt idx="89">
                  <c:v>98.3585218072418</c:v>
                </c:pt>
                <c:pt idx="90">
                  <c:v>98.351830853433995</c:v>
                </c:pt>
                <c:pt idx="91">
                  <c:v>97.903530311976795</c:v>
                </c:pt>
                <c:pt idx="92">
                  <c:v>91.239238221953599</c:v>
                </c:pt>
                <c:pt idx="93">
                  <c:v>90.302489884730903</c:v>
                </c:pt>
                <c:pt idx="94">
                  <c:v>90.335945674744195</c:v>
                </c:pt>
                <c:pt idx="95">
                  <c:v>88.014149990302698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431.28683807720699</c:v>
                </c:pt>
                <c:pt idx="1">
                  <c:v>433.19102062340602</c:v>
                </c:pt>
                <c:pt idx="2">
                  <c:v>434.08026578208302</c:v>
                </c:pt>
                <c:pt idx="3">
                  <c:v>434.63936735628897</c:v>
                </c:pt>
                <c:pt idx="4">
                  <c:v>434.21165000786903</c:v>
                </c:pt>
                <c:pt idx="5">
                  <c:v>435.31179658961798</c:v>
                </c:pt>
                <c:pt idx="6">
                  <c:v>434.621714403954</c:v>
                </c:pt>
                <c:pt idx="7">
                  <c:v>434.60070317342303</c:v>
                </c:pt>
                <c:pt idx="8">
                  <c:v>434.21800434627397</c:v>
                </c:pt>
                <c:pt idx="9">
                  <c:v>434.86232546379301</c:v>
                </c:pt>
                <c:pt idx="10">
                  <c:v>436.279536973402</c:v>
                </c:pt>
                <c:pt idx="11">
                  <c:v>436.44125954289098</c:v>
                </c:pt>
                <c:pt idx="12">
                  <c:v>433.34458552636801</c:v>
                </c:pt>
                <c:pt idx="13">
                  <c:v>434.43416827924602</c:v>
                </c:pt>
                <c:pt idx="14">
                  <c:v>433.289342108771</c:v>
                </c:pt>
                <c:pt idx="15">
                  <c:v>434.54250509195799</c:v>
                </c:pt>
                <c:pt idx="16">
                  <c:v>440.671295530593</c:v>
                </c:pt>
                <c:pt idx="17">
                  <c:v>442.20609076067501</c:v>
                </c:pt>
                <c:pt idx="18">
                  <c:v>441.97222212994097</c:v>
                </c:pt>
                <c:pt idx="19">
                  <c:v>442.60247625319801</c:v>
                </c:pt>
                <c:pt idx="20">
                  <c:v>448.98087110684099</c:v>
                </c:pt>
                <c:pt idx="21">
                  <c:v>450.04593428925398</c:v>
                </c:pt>
                <c:pt idx="22">
                  <c:v>449.33327039935699</c:v>
                </c:pt>
                <c:pt idx="23">
                  <c:v>454.71033949998503</c:v>
                </c:pt>
                <c:pt idx="24">
                  <c:v>506.56330359461202</c:v>
                </c:pt>
                <c:pt idx="25">
                  <c:v>518.50090110195299</c:v>
                </c:pt>
                <c:pt idx="26">
                  <c:v>545.55892368142395</c:v>
                </c:pt>
                <c:pt idx="27">
                  <c:v>628.92119426437398</c:v>
                </c:pt>
                <c:pt idx="28">
                  <c:v>553.00920952653996</c:v>
                </c:pt>
                <c:pt idx="29">
                  <c:v>527.34134336030195</c:v>
                </c:pt>
                <c:pt idx="30">
                  <c:v>525.71744767990197</c:v>
                </c:pt>
                <c:pt idx="31">
                  <c:v>524.56668889624996</c:v>
                </c:pt>
                <c:pt idx="32">
                  <c:v>523.29797641232506</c:v>
                </c:pt>
                <c:pt idx="33">
                  <c:v>548.30273010932001</c:v>
                </c:pt>
                <c:pt idx="34">
                  <c:v>569.036788849544</c:v>
                </c:pt>
                <c:pt idx="35">
                  <c:v>568.93654243430399</c:v>
                </c:pt>
                <c:pt idx="36">
                  <c:v>556.65191163520103</c:v>
                </c:pt>
                <c:pt idx="37">
                  <c:v>520.72706956609602</c:v>
                </c:pt>
                <c:pt idx="38">
                  <c:v>518.36118327518898</c:v>
                </c:pt>
                <c:pt idx="39">
                  <c:v>518.48304375518205</c:v>
                </c:pt>
                <c:pt idx="40">
                  <c:v>514.89713483964897</c:v>
                </c:pt>
                <c:pt idx="41">
                  <c:v>516.43010086889501</c:v>
                </c:pt>
                <c:pt idx="42">
                  <c:v>513.09356868849102</c:v>
                </c:pt>
                <c:pt idx="43">
                  <c:v>511.34330808869902</c:v>
                </c:pt>
                <c:pt idx="44">
                  <c:v>512.87325994683704</c:v>
                </c:pt>
                <c:pt idx="45">
                  <c:v>516.32006939345604</c:v>
                </c:pt>
                <c:pt idx="46">
                  <c:v>519.02807833512702</c:v>
                </c:pt>
                <c:pt idx="47">
                  <c:v>518.88260382963699</c:v>
                </c:pt>
                <c:pt idx="48">
                  <c:v>508.46509550209498</c:v>
                </c:pt>
                <c:pt idx="49">
                  <c:v>510.28004047259498</c:v>
                </c:pt>
                <c:pt idx="50">
                  <c:v>512.66826267695797</c:v>
                </c:pt>
                <c:pt idx="51">
                  <c:v>511.271454389116</c:v>
                </c:pt>
                <c:pt idx="52">
                  <c:v>490.19767139865797</c:v>
                </c:pt>
                <c:pt idx="53">
                  <c:v>491.11131711331802</c:v>
                </c:pt>
                <c:pt idx="54">
                  <c:v>491.68990342796701</c:v>
                </c:pt>
                <c:pt idx="55">
                  <c:v>492.53699158747202</c:v>
                </c:pt>
                <c:pt idx="56">
                  <c:v>491.45198571758999</c:v>
                </c:pt>
                <c:pt idx="57">
                  <c:v>492.83370503899198</c:v>
                </c:pt>
                <c:pt idx="58">
                  <c:v>490.82749603487298</c:v>
                </c:pt>
                <c:pt idx="59">
                  <c:v>496.080671060236</c:v>
                </c:pt>
                <c:pt idx="60">
                  <c:v>510.93697453788297</c:v>
                </c:pt>
                <c:pt idx="61">
                  <c:v>525.90103010492101</c:v>
                </c:pt>
                <c:pt idx="62">
                  <c:v>527.13986219217099</c:v>
                </c:pt>
                <c:pt idx="63">
                  <c:v>521.95678669642405</c:v>
                </c:pt>
                <c:pt idx="64">
                  <c:v>527.84208385495003</c:v>
                </c:pt>
                <c:pt idx="65">
                  <c:v>529.770811844327</c:v>
                </c:pt>
                <c:pt idx="66">
                  <c:v>528.90672013759195</c:v>
                </c:pt>
                <c:pt idx="67">
                  <c:v>530.61339297716199</c:v>
                </c:pt>
                <c:pt idx="68">
                  <c:v>533.49335714646202</c:v>
                </c:pt>
                <c:pt idx="69">
                  <c:v>534.23206968418503</c:v>
                </c:pt>
                <c:pt idx="70">
                  <c:v>535.43458424366997</c:v>
                </c:pt>
                <c:pt idx="71">
                  <c:v>532.29650353666295</c:v>
                </c:pt>
                <c:pt idx="72">
                  <c:v>532.50686163275304</c:v>
                </c:pt>
                <c:pt idx="73">
                  <c:v>534.43180961870598</c:v>
                </c:pt>
                <c:pt idx="74">
                  <c:v>533.68883325781906</c:v>
                </c:pt>
                <c:pt idx="75">
                  <c:v>536.72128861247597</c:v>
                </c:pt>
                <c:pt idx="76">
                  <c:v>536.092667057433</c:v>
                </c:pt>
                <c:pt idx="77">
                  <c:v>538.48074696187302</c:v>
                </c:pt>
                <c:pt idx="78">
                  <c:v>536.71092400349903</c:v>
                </c:pt>
                <c:pt idx="79">
                  <c:v>536.12541673802195</c:v>
                </c:pt>
                <c:pt idx="80">
                  <c:v>530.339737287802</c:v>
                </c:pt>
                <c:pt idx="81">
                  <c:v>531.54011993570498</c:v>
                </c:pt>
                <c:pt idx="82">
                  <c:v>532.99502281415801</c:v>
                </c:pt>
                <c:pt idx="83">
                  <c:v>530.59438429464603</c:v>
                </c:pt>
                <c:pt idx="84">
                  <c:v>520.41185453724199</c:v>
                </c:pt>
                <c:pt idx="85">
                  <c:v>521.84987029567606</c:v>
                </c:pt>
                <c:pt idx="86">
                  <c:v>517.97583249492004</c:v>
                </c:pt>
                <c:pt idx="87">
                  <c:v>513.65490049059099</c:v>
                </c:pt>
                <c:pt idx="88">
                  <c:v>452.97052371458199</c:v>
                </c:pt>
                <c:pt idx="89">
                  <c:v>448.06596021649699</c:v>
                </c:pt>
                <c:pt idx="90">
                  <c:v>446.63826249615698</c:v>
                </c:pt>
                <c:pt idx="91">
                  <c:v>446.05404627907802</c:v>
                </c:pt>
                <c:pt idx="92">
                  <c:v>434.57894422147501</c:v>
                </c:pt>
                <c:pt idx="93">
                  <c:v>432.91962103465102</c:v>
                </c:pt>
                <c:pt idx="94">
                  <c:v>434.10794441085102</c:v>
                </c:pt>
                <c:pt idx="95">
                  <c:v>433.73448214237698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74.483256915473603</c:v>
                </c:pt>
                <c:pt idx="1">
                  <c:v>82.056773757417503</c:v>
                </c:pt>
                <c:pt idx="2">
                  <c:v>87.926273597024803</c:v>
                </c:pt>
                <c:pt idx="3">
                  <c:v>85.362124734755398</c:v>
                </c:pt>
                <c:pt idx="4">
                  <c:v>85.054816763642705</c:v>
                </c:pt>
                <c:pt idx="5">
                  <c:v>85.662294230912806</c:v>
                </c:pt>
                <c:pt idx="6">
                  <c:v>79.834065712829002</c:v>
                </c:pt>
                <c:pt idx="7">
                  <c:v>80.282401211685098</c:v>
                </c:pt>
                <c:pt idx="8">
                  <c:v>79.556845916314998</c:v>
                </c:pt>
                <c:pt idx="9">
                  <c:v>76.842763311176796</c:v>
                </c:pt>
                <c:pt idx="10">
                  <c:v>76.327688147943604</c:v>
                </c:pt>
                <c:pt idx="11">
                  <c:v>78.671443617967498</c:v>
                </c:pt>
                <c:pt idx="12">
                  <c:v>77.663409627921197</c:v>
                </c:pt>
                <c:pt idx="13">
                  <c:v>78.222531928583606</c:v>
                </c:pt>
                <c:pt idx="14">
                  <c:v>75.752103187148506</c:v>
                </c:pt>
                <c:pt idx="15">
                  <c:v>75.7289375449012</c:v>
                </c:pt>
                <c:pt idx="16">
                  <c:v>75.374575216565503</c:v>
                </c:pt>
                <c:pt idx="17">
                  <c:v>73.557702177208796</c:v>
                </c:pt>
                <c:pt idx="18">
                  <c:v>68.324095583886603</c:v>
                </c:pt>
                <c:pt idx="19">
                  <c:v>70.357475563995195</c:v>
                </c:pt>
                <c:pt idx="20">
                  <c:v>65.709013128166603</c:v>
                </c:pt>
                <c:pt idx="21">
                  <c:v>69.370783557714603</c:v>
                </c:pt>
                <c:pt idx="22">
                  <c:v>67.723059803026601</c:v>
                </c:pt>
                <c:pt idx="23">
                  <c:v>67.802986139084098</c:v>
                </c:pt>
                <c:pt idx="24">
                  <c:v>66.449277774031202</c:v>
                </c:pt>
                <c:pt idx="25">
                  <c:v>65.705700290319996</c:v>
                </c:pt>
                <c:pt idx="26">
                  <c:v>61.9392866002771</c:v>
                </c:pt>
                <c:pt idx="27">
                  <c:v>59.1815745700736</c:v>
                </c:pt>
                <c:pt idx="28">
                  <c:v>61.903045865284497</c:v>
                </c:pt>
                <c:pt idx="29">
                  <c:v>63.577352463735203</c:v>
                </c:pt>
                <c:pt idx="30">
                  <c:v>67.815170404166494</c:v>
                </c:pt>
                <c:pt idx="31">
                  <c:v>65.636393021998899</c:v>
                </c:pt>
                <c:pt idx="32">
                  <c:v>62.304074472607503</c:v>
                </c:pt>
                <c:pt idx="33">
                  <c:v>61.958690512057302</c:v>
                </c:pt>
                <c:pt idx="34">
                  <c:v>59.555185681970499</c:v>
                </c:pt>
                <c:pt idx="35">
                  <c:v>52.2686885138978</c:v>
                </c:pt>
                <c:pt idx="36">
                  <c:v>51.640930480028402</c:v>
                </c:pt>
                <c:pt idx="37">
                  <c:v>50.826589275016303</c:v>
                </c:pt>
                <c:pt idx="38">
                  <c:v>48.773443331387099</c:v>
                </c:pt>
                <c:pt idx="39">
                  <c:v>46.125516984832302</c:v>
                </c:pt>
                <c:pt idx="40">
                  <c:v>46.871351558361297</c:v>
                </c:pt>
                <c:pt idx="41">
                  <c:v>49.003986541390802</c:v>
                </c:pt>
                <c:pt idx="42">
                  <c:v>49.573274636472</c:v>
                </c:pt>
                <c:pt idx="43">
                  <c:v>54.391281392782901</c:v>
                </c:pt>
                <c:pt idx="44">
                  <c:v>55.562083537784602</c:v>
                </c:pt>
                <c:pt idx="45">
                  <c:v>57.600043665675202</c:v>
                </c:pt>
                <c:pt idx="46">
                  <c:v>57.4285084471529</c:v>
                </c:pt>
                <c:pt idx="47">
                  <c:v>53.731018070204698</c:v>
                </c:pt>
                <c:pt idx="48">
                  <c:v>50.064812313570897</c:v>
                </c:pt>
                <c:pt idx="49">
                  <c:v>49.906854164157103</c:v>
                </c:pt>
                <c:pt idx="50">
                  <c:v>51.1180576757531</c:v>
                </c:pt>
                <c:pt idx="51">
                  <c:v>50.347005232175803</c:v>
                </c:pt>
                <c:pt idx="52">
                  <c:v>49.952498452253103</c:v>
                </c:pt>
                <c:pt idx="53">
                  <c:v>48.436582919176203</c:v>
                </c:pt>
                <c:pt idx="54">
                  <c:v>46.270659533388702</c:v>
                </c:pt>
                <c:pt idx="55">
                  <c:v>39.292276384716203</c:v>
                </c:pt>
                <c:pt idx="56">
                  <c:v>34.552511199851601</c:v>
                </c:pt>
                <c:pt idx="57">
                  <c:v>34.408727955872202</c:v>
                </c:pt>
                <c:pt idx="58">
                  <c:v>30.471216601652301</c:v>
                </c:pt>
                <c:pt idx="59">
                  <c:v>29.273391352817701</c:v>
                </c:pt>
                <c:pt idx="60">
                  <c:v>33.665643815973802</c:v>
                </c:pt>
                <c:pt idx="61">
                  <c:v>33.4661317900662</c:v>
                </c:pt>
                <c:pt idx="62">
                  <c:v>32.954581928494399</c:v>
                </c:pt>
                <c:pt idx="63">
                  <c:v>31.228452455058498</c:v>
                </c:pt>
                <c:pt idx="64">
                  <c:v>28.9964293732192</c:v>
                </c:pt>
                <c:pt idx="65">
                  <c:v>27.137529342069399</c:v>
                </c:pt>
                <c:pt idx="66">
                  <c:v>26.504797928421102</c:v>
                </c:pt>
                <c:pt idx="67">
                  <c:v>26.379605848044498</c:v>
                </c:pt>
                <c:pt idx="68">
                  <c:v>31.1100099983375</c:v>
                </c:pt>
                <c:pt idx="69">
                  <c:v>31.700066077005001</c:v>
                </c:pt>
                <c:pt idx="70">
                  <c:v>36.443254647898797</c:v>
                </c:pt>
                <c:pt idx="71">
                  <c:v>37.462888724169403</c:v>
                </c:pt>
                <c:pt idx="72">
                  <c:v>39.365744800015101</c:v>
                </c:pt>
                <c:pt idx="73">
                  <c:v>39.472118693597899</c:v>
                </c:pt>
                <c:pt idx="74">
                  <c:v>43.319695622441301</c:v>
                </c:pt>
                <c:pt idx="75">
                  <c:v>46.370767999202201</c:v>
                </c:pt>
                <c:pt idx="76">
                  <c:v>40.546582349271397</c:v>
                </c:pt>
                <c:pt idx="77">
                  <c:v>37.193989933170599</c:v>
                </c:pt>
                <c:pt idx="78">
                  <c:v>33.037945179204897</c:v>
                </c:pt>
                <c:pt idx="79">
                  <c:v>35.440950738653399</c:v>
                </c:pt>
                <c:pt idx="80">
                  <c:v>36.650834500791397</c:v>
                </c:pt>
                <c:pt idx="81">
                  <c:v>40.9592427384516</c:v>
                </c:pt>
                <c:pt idx="82">
                  <c:v>37.275313582795597</c:v>
                </c:pt>
                <c:pt idx="83">
                  <c:v>34.262989890182702</c:v>
                </c:pt>
                <c:pt idx="84">
                  <c:v>35.022036904199197</c:v>
                </c:pt>
                <c:pt idx="85">
                  <c:v>39.843235900339302</c:v>
                </c:pt>
                <c:pt idx="86">
                  <c:v>39.556100782211999</c:v>
                </c:pt>
                <c:pt idx="87">
                  <c:v>37.362770723897299</c:v>
                </c:pt>
                <c:pt idx="88">
                  <c:v>34.867859683013798</c:v>
                </c:pt>
                <c:pt idx="89">
                  <c:v>33.9883970947131</c:v>
                </c:pt>
                <c:pt idx="90">
                  <c:v>36.423041080198097</c:v>
                </c:pt>
                <c:pt idx="91">
                  <c:v>36.6468640429865</c:v>
                </c:pt>
                <c:pt idx="92">
                  <c:v>33.454099174413898</c:v>
                </c:pt>
                <c:pt idx="93">
                  <c:v>30.541057026593201</c:v>
                </c:pt>
                <c:pt idx="94">
                  <c:v>29.585659303929699</c:v>
                </c:pt>
                <c:pt idx="95">
                  <c:v>29.426678905936502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8.3461857243183406</c:v>
                </c:pt>
                <c:pt idx="27">
                  <c:v>10.4004531268937</c:v>
                </c:pt>
                <c:pt idx="28">
                  <c:v>10.3597381815435</c:v>
                </c:pt>
                <c:pt idx="29">
                  <c:v>10.5257881169881</c:v>
                </c:pt>
                <c:pt idx="30">
                  <c:v>13.8281698778058</c:v>
                </c:pt>
                <c:pt idx="31">
                  <c:v>21.7561893069552</c:v>
                </c:pt>
                <c:pt idx="32">
                  <c:v>31.320549367337598</c:v>
                </c:pt>
                <c:pt idx="33">
                  <c:v>47.1856797541462</c:v>
                </c:pt>
                <c:pt idx="34">
                  <c:v>61.300131576774298</c:v>
                </c:pt>
                <c:pt idx="35">
                  <c:v>67.047893557495399</c:v>
                </c:pt>
                <c:pt idx="36">
                  <c:v>69.364915575837301</c:v>
                </c:pt>
                <c:pt idx="37">
                  <c:v>75.089841317314693</c:v>
                </c:pt>
                <c:pt idx="38">
                  <c:v>84.173525350496405</c:v>
                </c:pt>
                <c:pt idx="39">
                  <c:v>86.6248526716236</c:v>
                </c:pt>
                <c:pt idx="40">
                  <c:v>87.287143976953701</c:v>
                </c:pt>
                <c:pt idx="41">
                  <c:v>88.004356197057902</c:v>
                </c:pt>
                <c:pt idx="42">
                  <c:v>86.597105538254795</c:v>
                </c:pt>
                <c:pt idx="43">
                  <c:v>85.3511423901938</c:v>
                </c:pt>
                <c:pt idx="44">
                  <c:v>85.230089408767299</c:v>
                </c:pt>
                <c:pt idx="45">
                  <c:v>85.873029059042494</c:v>
                </c:pt>
                <c:pt idx="46">
                  <c:v>86.764726832103804</c:v>
                </c:pt>
                <c:pt idx="47">
                  <c:v>88.704067270393395</c:v>
                </c:pt>
                <c:pt idx="48">
                  <c:v>88.113941226959497</c:v>
                </c:pt>
                <c:pt idx="49">
                  <c:v>89.671956996785994</c:v>
                </c:pt>
                <c:pt idx="50">
                  <c:v>91.020527339953304</c:v>
                </c:pt>
                <c:pt idx="51">
                  <c:v>91.395577977980395</c:v>
                </c:pt>
                <c:pt idx="52">
                  <c:v>89.207073007517593</c:v>
                </c:pt>
                <c:pt idx="53">
                  <c:v>88.716766765515302</c:v>
                </c:pt>
                <c:pt idx="54">
                  <c:v>91.507531220606495</c:v>
                </c:pt>
                <c:pt idx="55">
                  <c:v>91.630564706587904</c:v>
                </c:pt>
                <c:pt idx="56">
                  <c:v>81.150570683017506</c:v>
                </c:pt>
                <c:pt idx="57">
                  <c:v>68.391969222660705</c:v>
                </c:pt>
                <c:pt idx="58">
                  <c:v>56.696971460613703</c:v>
                </c:pt>
                <c:pt idx="59">
                  <c:v>47.072169064997198</c:v>
                </c:pt>
                <c:pt idx="60">
                  <c:v>36.338469306271399</c:v>
                </c:pt>
                <c:pt idx="61">
                  <c:v>24.728855145998601</c:v>
                </c:pt>
                <c:pt idx="62">
                  <c:v>16.160015746958599</c:v>
                </c:pt>
                <c:pt idx="63">
                  <c:v>12.4289987721743</c:v>
                </c:pt>
                <c:pt idx="64">
                  <c:v>11.2222126793967</c:v>
                </c:pt>
                <c:pt idx="65">
                  <c:v>10.9771019212147</c:v>
                </c:pt>
                <c:pt idx="66">
                  <c:v>10.844166026490299</c:v>
                </c:pt>
                <c:pt idx="67">
                  <c:v>6.51706672748728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108.86127202342099</c:v>
                </c:pt>
                <c:pt idx="1">
                  <c:v>108.412315378564</c:v>
                </c:pt>
                <c:pt idx="2">
                  <c:v>108.41789948031401</c:v>
                </c:pt>
                <c:pt idx="3">
                  <c:v>108.376892087898</c:v>
                </c:pt>
                <c:pt idx="4">
                  <c:v>108.34154918418</c:v>
                </c:pt>
                <c:pt idx="5">
                  <c:v>108.350702131525</c:v>
                </c:pt>
                <c:pt idx="6">
                  <c:v>108.355969709663</c:v>
                </c:pt>
                <c:pt idx="7">
                  <c:v>108.31715174512399</c:v>
                </c:pt>
                <c:pt idx="8">
                  <c:v>105.439226395316</c:v>
                </c:pt>
                <c:pt idx="9">
                  <c:v>105.23148474734199</c:v>
                </c:pt>
                <c:pt idx="10">
                  <c:v>105.23552251680699</c:v>
                </c:pt>
                <c:pt idx="11">
                  <c:v>105.203361596492</c:v>
                </c:pt>
                <c:pt idx="12">
                  <c:v>104.08473644786299</c:v>
                </c:pt>
                <c:pt idx="13">
                  <c:v>104.074945987352</c:v>
                </c:pt>
                <c:pt idx="14">
                  <c:v>104.048340140166</c:v>
                </c:pt>
                <c:pt idx="15">
                  <c:v>104.023573702684</c:v>
                </c:pt>
                <c:pt idx="16">
                  <c:v>103.990342631109</c:v>
                </c:pt>
                <c:pt idx="17">
                  <c:v>103.959163101464</c:v>
                </c:pt>
                <c:pt idx="18">
                  <c:v>103.941552777182</c:v>
                </c:pt>
                <c:pt idx="19">
                  <c:v>103.93383507182401</c:v>
                </c:pt>
                <c:pt idx="20">
                  <c:v>103.92576846477699</c:v>
                </c:pt>
                <c:pt idx="21">
                  <c:v>103.89029046632599</c:v>
                </c:pt>
                <c:pt idx="22">
                  <c:v>103.833340778821</c:v>
                </c:pt>
                <c:pt idx="23">
                  <c:v>104.94017919103599</c:v>
                </c:pt>
                <c:pt idx="24">
                  <c:v>127.75946277842201</c:v>
                </c:pt>
                <c:pt idx="25">
                  <c:v>127.903574248474</c:v>
                </c:pt>
                <c:pt idx="26">
                  <c:v>127.799437980082</c:v>
                </c:pt>
                <c:pt idx="27">
                  <c:v>132.667153010915</c:v>
                </c:pt>
                <c:pt idx="28">
                  <c:v>235.58560880743701</c:v>
                </c:pt>
                <c:pt idx="29">
                  <c:v>251.26241594836</c:v>
                </c:pt>
                <c:pt idx="30">
                  <c:v>251.15758578428901</c:v>
                </c:pt>
                <c:pt idx="31">
                  <c:v>273.04534317237898</c:v>
                </c:pt>
                <c:pt idx="32">
                  <c:v>574.41948766783003</c:v>
                </c:pt>
                <c:pt idx="33">
                  <c:v>612.87156877446898</c:v>
                </c:pt>
                <c:pt idx="34">
                  <c:v>612.31812695953204</c:v>
                </c:pt>
                <c:pt idx="35">
                  <c:v>604.51376893674899</c:v>
                </c:pt>
                <c:pt idx="36">
                  <c:v>484.50412386706199</c:v>
                </c:pt>
                <c:pt idx="37">
                  <c:v>469.59173967145102</c:v>
                </c:pt>
                <c:pt idx="38">
                  <c:v>469.41807036680399</c:v>
                </c:pt>
                <c:pt idx="39">
                  <c:v>460.81816736806201</c:v>
                </c:pt>
                <c:pt idx="40">
                  <c:v>346.24894800749598</c:v>
                </c:pt>
                <c:pt idx="41">
                  <c:v>330.99323115222302</c:v>
                </c:pt>
                <c:pt idx="42">
                  <c:v>331.17292054617002</c:v>
                </c:pt>
                <c:pt idx="43">
                  <c:v>323.61224886071102</c:v>
                </c:pt>
                <c:pt idx="44">
                  <c:v>152.786916125982</c:v>
                </c:pt>
                <c:pt idx="45">
                  <c:v>127.000794757127</c:v>
                </c:pt>
                <c:pt idx="46">
                  <c:v>126.86052399686599</c:v>
                </c:pt>
                <c:pt idx="47">
                  <c:v>126.87762632029001</c:v>
                </c:pt>
                <c:pt idx="48">
                  <c:v>125.58296268498501</c:v>
                </c:pt>
                <c:pt idx="49">
                  <c:v>125.34977633464599</c:v>
                </c:pt>
                <c:pt idx="50">
                  <c:v>125.3200426536</c:v>
                </c:pt>
                <c:pt idx="51">
                  <c:v>128.07247560220199</c:v>
                </c:pt>
                <c:pt idx="52">
                  <c:v>168.791394427558</c:v>
                </c:pt>
                <c:pt idx="53">
                  <c:v>174.151786555195</c:v>
                </c:pt>
                <c:pt idx="54">
                  <c:v>174.438801458092</c:v>
                </c:pt>
                <c:pt idx="55">
                  <c:v>183.718523487661</c:v>
                </c:pt>
                <c:pt idx="56">
                  <c:v>325.62056382580698</c:v>
                </c:pt>
                <c:pt idx="57">
                  <c:v>345.974390848741</c:v>
                </c:pt>
                <c:pt idx="58">
                  <c:v>351.141766654403</c:v>
                </c:pt>
                <c:pt idx="59">
                  <c:v>355.70914097079498</c:v>
                </c:pt>
                <c:pt idx="60">
                  <c:v>386.18794427891402</c:v>
                </c:pt>
                <c:pt idx="61">
                  <c:v>389.980511219248</c:v>
                </c:pt>
                <c:pt idx="62">
                  <c:v>389.752732565965</c:v>
                </c:pt>
                <c:pt idx="63">
                  <c:v>374.48188510049198</c:v>
                </c:pt>
                <c:pt idx="64">
                  <c:v>151.31498363708701</c:v>
                </c:pt>
                <c:pt idx="65">
                  <c:v>135.29280625063899</c:v>
                </c:pt>
                <c:pt idx="66">
                  <c:v>132.74757847877399</c:v>
                </c:pt>
                <c:pt idx="67">
                  <c:v>132.468858504189</c:v>
                </c:pt>
                <c:pt idx="68">
                  <c:v>135.78074833284401</c:v>
                </c:pt>
                <c:pt idx="69">
                  <c:v>135.42524654051701</c:v>
                </c:pt>
                <c:pt idx="70">
                  <c:v>135.32435812816601</c:v>
                </c:pt>
                <c:pt idx="71">
                  <c:v>135.04133856828901</c:v>
                </c:pt>
                <c:pt idx="72">
                  <c:v>127.565502468037</c:v>
                </c:pt>
                <c:pt idx="73">
                  <c:v>127.11445520426101</c:v>
                </c:pt>
                <c:pt idx="74">
                  <c:v>127.107349332905</c:v>
                </c:pt>
                <c:pt idx="75">
                  <c:v>129.10555731387799</c:v>
                </c:pt>
                <c:pt idx="76">
                  <c:v>167.98287365823001</c:v>
                </c:pt>
                <c:pt idx="77">
                  <c:v>173.534957397912</c:v>
                </c:pt>
                <c:pt idx="78">
                  <c:v>171.57256682695299</c:v>
                </c:pt>
                <c:pt idx="79">
                  <c:v>166.363467961731</c:v>
                </c:pt>
                <c:pt idx="80">
                  <c:v>113.981700734314</c:v>
                </c:pt>
                <c:pt idx="81">
                  <c:v>112.134154643261</c:v>
                </c:pt>
                <c:pt idx="82">
                  <c:v>113.40117577468099</c:v>
                </c:pt>
                <c:pt idx="83">
                  <c:v>113.72911824128801</c:v>
                </c:pt>
                <c:pt idx="84">
                  <c:v>108.97117158947</c:v>
                </c:pt>
                <c:pt idx="85">
                  <c:v>108.161939618939</c:v>
                </c:pt>
                <c:pt idx="86">
                  <c:v>108.164068756606</c:v>
                </c:pt>
                <c:pt idx="87">
                  <c:v>108.113323936735</c:v>
                </c:pt>
                <c:pt idx="88">
                  <c:v>110.277545481937</c:v>
                </c:pt>
                <c:pt idx="89">
                  <c:v>110.626979176093</c:v>
                </c:pt>
                <c:pt idx="90">
                  <c:v>116.687263625642</c:v>
                </c:pt>
                <c:pt idx="91">
                  <c:v>116.75726837697999</c:v>
                </c:pt>
                <c:pt idx="92">
                  <c:v>106.489795059638</c:v>
                </c:pt>
                <c:pt idx="93">
                  <c:v>104.82175749189599</c:v>
                </c:pt>
                <c:pt idx="94">
                  <c:v>103.51222171276299</c:v>
                </c:pt>
                <c:pt idx="95">
                  <c:v>103.459113293291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157.98154068626101</c:v>
                </c:pt>
                <c:pt idx="27">
                  <c:v>194.08860205085401</c:v>
                </c:pt>
                <c:pt idx="28">
                  <c:v>157.02236831377101</c:v>
                </c:pt>
                <c:pt idx="29">
                  <c:v>157.50195249510301</c:v>
                </c:pt>
                <c:pt idx="30">
                  <c:v>156.956664311553</c:v>
                </c:pt>
                <c:pt idx="31">
                  <c:v>156.956664311553</c:v>
                </c:pt>
                <c:pt idx="32">
                  <c:v>274.27834136819399</c:v>
                </c:pt>
                <c:pt idx="33">
                  <c:v>214.66489755949999</c:v>
                </c:pt>
                <c:pt idx="34">
                  <c:v>269.29194060594699</c:v>
                </c:pt>
                <c:pt idx="35">
                  <c:v>309.01890724873499</c:v>
                </c:pt>
                <c:pt idx="36">
                  <c:v>188.96423822153301</c:v>
                </c:pt>
                <c:pt idx="37">
                  <c:v>157.33113592323599</c:v>
                </c:pt>
                <c:pt idx="38">
                  <c:v>156.871258030532</c:v>
                </c:pt>
                <c:pt idx="39">
                  <c:v>156.40481104080101</c:v>
                </c:pt>
                <c:pt idx="40">
                  <c:v>278.38440694194401</c:v>
                </c:pt>
                <c:pt idx="41">
                  <c:v>286.629367535283</c:v>
                </c:pt>
                <c:pt idx="42">
                  <c:v>286.445426803749</c:v>
                </c:pt>
                <c:pt idx="43">
                  <c:v>287.04983986792303</c:v>
                </c:pt>
                <c:pt idx="44">
                  <c:v>252.15159460711499</c:v>
                </c:pt>
                <c:pt idx="45">
                  <c:v>135.690554469994</c:v>
                </c:pt>
                <c:pt idx="46">
                  <c:v>0</c:v>
                </c:pt>
                <c:pt idx="47">
                  <c:v>0</c:v>
                </c:pt>
                <c:pt idx="48">
                  <c:v>144.65162082120699</c:v>
                </c:pt>
                <c:pt idx="49">
                  <c:v>147.76565650784801</c:v>
                </c:pt>
                <c:pt idx="50">
                  <c:v>129.620152452415</c:v>
                </c:pt>
                <c:pt idx="51">
                  <c:v>128.04999390889699</c:v>
                </c:pt>
                <c:pt idx="52">
                  <c:v>261.10609787603801</c:v>
                </c:pt>
                <c:pt idx="53">
                  <c:v>359.342799781103</c:v>
                </c:pt>
                <c:pt idx="54">
                  <c:v>359.04059324901499</c:v>
                </c:pt>
                <c:pt idx="55">
                  <c:v>346.26910176648101</c:v>
                </c:pt>
                <c:pt idx="56">
                  <c:v>147.93647107480299</c:v>
                </c:pt>
                <c:pt idx="57">
                  <c:v>137.970237644881</c:v>
                </c:pt>
                <c:pt idx="58">
                  <c:v>137.970236642424</c:v>
                </c:pt>
                <c:pt idx="59">
                  <c:v>137.89797156283001</c:v>
                </c:pt>
                <c:pt idx="60">
                  <c:v>222.206913144292</c:v>
                </c:pt>
                <c:pt idx="61">
                  <c:v>251.23840992365001</c:v>
                </c:pt>
                <c:pt idx="62">
                  <c:v>251.06102826457999</c:v>
                </c:pt>
                <c:pt idx="63">
                  <c:v>254.98970816943401</c:v>
                </c:pt>
                <c:pt idx="64">
                  <c:v>491.32392460083997</c:v>
                </c:pt>
                <c:pt idx="65">
                  <c:v>502.21975994328801</c:v>
                </c:pt>
                <c:pt idx="66">
                  <c:v>491.91847349367998</c:v>
                </c:pt>
                <c:pt idx="67">
                  <c:v>456.07575989139298</c:v>
                </c:pt>
                <c:pt idx="68">
                  <c:v>638.10733319148699</c:v>
                </c:pt>
                <c:pt idx="69">
                  <c:v>796.85442980917799</c:v>
                </c:pt>
                <c:pt idx="70">
                  <c:v>789.96725335345798</c:v>
                </c:pt>
                <c:pt idx="71">
                  <c:v>766.93013480167497</c:v>
                </c:pt>
                <c:pt idx="72">
                  <c:v>793.81298099064804</c:v>
                </c:pt>
                <c:pt idx="73">
                  <c:v>787.93316899814602</c:v>
                </c:pt>
                <c:pt idx="74">
                  <c:v>779.38108482389896</c:v>
                </c:pt>
                <c:pt idx="75">
                  <c:v>781.29009469454104</c:v>
                </c:pt>
                <c:pt idx="76">
                  <c:v>736.32987539938597</c:v>
                </c:pt>
                <c:pt idx="77">
                  <c:v>503.90326523362501</c:v>
                </c:pt>
                <c:pt idx="78">
                  <c:v>488.17181060645902</c:v>
                </c:pt>
                <c:pt idx="79">
                  <c:v>489.240290828784</c:v>
                </c:pt>
                <c:pt idx="80">
                  <c:v>242.27325705877399</c:v>
                </c:pt>
                <c:pt idx="81">
                  <c:v>105.839716964018</c:v>
                </c:pt>
                <c:pt idx="82">
                  <c:v>75.086547367957806</c:v>
                </c:pt>
                <c:pt idx="83">
                  <c:v>65.986051355904607</c:v>
                </c:pt>
                <c:pt idx="84">
                  <c:v>45.856495545905197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-2576.7254234003599</c:v>
                </c:pt>
                <c:pt idx="1">
                  <c:v>-2082.5152709722202</c:v>
                </c:pt>
                <c:pt idx="2">
                  <c:v>-1973.8575714319099</c:v>
                </c:pt>
                <c:pt idx="3">
                  <c:v>-1904.3287852528399</c:v>
                </c:pt>
                <c:pt idx="4">
                  <c:v>-1649.3670030353801</c:v>
                </c:pt>
                <c:pt idx="5">
                  <c:v>-1538.14017721035</c:v>
                </c:pt>
                <c:pt idx="6">
                  <c:v>-1615.66963402088</c:v>
                </c:pt>
                <c:pt idx="7">
                  <c:v>-1652.2959212273399</c:v>
                </c:pt>
                <c:pt idx="8">
                  <c:v>-1639.49463404068</c:v>
                </c:pt>
                <c:pt idx="9">
                  <c:v>-1660.1806040147001</c:v>
                </c:pt>
                <c:pt idx="10">
                  <c:v>-1706.08019926714</c:v>
                </c:pt>
                <c:pt idx="11">
                  <c:v>-1741.6816121393499</c:v>
                </c:pt>
                <c:pt idx="12">
                  <c:v>-1301.7281182642801</c:v>
                </c:pt>
                <c:pt idx="13">
                  <c:v>-1168.9632413807101</c:v>
                </c:pt>
                <c:pt idx="14">
                  <c:v>-1177.8103871933299</c:v>
                </c:pt>
                <c:pt idx="15">
                  <c:v>-1152.29659864682</c:v>
                </c:pt>
                <c:pt idx="16">
                  <c:v>-1410.5321959728001</c:v>
                </c:pt>
                <c:pt idx="17">
                  <c:v>-1585.55646543541</c:v>
                </c:pt>
                <c:pt idx="18">
                  <c:v>-1507.40691945403</c:v>
                </c:pt>
                <c:pt idx="19">
                  <c:v>-1532.15295073581</c:v>
                </c:pt>
                <c:pt idx="20">
                  <c:v>-1646.58592330484</c:v>
                </c:pt>
                <c:pt idx="21">
                  <c:v>-1588.70755912562</c:v>
                </c:pt>
                <c:pt idx="22">
                  <c:v>-1495.63561762784</c:v>
                </c:pt>
                <c:pt idx="23">
                  <c:v>-1659.2290688502401</c:v>
                </c:pt>
                <c:pt idx="24">
                  <c:v>-1984.1309044894599</c:v>
                </c:pt>
                <c:pt idx="25">
                  <c:v>-1821.5642097569901</c:v>
                </c:pt>
                <c:pt idx="26">
                  <c:v>-1690.2855219435601</c:v>
                </c:pt>
                <c:pt idx="27">
                  <c:v>-1639.6327128758601</c:v>
                </c:pt>
                <c:pt idx="28">
                  <c:v>-1539.34392123661</c:v>
                </c:pt>
                <c:pt idx="29">
                  <c:v>-1570.58529612599</c:v>
                </c:pt>
                <c:pt idx="30">
                  <c:v>-1558.91175281707</c:v>
                </c:pt>
                <c:pt idx="31">
                  <c:v>-1562.3506946360101</c:v>
                </c:pt>
                <c:pt idx="32">
                  <c:v>-1973.3698091635599</c:v>
                </c:pt>
                <c:pt idx="33">
                  <c:v>-1942.2032256244399</c:v>
                </c:pt>
                <c:pt idx="34">
                  <c:v>-1991.1770706936099</c:v>
                </c:pt>
                <c:pt idx="35">
                  <c:v>-1964.7676275359099</c:v>
                </c:pt>
                <c:pt idx="36">
                  <c:v>-1644.9100015838101</c:v>
                </c:pt>
                <c:pt idx="37">
                  <c:v>-1584.4759377046</c:v>
                </c:pt>
                <c:pt idx="38">
                  <c:v>-1539.7389143228099</c:v>
                </c:pt>
                <c:pt idx="39">
                  <c:v>-1526.9199413629001</c:v>
                </c:pt>
                <c:pt idx="40">
                  <c:v>-1469.1286836733</c:v>
                </c:pt>
                <c:pt idx="41">
                  <c:v>-1517.6151964493299</c:v>
                </c:pt>
                <c:pt idx="42">
                  <c:v>-1576.8272869754501</c:v>
                </c:pt>
                <c:pt idx="43">
                  <c:v>-1576.35238340004</c:v>
                </c:pt>
                <c:pt idx="44">
                  <c:v>-1346.18645280083</c:v>
                </c:pt>
                <c:pt idx="45">
                  <c:v>-1210.39165411203</c:v>
                </c:pt>
                <c:pt idx="46">
                  <c:v>-1108.1891725671801</c:v>
                </c:pt>
                <c:pt idx="47">
                  <c:v>-1139.5707599423699</c:v>
                </c:pt>
                <c:pt idx="48">
                  <c:v>-1207.2390108884699</c:v>
                </c:pt>
                <c:pt idx="49">
                  <c:v>-1137.97899978633</c:v>
                </c:pt>
                <c:pt idx="50">
                  <c:v>-1207.9155728426199</c:v>
                </c:pt>
                <c:pt idx="51">
                  <c:v>-1173.91891673596</c:v>
                </c:pt>
                <c:pt idx="52">
                  <c:v>-1251.48354227449</c:v>
                </c:pt>
                <c:pt idx="53">
                  <c:v>-1292.0264981088301</c:v>
                </c:pt>
                <c:pt idx="54">
                  <c:v>-1421.1116308241201</c:v>
                </c:pt>
                <c:pt idx="55">
                  <c:v>-1530.5357977035001</c:v>
                </c:pt>
                <c:pt idx="56">
                  <c:v>-1531.81437364372</c:v>
                </c:pt>
                <c:pt idx="57">
                  <c:v>-1557.2003540839301</c:v>
                </c:pt>
                <c:pt idx="58">
                  <c:v>-1604.2343618863999</c:v>
                </c:pt>
                <c:pt idx="59">
                  <c:v>-1567.8938459472199</c:v>
                </c:pt>
                <c:pt idx="60">
                  <c:v>-1709.6770880215599</c:v>
                </c:pt>
                <c:pt idx="61">
                  <c:v>-1804.1585045198301</c:v>
                </c:pt>
                <c:pt idx="62">
                  <c:v>-1779.1730176035501</c:v>
                </c:pt>
                <c:pt idx="63">
                  <c:v>-1775.18968659092</c:v>
                </c:pt>
                <c:pt idx="64">
                  <c:v>-1755.5152373810799</c:v>
                </c:pt>
                <c:pt idx="65">
                  <c:v>-1572.4452553544199</c:v>
                </c:pt>
                <c:pt idx="66">
                  <c:v>-1553.84674206454</c:v>
                </c:pt>
                <c:pt idx="67">
                  <c:v>-1530.7345273830799</c:v>
                </c:pt>
                <c:pt idx="68">
                  <c:v>-1780.3070650802899</c:v>
                </c:pt>
                <c:pt idx="69">
                  <c:v>-2006.6674310262199</c:v>
                </c:pt>
                <c:pt idx="70">
                  <c:v>-2083.65393459802</c:v>
                </c:pt>
                <c:pt idx="71">
                  <c:v>-2157.82774309143</c:v>
                </c:pt>
                <c:pt idx="72">
                  <c:v>-2251.32322640754</c:v>
                </c:pt>
                <c:pt idx="73">
                  <c:v>-2223.4516160029202</c:v>
                </c:pt>
                <c:pt idx="74">
                  <c:v>-2286.5275368811499</c:v>
                </c:pt>
                <c:pt idx="75">
                  <c:v>-2327.1735650774699</c:v>
                </c:pt>
                <c:pt idx="76">
                  <c:v>-2366.2322870120302</c:v>
                </c:pt>
                <c:pt idx="77">
                  <c:v>-2198.9213024783298</c:v>
                </c:pt>
                <c:pt idx="78">
                  <c:v>-2123.95984428166</c:v>
                </c:pt>
                <c:pt idx="79">
                  <c:v>-2214.2733487063001</c:v>
                </c:pt>
                <c:pt idx="80">
                  <c:v>-1993.1853875988199</c:v>
                </c:pt>
                <c:pt idx="81">
                  <c:v>-1959.99932402422</c:v>
                </c:pt>
                <c:pt idx="82">
                  <c:v>-2027.3653267280599</c:v>
                </c:pt>
                <c:pt idx="83">
                  <c:v>-2154.4295921293201</c:v>
                </c:pt>
                <c:pt idx="84">
                  <c:v>-2221.5111297170301</c:v>
                </c:pt>
                <c:pt idx="85">
                  <c:v>-2281.4701683297199</c:v>
                </c:pt>
                <c:pt idx="86">
                  <c:v>-2472.79591798509</c:v>
                </c:pt>
                <c:pt idx="87">
                  <c:v>-2566.3682127237298</c:v>
                </c:pt>
                <c:pt idx="88">
                  <c:v>-2578.4461680100098</c:v>
                </c:pt>
                <c:pt idx="89">
                  <c:v>-2606.13817857602</c:v>
                </c:pt>
                <c:pt idx="90">
                  <c:v>-2677.2637872609098</c:v>
                </c:pt>
                <c:pt idx="91">
                  <c:v>-2762.85820816757</c:v>
                </c:pt>
                <c:pt idx="92">
                  <c:v>-2788.7479086357498</c:v>
                </c:pt>
                <c:pt idx="93">
                  <c:v>-2815.5435263312302</c:v>
                </c:pt>
                <c:pt idx="94">
                  <c:v>-2934.1504874161601</c:v>
                </c:pt>
                <c:pt idx="95">
                  <c:v>-2950.8025353307498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-328.15862089257598</c:v>
                </c:pt>
                <c:pt idx="1">
                  <c:v>-998.560384837534</c:v>
                </c:pt>
                <c:pt idx="2">
                  <c:v>-1051.39795676773</c:v>
                </c:pt>
                <c:pt idx="3">
                  <c:v>-1117.23296735802</c:v>
                </c:pt>
                <c:pt idx="4">
                  <c:v>-1115.3656644873199</c:v>
                </c:pt>
                <c:pt idx="5">
                  <c:v>-1115.4502015253599</c:v>
                </c:pt>
                <c:pt idx="6">
                  <c:v>-1114.3781442181901</c:v>
                </c:pt>
                <c:pt idx="7">
                  <c:v>-1113.93976279964</c:v>
                </c:pt>
                <c:pt idx="8">
                  <c:v>-1108.82338157666</c:v>
                </c:pt>
                <c:pt idx="9">
                  <c:v>-1109.62359461184</c:v>
                </c:pt>
                <c:pt idx="10">
                  <c:v>-1107.71723939404</c:v>
                </c:pt>
                <c:pt idx="11">
                  <c:v>-1105.6237733497401</c:v>
                </c:pt>
                <c:pt idx="12">
                  <c:v>-1102.0966966255201</c:v>
                </c:pt>
                <c:pt idx="13">
                  <c:v>-1103.2904774470901</c:v>
                </c:pt>
                <c:pt idx="14">
                  <c:v>-1101.3417964247601</c:v>
                </c:pt>
                <c:pt idx="15">
                  <c:v>-1098.3091508938801</c:v>
                </c:pt>
                <c:pt idx="16">
                  <c:v>-1072.7556911239999</c:v>
                </c:pt>
                <c:pt idx="17">
                  <c:v>-1042.2504068359599</c:v>
                </c:pt>
                <c:pt idx="18">
                  <c:v>-1042.6440810097099</c:v>
                </c:pt>
                <c:pt idx="19">
                  <c:v>-1088.91996661035</c:v>
                </c:pt>
                <c:pt idx="20">
                  <c:v>-1085.88183803828</c:v>
                </c:pt>
                <c:pt idx="21">
                  <c:v>-1082.2925738066001</c:v>
                </c:pt>
                <c:pt idx="22">
                  <c:v>-1041.2364738572301</c:v>
                </c:pt>
                <c:pt idx="23">
                  <c:v>-697.79620287305704</c:v>
                </c:pt>
                <c:pt idx="24">
                  <c:v>-120.39116608258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-64.097333373004403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304059792763716"/>
          <c:w val="0.19904200363756794"/>
          <c:h val="0.750772436441877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4207.6134606276801</c:v>
                </c:pt>
                <c:pt idx="1">
                  <c:v>4208.8606153954897</c:v>
                </c:pt>
                <c:pt idx="2">
                  <c:v>4208.7871499101902</c:v>
                </c:pt>
                <c:pt idx="3">
                  <c:v>4207.7201744554004</c:v>
                </c:pt>
                <c:pt idx="4">
                  <c:v>4206.2461754630203</c:v>
                </c:pt>
                <c:pt idx="5">
                  <c:v>4206.2929380680198</c:v>
                </c:pt>
                <c:pt idx="6">
                  <c:v>4205.6526876661801</c:v>
                </c:pt>
                <c:pt idx="7">
                  <c:v>4205.8128072544896</c:v>
                </c:pt>
                <c:pt idx="8">
                  <c:v>4204.7989770443901</c:v>
                </c:pt>
                <c:pt idx="9">
                  <c:v>4205.8260935656599</c:v>
                </c:pt>
                <c:pt idx="10">
                  <c:v>4206.14623504883</c:v>
                </c:pt>
                <c:pt idx="11">
                  <c:v>4208.4003814842299</c:v>
                </c:pt>
                <c:pt idx="12">
                  <c:v>4206.5529980705296</c:v>
                </c:pt>
                <c:pt idx="13">
                  <c:v>4207.9268938262803</c:v>
                </c:pt>
                <c:pt idx="14">
                  <c:v>4209.45410319233</c:v>
                </c:pt>
                <c:pt idx="15">
                  <c:v>4209.10732395784</c:v>
                </c:pt>
                <c:pt idx="16">
                  <c:v>4209.7875961156496</c:v>
                </c:pt>
                <c:pt idx="17">
                  <c:v>4211.8616609314804</c:v>
                </c:pt>
                <c:pt idx="18">
                  <c:v>4209.0006101301196</c:v>
                </c:pt>
                <c:pt idx="19">
                  <c:v>4208.4271169290196</c:v>
                </c:pt>
                <c:pt idx="20">
                  <c:v>4206.9932373860502</c:v>
                </c:pt>
                <c:pt idx="21">
                  <c:v>4205.0324644245502</c:v>
                </c:pt>
                <c:pt idx="22">
                  <c:v>4204.6723337499097</c:v>
                </c:pt>
                <c:pt idx="23">
                  <c:v>4202.6582201567899</c:v>
                </c:pt>
                <c:pt idx="24">
                  <c:v>4204.5789387978502</c:v>
                </c:pt>
                <c:pt idx="25">
                  <c:v>4205.1391131233004</c:v>
                </c:pt>
                <c:pt idx="26">
                  <c:v>4206.0061751852299</c:v>
                </c:pt>
                <c:pt idx="27">
                  <c:v>4205.7260228935302</c:v>
                </c:pt>
                <c:pt idx="28">
                  <c:v>4207.3132811757596</c:v>
                </c:pt>
                <c:pt idx="29">
                  <c:v>4207.1732213121504</c:v>
                </c:pt>
                <c:pt idx="30">
                  <c:v>4207.6534498191504</c:v>
                </c:pt>
                <c:pt idx="31">
                  <c:v>4208.0735968454801</c:v>
                </c:pt>
                <c:pt idx="32">
                  <c:v>4208.4404032401899</c:v>
                </c:pt>
                <c:pt idx="33">
                  <c:v>4208.1536729218797</c:v>
                </c:pt>
                <c:pt idx="34">
                  <c:v>4207.0131668528102</c:v>
                </c:pt>
                <c:pt idx="35">
                  <c:v>4205.8727910416901</c:v>
                </c:pt>
                <c:pt idx="36">
                  <c:v>4203.7052661448197</c:v>
                </c:pt>
                <c:pt idx="37">
                  <c:v>4203.0450211472398</c:v>
                </c:pt>
                <c:pt idx="38">
                  <c:v>4203.81197997254</c:v>
                </c:pt>
                <c:pt idx="39">
                  <c:v>4205.1791023147698</c:v>
                </c:pt>
                <c:pt idx="40">
                  <c:v>4206.2995812236104</c:v>
                </c:pt>
                <c:pt idx="41">
                  <c:v>4205.8260935656599</c:v>
                </c:pt>
                <c:pt idx="42">
                  <c:v>4206.8531123934699</c:v>
                </c:pt>
                <c:pt idx="43">
                  <c:v>4206.5996629820702</c:v>
                </c:pt>
                <c:pt idx="44">
                  <c:v>4207.2199513526703</c:v>
                </c:pt>
                <c:pt idx="45">
                  <c:v>4207.9869427424601</c:v>
                </c:pt>
                <c:pt idx="46">
                  <c:v>4208.1536077929004</c:v>
                </c:pt>
                <c:pt idx="47">
                  <c:v>4207.1064966759004</c:v>
                </c:pt>
                <c:pt idx="48">
                  <c:v>4205.6860337020598</c:v>
                </c:pt>
                <c:pt idx="49">
                  <c:v>4206.2929055035402</c:v>
                </c:pt>
                <c:pt idx="50">
                  <c:v>4204.22548384329</c:v>
                </c:pt>
                <c:pt idx="51">
                  <c:v>4204.9990532596903</c:v>
                </c:pt>
                <c:pt idx="52">
                  <c:v>4204.4055003338699</c:v>
                </c:pt>
                <c:pt idx="53">
                  <c:v>4203.4518492979096</c:v>
                </c:pt>
                <c:pt idx="54">
                  <c:v>4202.3513975492797</c:v>
                </c:pt>
                <c:pt idx="55">
                  <c:v>4203.0383454271596</c:v>
                </c:pt>
                <c:pt idx="56">
                  <c:v>4203.8385851593803</c:v>
                </c:pt>
                <c:pt idx="57">
                  <c:v>4203.73864474519</c:v>
                </c:pt>
                <c:pt idx="58">
                  <c:v>4204.5388844773997</c:v>
                </c:pt>
                <c:pt idx="59">
                  <c:v>4206.8731395536897</c:v>
                </c:pt>
                <c:pt idx="60">
                  <c:v>4206.4597008119299</c:v>
                </c:pt>
                <c:pt idx="61">
                  <c:v>4206.0994724438297</c:v>
                </c:pt>
                <c:pt idx="62">
                  <c:v>4206.8998424339898</c:v>
                </c:pt>
                <c:pt idx="63">
                  <c:v>4205.1058647808804</c:v>
                </c:pt>
                <c:pt idx="64">
                  <c:v>4203.2117513266503</c:v>
                </c:pt>
                <c:pt idx="65">
                  <c:v>4203.4518492979096</c:v>
                </c:pt>
                <c:pt idx="66">
                  <c:v>4203.3451354701801</c:v>
                </c:pt>
                <c:pt idx="67">
                  <c:v>4203.9987047476898</c:v>
                </c:pt>
                <c:pt idx="68">
                  <c:v>4205.0590370468899</c:v>
                </c:pt>
                <c:pt idx="69">
                  <c:v>4204.1920726784301</c:v>
                </c:pt>
                <c:pt idx="70">
                  <c:v>4204.9390694724898</c:v>
                </c:pt>
                <c:pt idx="71">
                  <c:v>4204.7589878529197</c:v>
                </c:pt>
                <c:pt idx="72">
                  <c:v>4205.2725298313198</c:v>
                </c:pt>
                <c:pt idx="73">
                  <c:v>4205.6526876661801</c:v>
                </c:pt>
                <c:pt idx="74">
                  <c:v>4207.2065999125198</c:v>
                </c:pt>
                <c:pt idx="75">
                  <c:v>4207.7734499580401</c:v>
                </c:pt>
                <c:pt idx="76">
                  <c:v>4206.4329653671402</c:v>
                </c:pt>
                <c:pt idx="77">
                  <c:v>4204.4255274940997</c:v>
                </c:pt>
                <c:pt idx="78">
                  <c:v>4204.8923719964596</c:v>
                </c:pt>
                <c:pt idx="79">
                  <c:v>4205.6259847858801</c:v>
                </c:pt>
                <c:pt idx="80">
                  <c:v>4204.9857343840304</c:v>
                </c:pt>
                <c:pt idx="81">
                  <c:v>4205.0657778959403</c:v>
                </c:pt>
                <c:pt idx="82">
                  <c:v>4205.3792110945496</c:v>
                </c:pt>
                <c:pt idx="83">
                  <c:v>4204.7523121328504</c:v>
                </c:pt>
                <c:pt idx="84">
                  <c:v>4204.2521541591004</c:v>
                </c:pt>
                <c:pt idx="85">
                  <c:v>4204.5789387978502</c:v>
                </c:pt>
                <c:pt idx="86">
                  <c:v>4205.5392004249097</c:v>
                </c:pt>
                <c:pt idx="87">
                  <c:v>4205.8860773528704</c:v>
                </c:pt>
                <c:pt idx="88">
                  <c:v>4205.3259030274203</c:v>
                </c:pt>
                <c:pt idx="89">
                  <c:v>4205.4992763624196</c:v>
                </c:pt>
                <c:pt idx="90">
                  <c:v>4204.3922140226996</c:v>
                </c:pt>
                <c:pt idx="91">
                  <c:v>4204.0787808240902</c:v>
                </c:pt>
                <c:pt idx="92">
                  <c:v>4205.7193471734499</c:v>
                </c:pt>
                <c:pt idx="93">
                  <c:v>4206.3863330200902</c:v>
                </c:pt>
                <c:pt idx="94">
                  <c:v>4207.0731180755301</c:v>
                </c:pt>
                <c:pt idx="95">
                  <c:v>4206.7264365345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6929.5963356840502</c:v>
                </c:pt>
                <c:pt idx="1">
                  <c:v>6919.5341974509001</c:v>
                </c:pt>
                <c:pt idx="2">
                  <c:v>6805.3216169298403</c:v>
                </c:pt>
                <c:pt idx="3">
                  <c:v>6655.2536356626397</c:v>
                </c:pt>
                <c:pt idx="4">
                  <c:v>6827.71777413569</c:v>
                </c:pt>
                <c:pt idx="5">
                  <c:v>6865.5735341829904</c:v>
                </c:pt>
                <c:pt idx="6">
                  <c:v>6907.6011389659297</c:v>
                </c:pt>
                <c:pt idx="7">
                  <c:v>6891.63583520462</c:v>
                </c:pt>
                <c:pt idx="8">
                  <c:v>6879.0382989750196</c:v>
                </c:pt>
                <c:pt idx="9">
                  <c:v>6864.9043519398501</c:v>
                </c:pt>
                <c:pt idx="10">
                  <c:v>6883.6079678660499</c:v>
                </c:pt>
                <c:pt idx="11">
                  <c:v>6872.8194093245302</c:v>
                </c:pt>
                <c:pt idx="12">
                  <c:v>6857.0795947904899</c:v>
                </c:pt>
                <c:pt idx="13">
                  <c:v>6804.5372398134296</c:v>
                </c:pt>
                <c:pt idx="14">
                  <c:v>6809.3632712032104</c:v>
                </c:pt>
                <c:pt idx="15">
                  <c:v>6776.87331840964</c:v>
                </c:pt>
                <c:pt idx="16">
                  <c:v>6797.3248188835296</c:v>
                </c:pt>
                <c:pt idx="17">
                  <c:v>6790.6016331287001</c:v>
                </c:pt>
                <c:pt idx="18">
                  <c:v>6812.4418427569699</c:v>
                </c:pt>
                <c:pt idx="19">
                  <c:v>6818.5622646399997</c:v>
                </c:pt>
                <c:pt idx="20">
                  <c:v>6889.3739515244097</c:v>
                </c:pt>
                <c:pt idx="21">
                  <c:v>6940.4795069178599</c:v>
                </c:pt>
                <c:pt idx="22">
                  <c:v>6956.4862364021801</c:v>
                </c:pt>
                <c:pt idx="23">
                  <c:v>6939.5278914133796</c:v>
                </c:pt>
                <c:pt idx="24">
                  <c:v>6911.3432408305898</c:v>
                </c:pt>
                <c:pt idx="25">
                  <c:v>6981.3095227984504</c:v>
                </c:pt>
                <c:pt idx="26">
                  <c:v>7013.2403916821004</c:v>
                </c:pt>
                <c:pt idx="27">
                  <c:v>7043.1332652765204</c:v>
                </c:pt>
                <c:pt idx="28">
                  <c:v>7002.2268666353702</c:v>
                </c:pt>
                <c:pt idx="29">
                  <c:v>7017.7642570528997</c:v>
                </c:pt>
                <c:pt idx="30">
                  <c:v>7046.2689768851196</c:v>
                </c:pt>
                <c:pt idx="31">
                  <c:v>7038.2261139575403</c:v>
                </c:pt>
                <c:pt idx="32">
                  <c:v>6998.9168272208099</c:v>
                </c:pt>
                <c:pt idx="33">
                  <c:v>7006.6550085295103</c:v>
                </c:pt>
                <c:pt idx="34">
                  <c:v>7023.7148269375903</c:v>
                </c:pt>
                <c:pt idx="35">
                  <c:v>7019.8772956274197</c:v>
                </c:pt>
                <c:pt idx="36">
                  <c:v>7020.7686020745896</c:v>
                </c:pt>
                <c:pt idx="37">
                  <c:v>6999.19217106425</c:v>
                </c:pt>
                <c:pt idx="38">
                  <c:v>7002.6287745568197</c:v>
                </c:pt>
                <c:pt idx="39">
                  <c:v>6996.2611378110296</c:v>
                </c:pt>
                <c:pt idx="40">
                  <c:v>6995.5083200387999</c:v>
                </c:pt>
                <c:pt idx="41">
                  <c:v>6998.3853495695203</c:v>
                </c:pt>
                <c:pt idx="42">
                  <c:v>6993.9770711135398</c:v>
                </c:pt>
                <c:pt idx="43">
                  <c:v>6971.5285763617503</c:v>
                </c:pt>
                <c:pt idx="44">
                  <c:v>6992.4778062441401</c:v>
                </c:pt>
                <c:pt idx="45">
                  <c:v>6975.0452216692702</c:v>
                </c:pt>
                <c:pt idx="46">
                  <c:v>6942.3341247755297</c:v>
                </c:pt>
                <c:pt idx="47">
                  <c:v>6999.6664106503204</c:v>
                </c:pt>
                <c:pt idx="48">
                  <c:v>7020.6087798057097</c:v>
                </c:pt>
                <c:pt idx="49">
                  <c:v>7026.8402147855704</c:v>
                </c:pt>
                <c:pt idx="50">
                  <c:v>7003.0450573348398</c:v>
                </c:pt>
                <c:pt idx="51">
                  <c:v>7056.5266785077902</c:v>
                </c:pt>
                <c:pt idx="52">
                  <c:v>7061.9709920804198</c:v>
                </c:pt>
                <c:pt idx="53">
                  <c:v>7038.8372087121197</c:v>
                </c:pt>
                <c:pt idx="54">
                  <c:v>7037.1800164412898</c:v>
                </c:pt>
                <c:pt idx="55">
                  <c:v>6999.1049091508903</c:v>
                </c:pt>
                <c:pt idx="56">
                  <c:v>6915.3087410342996</c:v>
                </c:pt>
                <c:pt idx="57">
                  <c:v>6923.6690922711496</c:v>
                </c:pt>
                <c:pt idx="58">
                  <c:v>6957.2794671234296</c:v>
                </c:pt>
                <c:pt idx="59">
                  <c:v>6933.5093349911804</c:v>
                </c:pt>
                <c:pt idx="60">
                  <c:v>6939.5365489974502</c:v>
                </c:pt>
                <c:pt idx="61">
                  <c:v>6970.4347804578101</c:v>
                </c:pt>
                <c:pt idx="62">
                  <c:v>6953.6616097576498</c:v>
                </c:pt>
                <c:pt idx="63">
                  <c:v>6969.8618117432598</c:v>
                </c:pt>
                <c:pt idx="64">
                  <c:v>6975.2778003144404</c:v>
                </c:pt>
                <c:pt idx="65">
                  <c:v>7017.9055226887604</c:v>
                </c:pt>
                <c:pt idx="66">
                  <c:v>7043.3396751487098</c:v>
                </c:pt>
                <c:pt idx="67">
                  <c:v>7019.4731988073499</c:v>
                </c:pt>
                <c:pt idx="68">
                  <c:v>7042.2832212017101</c:v>
                </c:pt>
                <c:pt idx="69">
                  <c:v>7003.9400881766696</c:v>
                </c:pt>
                <c:pt idx="70">
                  <c:v>7003.8224757138796</c:v>
                </c:pt>
                <c:pt idx="71">
                  <c:v>7021.4107007811599</c:v>
                </c:pt>
                <c:pt idx="72">
                  <c:v>7043.5324289071696</c:v>
                </c:pt>
                <c:pt idx="73">
                  <c:v>7074.9966050044504</c:v>
                </c:pt>
                <c:pt idx="74">
                  <c:v>7081.08579424458</c:v>
                </c:pt>
                <c:pt idx="75">
                  <c:v>7062.6334442770803</c:v>
                </c:pt>
                <c:pt idx="76">
                  <c:v>7093.0728564520496</c:v>
                </c:pt>
                <c:pt idx="77">
                  <c:v>7080.4136063496198</c:v>
                </c:pt>
                <c:pt idx="78">
                  <c:v>7069.3626740056898</c:v>
                </c:pt>
                <c:pt idx="79">
                  <c:v>7000.0308459343296</c:v>
                </c:pt>
                <c:pt idx="80">
                  <c:v>7046.0472447226302</c:v>
                </c:pt>
                <c:pt idx="81">
                  <c:v>7002.0196726800896</c:v>
                </c:pt>
                <c:pt idx="82">
                  <c:v>6952.3675132955595</c:v>
                </c:pt>
                <c:pt idx="83">
                  <c:v>6928.8006220330299</c:v>
                </c:pt>
                <c:pt idx="84">
                  <c:v>6940.357810689</c:v>
                </c:pt>
                <c:pt idx="85">
                  <c:v>6867.1935478475198</c:v>
                </c:pt>
                <c:pt idx="86">
                  <c:v>6805.0445415695904</c:v>
                </c:pt>
                <c:pt idx="87">
                  <c:v>6722.5066307840798</c:v>
                </c:pt>
                <c:pt idx="88">
                  <c:v>6767.3317460048402</c:v>
                </c:pt>
                <c:pt idx="89">
                  <c:v>6789.3709820562499</c:v>
                </c:pt>
                <c:pt idx="90">
                  <c:v>6775.6612239702099</c:v>
                </c:pt>
                <c:pt idx="91">
                  <c:v>6772.5927801563003</c:v>
                </c:pt>
                <c:pt idx="92">
                  <c:v>6692.13909289192</c:v>
                </c:pt>
                <c:pt idx="93">
                  <c:v>6627.9182124014396</c:v>
                </c:pt>
                <c:pt idx="94">
                  <c:v>6623.7395069388003</c:v>
                </c:pt>
                <c:pt idx="95">
                  <c:v>6588.3923227124096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94.921616139049405</c:v>
                </c:pt>
                <c:pt idx="1">
                  <c:v>94.379474218490699</c:v>
                </c:pt>
                <c:pt idx="2">
                  <c:v>94.439713287688903</c:v>
                </c:pt>
                <c:pt idx="3">
                  <c:v>94.4397127770455</c:v>
                </c:pt>
                <c:pt idx="4">
                  <c:v>94.453099293605405</c:v>
                </c:pt>
                <c:pt idx="5">
                  <c:v>94.459790764633595</c:v>
                </c:pt>
                <c:pt idx="6">
                  <c:v>94.473178813123695</c:v>
                </c:pt>
                <c:pt idx="7">
                  <c:v>94.439712266402097</c:v>
                </c:pt>
                <c:pt idx="8">
                  <c:v>94.493257821998498</c:v>
                </c:pt>
                <c:pt idx="9">
                  <c:v>94.540109353349905</c:v>
                </c:pt>
                <c:pt idx="10">
                  <c:v>94.419632236240503</c:v>
                </c:pt>
                <c:pt idx="11">
                  <c:v>94.754288511875401</c:v>
                </c:pt>
                <c:pt idx="12">
                  <c:v>98.964250692416897</c:v>
                </c:pt>
                <c:pt idx="13">
                  <c:v>99.466234084582496</c:v>
                </c:pt>
                <c:pt idx="14">
                  <c:v>99.412690060916205</c:v>
                </c:pt>
                <c:pt idx="15">
                  <c:v>99.700493783913004</c:v>
                </c:pt>
                <c:pt idx="16">
                  <c:v>103.85021893782999</c:v>
                </c:pt>
                <c:pt idx="17">
                  <c:v>104.419132359578</c:v>
                </c:pt>
                <c:pt idx="18">
                  <c:v>104.392360347745</c:v>
                </c:pt>
                <c:pt idx="19">
                  <c:v>104.419131848935</c:v>
                </c:pt>
                <c:pt idx="20">
                  <c:v>149.13576683280499</c:v>
                </c:pt>
                <c:pt idx="21">
                  <c:v>265.85013201159001</c:v>
                </c:pt>
                <c:pt idx="22">
                  <c:v>475.96008976113001</c:v>
                </c:pt>
                <c:pt idx="23">
                  <c:v>546.21091911983297</c:v>
                </c:pt>
                <c:pt idx="24">
                  <c:v>596.39582024485105</c:v>
                </c:pt>
                <c:pt idx="25">
                  <c:v>890.80543043696696</c:v>
                </c:pt>
                <c:pt idx="26">
                  <c:v>967.48165293459601</c:v>
                </c:pt>
                <c:pt idx="27">
                  <c:v>967.62219833706899</c:v>
                </c:pt>
                <c:pt idx="28">
                  <c:v>967.67574644588206</c:v>
                </c:pt>
                <c:pt idx="29">
                  <c:v>967.88323106951896</c:v>
                </c:pt>
                <c:pt idx="30">
                  <c:v>967.30093010992402</c:v>
                </c:pt>
                <c:pt idx="31">
                  <c:v>967.78283857836198</c:v>
                </c:pt>
                <c:pt idx="32">
                  <c:v>969.50967112921001</c:v>
                </c:pt>
                <c:pt idx="33">
                  <c:v>969.73053052460898</c:v>
                </c:pt>
                <c:pt idx="34">
                  <c:v>969.54981587023201</c:v>
                </c:pt>
                <c:pt idx="35">
                  <c:v>969.53643292817605</c:v>
                </c:pt>
                <c:pt idx="36">
                  <c:v>969.61675100624802</c:v>
                </c:pt>
                <c:pt idx="37">
                  <c:v>969.89116259560797</c:v>
                </c:pt>
                <c:pt idx="38">
                  <c:v>969.63682950448003</c:v>
                </c:pt>
                <c:pt idx="39">
                  <c:v>969.60335989389796</c:v>
                </c:pt>
                <c:pt idx="40">
                  <c:v>969.37578860173505</c:v>
                </c:pt>
                <c:pt idx="41">
                  <c:v>969.10138109752302</c:v>
                </c:pt>
                <c:pt idx="42">
                  <c:v>968.67302482304603</c:v>
                </c:pt>
                <c:pt idx="43">
                  <c:v>968.525775694103</c:v>
                </c:pt>
                <c:pt idx="44">
                  <c:v>968.05725425286801</c:v>
                </c:pt>
                <c:pt idx="45">
                  <c:v>968.80018319831504</c:v>
                </c:pt>
                <c:pt idx="46">
                  <c:v>968.69979070715794</c:v>
                </c:pt>
                <c:pt idx="47">
                  <c:v>968.31158325884905</c:v>
                </c:pt>
                <c:pt idx="48">
                  <c:v>965.72805858478205</c:v>
                </c:pt>
                <c:pt idx="49">
                  <c:v>965.57411389966398</c:v>
                </c:pt>
                <c:pt idx="50">
                  <c:v>965.60087978377703</c:v>
                </c:pt>
                <c:pt idx="51">
                  <c:v>965.44025179792504</c:v>
                </c:pt>
                <c:pt idx="52">
                  <c:v>965.59419239789599</c:v>
                </c:pt>
                <c:pt idx="53">
                  <c:v>965.02528255065101</c:v>
                </c:pt>
                <c:pt idx="54">
                  <c:v>965.23276308914103</c:v>
                </c:pt>
                <c:pt idx="55">
                  <c:v>965.53395281805399</c:v>
                </c:pt>
                <c:pt idx="56">
                  <c:v>965.74812891271904</c:v>
                </c:pt>
                <c:pt idx="57">
                  <c:v>965.46702176718497</c:v>
                </c:pt>
                <c:pt idx="58">
                  <c:v>964.97172218639605</c:v>
                </c:pt>
                <c:pt idx="59">
                  <c:v>964.97842591286599</c:v>
                </c:pt>
                <c:pt idx="60">
                  <c:v>963.85398099013798</c:v>
                </c:pt>
                <c:pt idx="61">
                  <c:v>963.70004856046205</c:v>
                </c:pt>
                <c:pt idx="62">
                  <c:v>963.68666153325796</c:v>
                </c:pt>
                <c:pt idx="63">
                  <c:v>963.35869366479096</c:v>
                </c:pt>
                <c:pt idx="64">
                  <c:v>962.74961456564199</c:v>
                </c:pt>
                <c:pt idx="65">
                  <c:v>961.564942318514</c:v>
                </c:pt>
                <c:pt idx="66">
                  <c:v>959.30936508717798</c:v>
                </c:pt>
                <c:pt idx="67">
                  <c:v>957.73649356203703</c:v>
                </c:pt>
                <c:pt idx="68">
                  <c:v>957.83688605319401</c:v>
                </c:pt>
                <c:pt idx="69">
                  <c:v>957.70301578116096</c:v>
                </c:pt>
                <c:pt idx="70">
                  <c:v>957.97074815493295</c:v>
                </c:pt>
                <c:pt idx="71">
                  <c:v>957.77665464364702</c:v>
                </c:pt>
                <c:pt idx="72">
                  <c:v>957.24119806639499</c:v>
                </c:pt>
                <c:pt idx="73">
                  <c:v>956.63212305239404</c:v>
                </c:pt>
                <c:pt idx="74">
                  <c:v>957.54907518119001</c:v>
                </c:pt>
                <c:pt idx="75">
                  <c:v>957.69632839528003</c:v>
                </c:pt>
                <c:pt idx="76">
                  <c:v>957.81009974334597</c:v>
                </c:pt>
                <c:pt idx="77">
                  <c:v>957.72979800586097</c:v>
                </c:pt>
                <c:pt idx="78">
                  <c:v>957.66955842601999</c:v>
                </c:pt>
                <c:pt idx="79">
                  <c:v>957.24788545227602</c:v>
                </c:pt>
                <c:pt idx="80">
                  <c:v>954.83167206479402</c:v>
                </c:pt>
                <c:pt idx="81">
                  <c:v>954.47025092633396</c:v>
                </c:pt>
                <c:pt idx="82">
                  <c:v>954.67773554997098</c:v>
                </c:pt>
                <c:pt idx="83">
                  <c:v>954.34977176665097</c:v>
                </c:pt>
                <c:pt idx="84">
                  <c:v>951.94026210563902</c:v>
                </c:pt>
                <c:pt idx="85">
                  <c:v>951.51189766086702</c:v>
                </c:pt>
                <c:pt idx="86">
                  <c:v>951.485131776755</c:v>
                </c:pt>
                <c:pt idx="87">
                  <c:v>952.18120816956298</c:v>
                </c:pt>
                <c:pt idx="88">
                  <c:v>958.39909217396905</c:v>
                </c:pt>
                <c:pt idx="89">
                  <c:v>959.42984424686199</c:v>
                </c:pt>
                <c:pt idx="90">
                  <c:v>959.30266953100397</c:v>
                </c:pt>
                <c:pt idx="91">
                  <c:v>957.11402335053697</c:v>
                </c:pt>
                <c:pt idx="92">
                  <c:v>927.54388180821798</c:v>
                </c:pt>
                <c:pt idx="93">
                  <c:v>923.87606512273896</c:v>
                </c:pt>
                <c:pt idx="94">
                  <c:v>923.83591629656996</c:v>
                </c:pt>
                <c:pt idx="95">
                  <c:v>917.37036207603398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450.12719860232397</c:v>
                </c:pt>
                <c:pt idx="1">
                  <c:v>441.810664100618</c:v>
                </c:pt>
                <c:pt idx="2">
                  <c:v>460.18812347242999</c:v>
                </c:pt>
                <c:pt idx="3">
                  <c:v>466.19028595318298</c:v>
                </c:pt>
                <c:pt idx="4">
                  <c:v>472.41369003892601</c:v>
                </c:pt>
                <c:pt idx="5">
                  <c:v>454.59049975244199</c:v>
                </c:pt>
                <c:pt idx="6">
                  <c:v>441.91807235796699</c:v>
                </c:pt>
                <c:pt idx="7">
                  <c:v>440.15040599857201</c:v>
                </c:pt>
                <c:pt idx="8">
                  <c:v>440.95240395172698</c:v>
                </c:pt>
                <c:pt idx="9">
                  <c:v>440.99024908325498</c:v>
                </c:pt>
                <c:pt idx="10">
                  <c:v>441.55309768867698</c:v>
                </c:pt>
                <c:pt idx="11">
                  <c:v>441.02268776742198</c:v>
                </c:pt>
                <c:pt idx="12">
                  <c:v>440.65195521895902</c:v>
                </c:pt>
                <c:pt idx="13">
                  <c:v>440.39295506709101</c:v>
                </c:pt>
                <c:pt idx="14">
                  <c:v>439.03631367733101</c:v>
                </c:pt>
                <c:pt idx="15">
                  <c:v>438.953347757134</c:v>
                </c:pt>
                <c:pt idx="16">
                  <c:v>441.88314818504602</c:v>
                </c:pt>
                <c:pt idx="17">
                  <c:v>443.45571641029801</c:v>
                </c:pt>
                <c:pt idx="18">
                  <c:v>443.57649180952097</c:v>
                </c:pt>
                <c:pt idx="19">
                  <c:v>443.97035773896698</c:v>
                </c:pt>
                <c:pt idx="20">
                  <c:v>455.13972146204202</c:v>
                </c:pt>
                <c:pt idx="21">
                  <c:v>457.31754439797197</c:v>
                </c:pt>
                <c:pt idx="22">
                  <c:v>459.286003105497</c:v>
                </c:pt>
                <c:pt idx="23">
                  <c:v>466.426774096256</c:v>
                </c:pt>
                <c:pt idx="24">
                  <c:v>504.97197561896797</c:v>
                </c:pt>
                <c:pt idx="25">
                  <c:v>513.86829111823204</c:v>
                </c:pt>
                <c:pt idx="26">
                  <c:v>512.73310270187005</c:v>
                </c:pt>
                <c:pt idx="27">
                  <c:v>512.715388501284</c:v>
                </c:pt>
                <c:pt idx="28">
                  <c:v>526.76668662090105</c:v>
                </c:pt>
                <c:pt idx="29">
                  <c:v>531.26011922894497</c:v>
                </c:pt>
                <c:pt idx="30">
                  <c:v>535.06384653404098</c:v>
                </c:pt>
                <c:pt idx="31">
                  <c:v>533.24112252417694</c:v>
                </c:pt>
                <c:pt idx="32">
                  <c:v>524.48309034952899</c:v>
                </c:pt>
                <c:pt idx="33">
                  <c:v>522.43431674003602</c:v>
                </c:pt>
                <c:pt idx="34">
                  <c:v>525.28257225464199</c:v>
                </c:pt>
                <c:pt idx="35">
                  <c:v>522.75770531163096</c:v>
                </c:pt>
                <c:pt idx="36">
                  <c:v>521.77134826744395</c:v>
                </c:pt>
                <c:pt idx="37">
                  <c:v>531.33628061435695</c:v>
                </c:pt>
                <c:pt idx="38">
                  <c:v>525.876812888617</c:v>
                </c:pt>
                <c:pt idx="39">
                  <c:v>524.928919801539</c:v>
                </c:pt>
                <c:pt idx="40">
                  <c:v>524.22521834470695</c:v>
                </c:pt>
                <c:pt idx="41">
                  <c:v>525.78655857824197</c:v>
                </c:pt>
                <c:pt idx="42">
                  <c:v>526.89114441432196</c:v>
                </c:pt>
                <c:pt idx="43">
                  <c:v>527.80581191556803</c:v>
                </c:pt>
                <c:pt idx="44">
                  <c:v>525.46025668786297</c:v>
                </c:pt>
                <c:pt idx="45">
                  <c:v>536.66621261165903</c:v>
                </c:pt>
                <c:pt idx="46">
                  <c:v>549.297603975622</c:v>
                </c:pt>
                <c:pt idx="47">
                  <c:v>550.92108397461197</c:v>
                </c:pt>
                <c:pt idx="48">
                  <c:v>538.35225256631202</c:v>
                </c:pt>
                <c:pt idx="49">
                  <c:v>526.420954116595</c:v>
                </c:pt>
                <c:pt idx="50">
                  <c:v>526.35810130108803</c:v>
                </c:pt>
                <c:pt idx="51">
                  <c:v>537.55435465095798</c:v>
                </c:pt>
                <c:pt idx="52">
                  <c:v>536.97261021915006</c:v>
                </c:pt>
                <c:pt idx="53">
                  <c:v>547.88437442438806</c:v>
                </c:pt>
                <c:pt idx="54">
                  <c:v>547.22986323473799</c:v>
                </c:pt>
                <c:pt idx="55">
                  <c:v>536.63359057176501</c:v>
                </c:pt>
                <c:pt idx="56">
                  <c:v>529.825197676475</c:v>
                </c:pt>
                <c:pt idx="57">
                  <c:v>536.44662120821897</c:v>
                </c:pt>
                <c:pt idx="58">
                  <c:v>535.71892561712605</c:v>
                </c:pt>
                <c:pt idx="59">
                  <c:v>538.33512408541196</c:v>
                </c:pt>
                <c:pt idx="60">
                  <c:v>529.629373759244</c:v>
                </c:pt>
                <c:pt idx="61">
                  <c:v>531.40964073170596</c:v>
                </c:pt>
                <c:pt idx="62">
                  <c:v>531.51361616237398</c:v>
                </c:pt>
                <c:pt idx="63">
                  <c:v>533.98456124178301</c:v>
                </c:pt>
                <c:pt idx="64">
                  <c:v>535.47298956085899</c:v>
                </c:pt>
                <c:pt idx="65">
                  <c:v>536.34132918156195</c:v>
                </c:pt>
                <c:pt idx="66">
                  <c:v>539.65544321482696</c:v>
                </c:pt>
                <c:pt idx="67">
                  <c:v>540.706272716782</c:v>
                </c:pt>
                <c:pt idx="68">
                  <c:v>547.07646070240605</c:v>
                </c:pt>
                <c:pt idx="69">
                  <c:v>546.66980061773495</c:v>
                </c:pt>
                <c:pt idx="70">
                  <c:v>544.81054043251004</c:v>
                </c:pt>
                <c:pt idx="71">
                  <c:v>546.04862706463905</c:v>
                </c:pt>
                <c:pt idx="72">
                  <c:v>550.12302307638902</c:v>
                </c:pt>
                <c:pt idx="73">
                  <c:v>550.39860928179598</c:v>
                </c:pt>
                <c:pt idx="74">
                  <c:v>549.18048550452602</c:v>
                </c:pt>
                <c:pt idx="75">
                  <c:v>550.01299436009799</c:v>
                </c:pt>
                <c:pt idx="76">
                  <c:v>551.20110382337998</c:v>
                </c:pt>
                <c:pt idx="77">
                  <c:v>552.02780896084801</c:v>
                </c:pt>
                <c:pt idx="78">
                  <c:v>551.00052539026399</c:v>
                </c:pt>
                <c:pt idx="79">
                  <c:v>550.66456421828195</c:v>
                </c:pt>
                <c:pt idx="80">
                  <c:v>544.71190778402001</c:v>
                </c:pt>
                <c:pt idx="81">
                  <c:v>544.03265375755404</c:v>
                </c:pt>
                <c:pt idx="82">
                  <c:v>542.450227615328</c:v>
                </c:pt>
                <c:pt idx="83">
                  <c:v>539.68457894928702</c:v>
                </c:pt>
                <c:pt idx="84">
                  <c:v>534.93669443006502</c:v>
                </c:pt>
                <c:pt idx="85">
                  <c:v>550.00776362864303</c:v>
                </c:pt>
                <c:pt idx="86">
                  <c:v>537.33724873627204</c:v>
                </c:pt>
                <c:pt idx="87">
                  <c:v>529.00497110805395</c:v>
                </c:pt>
                <c:pt idx="88">
                  <c:v>462.235374210739</c:v>
                </c:pt>
                <c:pt idx="89">
                  <c:v>456.773247826947</c:v>
                </c:pt>
                <c:pt idx="90">
                  <c:v>457.25821099379499</c:v>
                </c:pt>
                <c:pt idx="91">
                  <c:v>456.70513117409001</c:v>
                </c:pt>
                <c:pt idx="92">
                  <c:v>454.40051011260402</c:v>
                </c:pt>
                <c:pt idx="93">
                  <c:v>439.756792183252</c:v>
                </c:pt>
                <c:pt idx="94">
                  <c:v>439.48744261919501</c:v>
                </c:pt>
                <c:pt idx="95">
                  <c:v>441.15211908495797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68.749515091274901</c:v>
                </c:pt>
                <c:pt idx="1">
                  <c:v>71.680519988877606</c:v>
                </c:pt>
                <c:pt idx="2">
                  <c:v>71.163999474993503</c:v>
                </c:pt>
                <c:pt idx="3">
                  <c:v>83.108949835288101</c:v>
                </c:pt>
                <c:pt idx="4">
                  <c:v>88.250302341236505</c:v>
                </c:pt>
                <c:pt idx="5">
                  <c:v>87.861820750330494</c:v>
                </c:pt>
                <c:pt idx="6">
                  <c:v>88.907664012344398</c:v>
                </c:pt>
                <c:pt idx="7">
                  <c:v>88.979668030646096</c:v>
                </c:pt>
                <c:pt idx="8">
                  <c:v>93.158272106547102</c:v>
                </c:pt>
                <c:pt idx="9">
                  <c:v>95.413934276904996</c:v>
                </c:pt>
                <c:pt idx="10">
                  <c:v>99.622789512115006</c:v>
                </c:pt>
                <c:pt idx="11">
                  <c:v>103.088606346353</c:v>
                </c:pt>
                <c:pt idx="12">
                  <c:v>94.154203857292302</c:v>
                </c:pt>
                <c:pt idx="13">
                  <c:v>91.144718175641103</c:v>
                </c:pt>
                <c:pt idx="14">
                  <c:v>92.838253556573605</c:v>
                </c:pt>
                <c:pt idx="15">
                  <c:v>90.235751253931397</c:v>
                </c:pt>
                <c:pt idx="16">
                  <c:v>92.477962995327701</c:v>
                </c:pt>
                <c:pt idx="17">
                  <c:v>88.698804897530195</c:v>
                </c:pt>
                <c:pt idx="18">
                  <c:v>88.891893346821504</c:v>
                </c:pt>
                <c:pt idx="19">
                  <c:v>91.758358050969207</c:v>
                </c:pt>
                <c:pt idx="20">
                  <c:v>87.501449877189302</c:v>
                </c:pt>
                <c:pt idx="21">
                  <c:v>87.981469930030698</c:v>
                </c:pt>
                <c:pt idx="22">
                  <c:v>93.740559254247998</c:v>
                </c:pt>
                <c:pt idx="23">
                  <c:v>97.566514834343096</c:v>
                </c:pt>
                <c:pt idx="24">
                  <c:v>92.436717914769503</c:v>
                </c:pt>
                <c:pt idx="25">
                  <c:v>91.628660039677499</c:v>
                </c:pt>
                <c:pt idx="26">
                  <c:v>94.714187096326299</c:v>
                </c:pt>
                <c:pt idx="27">
                  <c:v>97.094554468797099</c:v>
                </c:pt>
                <c:pt idx="28">
                  <c:v>87.994412580557807</c:v>
                </c:pt>
                <c:pt idx="29">
                  <c:v>81.717574747670795</c:v>
                </c:pt>
                <c:pt idx="30">
                  <c:v>82.7965660967769</c:v>
                </c:pt>
                <c:pt idx="31">
                  <c:v>78.933691397501207</c:v>
                </c:pt>
                <c:pt idx="32">
                  <c:v>76.595743731824498</c:v>
                </c:pt>
                <c:pt idx="33">
                  <c:v>76.837235901318707</c:v>
                </c:pt>
                <c:pt idx="34">
                  <c:v>73.170783372199594</c:v>
                </c:pt>
                <c:pt idx="35">
                  <c:v>70.464093225048003</c:v>
                </c:pt>
                <c:pt idx="36">
                  <c:v>68.779101475347503</c:v>
                </c:pt>
                <c:pt idx="37">
                  <c:v>66.928754269142203</c:v>
                </c:pt>
                <c:pt idx="38">
                  <c:v>63.789080932708899</c:v>
                </c:pt>
                <c:pt idx="39">
                  <c:v>60.8374151523739</c:v>
                </c:pt>
                <c:pt idx="40">
                  <c:v>65.212421968134194</c:v>
                </c:pt>
                <c:pt idx="41">
                  <c:v>65.859200863082407</c:v>
                </c:pt>
                <c:pt idx="42">
                  <c:v>72.143585941558797</c:v>
                </c:pt>
                <c:pt idx="43">
                  <c:v>79.803861974246303</c:v>
                </c:pt>
                <c:pt idx="44">
                  <c:v>80.011697760072593</c:v>
                </c:pt>
                <c:pt idx="45">
                  <c:v>80.801005139256901</c:v>
                </c:pt>
                <c:pt idx="46">
                  <c:v>81.495881791993995</c:v>
                </c:pt>
                <c:pt idx="47">
                  <c:v>81.879990788809096</c:v>
                </c:pt>
                <c:pt idx="48">
                  <c:v>77.707568656278099</c:v>
                </c:pt>
                <c:pt idx="49">
                  <c:v>80.512555381815801</c:v>
                </c:pt>
                <c:pt idx="50">
                  <c:v>81.598050958155497</c:v>
                </c:pt>
                <c:pt idx="51">
                  <c:v>79.905307815209198</c:v>
                </c:pt>
                <c:pt idx="52">
                  <c:v>77.608241494926304</c:v>
                </c:pt>
                <c:pt idx="53">
                  <c:v>69.831106732292994</c:v>
                </c:pt>
                <c:pt idx="54">
                  <c:v>65.923544940070599</c:v>
                </c:pt>
                <c:pt idx="55">
                  <c:v>68.083575332541301</c:v>
                </c:pt>
                <c:pt idx="56">
                  <c:v>67.540168986830295</c:v>
                </c:pt>
                <c:pt idx="57">
                  <c:v>70.574925713072403</c:v>
                </c:pt>
                <c:pt idx="58">
                  <c:v>67.756461356156805</c:v>
                </c:pt>
                <c:pt idx="59">
                  <c:v>64.872230106353797</c:v>
                </c:pt>
                <c:pt idx="60">
                  <c:v>60.126009275309599</c:v>
                </c:pt>
                <c:pt idx="61">
                  <c:v>49.923074441986103</c:v>
                </c:pt>
                <c:pt idx="62">
                  <c:v>47.302674244879199</c:v>
                </c:pt>
                <c:pt idx="63">
                  <c:v>43.216015371802399</c:v>
                </c:pt>
                <c:pt idx="64">
                  <c:v>34.768777585413403</c:v>
                </c:pt>
                <c:pt idx="65">
                  <c:v>29.666361193034401</c:v>
                </c:pt>
                <c:pt idx="66">
                  <c:v>27.073562251298799</c:v>
                </c:pt>
                <c:pt idx="67">
                  <c:v>29.496696614742898</c:v>
                </c:pt>
                <c:pt idx="68">
                  <c:v>28.854761951967401</c:v>
                </c:pt>
                <c:pt idx="69">
                  <c:v>28.838022880430099</c:v>
                </c:pt>
                <c:pt idx="70">
                  <c:v>30.337512287023099</c:v>
                </c:pt>
                <c:pt idx="71">
                  <c:v>28.4520022014372</c:v>
                </c:pt>
                <c:pt idx="72">
                  <c:v>26.523432763672002</c:v>
                </c:pt>
                <c:pt idx="73">
                  <c:v>25.930641856353599</c:v>
                </c:pt>
                <c:pt idx="74">
                  <c:v>19.334261774846102</c:v>
                </c:pt>
                <c:pt idx="75">
                  <c:v>20.7000303214067</c:v>
                </c:pt>
                <c:pt idx="76">
                  <c:v>22.450428726283899</c:v>
                </c:pt>
                <c:pt idx="77">
                  <c:v>17.874307841724701</c:v>
                </c:pt>
                <c:pt idx="78">
                  <c:v>15.746707263024801</c:v>
                </c:pt>
                <c:pt idx="79">
                  <c:v>14.901313100270499</c:v>
                </c:pt>
                <c:pt idx="80">
                  <c:v>13.657765786623401</c:v>
                </c:pt>
                <c:pt idx="81">
                  <c:v>16.618604739820999</c:v>
                </c:pt>
                <c:pt idx="82">
                  <c:v>16.224864468502101</c:v>
                </c:pt>
                <c:pt idx="83">
                  <c:v>13.490942565465099</c:v>
                </c:pt>
                <c:pt idx="84">
                  <c:v>10.913624518752799</c:v>
                </c:pt>
                <c:pt idx="85">
                  <c:v>10.942620869465999</c:v>
                </c:pt>
                <c:pt idx="86">
                  <c:v>11.1478301972466</c:v>
                </c:pt>
                <c:pt idx="87">
                  <c:v>14.628094428998001</c:v>
                </c:pt>
                <c:pt idx="88">
                  <c:v>16.775786777023999</c:v>
                </c:pt>
                <c:pt idx="89">
                  <c:v>19.631427056882</c:v>
                </c:pt>
                <c:pt idx="90">
                  <c:v>23.323753487947702</c:v>
                </c:pt>
                <c:pt idx="91">
                  <c:v>22.9544569839308</c:v>
                </c:pt>
                <c:pt idx="92">
                  <c:v>24.882357242259001</c:v>
                </c:pt>
                <c:pt idx="93">
                  <c:v>27.318803561413201</c:v>
                </c:pt>
                <c:pt idx="94">
                  <c:v>27.948527707261601</c:v>
                </c:pt>
                <c:pt idx="95">
                  <c:v>30.179245521092898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1.34167264797504</c:v>
                </c:pt>
                <c:pt idx="28">
                  <c:v>9.9120663915073894</c:v>
                </c:pt>
                <c:pt idx="29">
                  <c:v>9.82351201234661</c:v>
                </c:pt>
                <c:pt idx="30">
                  <c:v>9.7814788936010402</c:v>
                </c:pt>
                <c:pt idx="31">
                  <c:v>9.8094825718781404</c:v>
                </c:pt>
                <c:pt idx="32">
                  <c:v>9.9336364785498503</c:v>
                </c:pt>
                <c:pt idx="33">
                  <c:v>11.5225289389432</c:v>
                </c:pt>
                <c:pt idx="34">
                  <c:v>16.1927128059315</c:v>
                </c:pt>
                <c:pt idx="35">
                  <c:v>21.940736448737301</c:v>
                </c:pt>
                <c:pt idx="36">
                  <c:v>25.673211052123399</c:v>
                </c:pt>
                <c:pt idx="37">
                  <c:v>30.774672285488698</c:v>
                </c:pt>
                <c:pt idx="38">
                  <c:v>34.323462580869297</c:v>
                </c:pt>
                <c:pt idx="39">
                  <c:v>39.847816380599902</c:v>
                </c:pt>
                <c:pt idx="40">
                  <c:v>42.6972835738569</c:v>
                </c:pt>
                <c:pt idx="41">
                  <c:v>45.255194947630898</c:v>
                </c:pt>
                <c:pt idx="42">
                  <c:v>49.286672521781099</c:v>
                </c:pt>
                <c:pt idx="43">
                  <c:v>52.509710389707202</c:v>
                </c:pt>
                <c:pt idx="44">
                  <c:v>54.511290705457398</c:v>
                </c:pt>
                <c:pt idx="45">
                  <c:v>53.384891275780802</c:v>
                </c:pt>
                <c:pt idx="46">
                  <c:v>49.463031357176398</c:v>
                </c:pt>
                <c:pt idx="47">
                  <c:v>50.042325741404497</c:v>
                </c:pt>
                <c:pt idx="48">
                  <c:v>49.306137187954597</c:v>
                </c:pt>
                <c:pt idx="49">
                  <c:v>48.1050336713311</c:v>
                </c:pt>
                <c:pt idx="50">
                  <c:v>46.445362333320098</c:v>
                </c:pt>
                <c:pt idx="51">
                  <c:v>45.569375157564401</c:v>
                </c:pt>
                <c:pt idx="52">
                  <c:v>43.903510828591003</c:v>
                </c:pt>
                <c:pt idx="53">
                  <c:v>42.753614794184699</c:v>
                </c:pt>
                <c:pt idx="54">
                  <c:v>37.767180954493703</c:v>
                </c:pt>
                <c:pt idx="55">
                  <c:v>33.593632687629601</c:v>
                </c:pt>
                <c:pt idx="56">
                  <c:v>28.6995666832083</c:v>
                </c:pt>
                <c:pt idx="57">
                  <c:v>23.350818977608998</c:v>
                </c:pt>
                <c:pt idx="58">
                  <c:v>19.361560716303401</c:v>
                </c:pt>
                <c:pt idx="59">
                  <c:v>16.452442300796701</c:v>
                </c:pt>
                <c:pt idx="60">
                  <c:v>14.1432546289955</c:v>
                </c:pt>
                <c:pt idx="61">
                  <c:v>12.1937112445291</c:v>
                </c:pt>
                <c:pt idx="62">
                  <c:v>10.606187516012501</c:v>
                </c:pt>
                <c:pt idx="63">
                  <c:v>10.1893835395749</c:v>
                </c:pt>
                <c:pt idx="64">
                  <c:v>10.367233949613899</c:v>
                </c:pt>
                <c:pt idx="65">
                  <c:v>10.476059652239501</c:v>
                </c:pt>
                <c:pt idx="66">
                  <c:v>10.1666962266697</c:v>
                </c:pt>
                <c:pt idx="67">
                  <c:v>0.67675710027997404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146.69379243717</c:v>
                </c:pt>
                <c:pt idx="1">
                  <c:v>145.03338509479099</c:v>
                </c:pt>
                <c:pt idx="2">
                  <c:v>144.55665114362799</c:v>
                </c:pt>
                <c:pt idx="3">
                  <c:v>144.39771878721899</c:v>
                </c:pt>
                <c:pt idx="4">
                  <c:v>125.927637344462</c:v>
                </c:pt>
                <c:pt idx="5">
                  <c:v>124.134597552447</c:v>
                </c:pt>
                <c:pt idx="6">
                  <c:v>123.91291193247601</c:v>
                </c:pt>
                <c:pt idx="7">
                  <c:v>123.469400014135</c:v>
                </c:pt>
                <c:pt idx="8">
                  <c:v>125.154825110739</c:v>
                </c:pt>
                <c:pt idx="9">
                  <c:v>124.794763832154</c:v>
                </c:pt>
                <c:pt idx="10">
                  <c:v>124.622315651543</c:v>
                </c:pt>
                <c:pt idx="11">
                  <c:v>124.396786248418</c:v>
                </c:pt>
                <c:pt idx="12">
                  <c:v>124.24826516327199</c:v>
                </c:pt>
                <c:pt idx="13">
                  <c:v>124.170692527005</c:v>
                </c:pt>
                <c:pt idx="14">
                  <c:v>124.136830220257</c:v>
                </c:pt>
                <c:pt idx="15">
                  <c:v>124.243214113409</c:v>
                </c:pt>
                <c:pt idx="16">
                  <c:v>124.436674725637</c:v>
                </c:pt>
                <c:pt idx="17">
                  <c:v>124.96005881041199</c:v>
                </c:pt>
                <c:pt idx="18">
                  <c:v>125.232687127285</c:v>
                </c:pt>
                <c:pt idx="19">
                  <c:v>135.81470987124999</c:v>
                </c:pt>
                <c:pt idx="20">
                  <c:v>217.12074114555301</c:v>
                </c:pt>
                <c:pt idx="21">
                  <c:v>223.596539033265</c:v>
                </c:pt>
                <c:pt idx="22">
                  <c:v>222.929708448756</c:v>
                </c:pt>
                <c:pt idx="23">
                  <c:v>229.474651641316</c:v>
                </c:pt>
                <c:pt idx="24">
                  <c:v>302.36397458775002</c:v>
                </c:pt>
                <c:pt idx="25">
                  <c:v>314.99413680521201</c:v>
                </c:pt>
                <c:pt idx="26">
                  <c:v>320.40537043855602</c:v>
                </c:pt>
                <c:pt idx="27">
                  <c:v>333.04825469032301</c:v>
                </c:pt>
                <c:pt idx="28">
                  <c:v>437.74011728009299</c:v>
                </c:pt>
                <c:pt idx="29">
                  <c:v>449.746037559672</c:v>
                </c:pt>
                <c:pt idx="30">
                  <c:v>456.65228781024399</c:v>
                </c:pt>
                <c:pt idx="31">
                  <c:v>442.97143447504999</c:v>
                </c:pt>
                <c:pt idx="32">
                  <c:v>285.34566693429798</c:v>
                </c:pt>
                <c:pt idx="33">
                  <c:v>274.848840739943</c:v>
                </c:pt>
                <c:pt idx="34">
                  <c:v>275.11795370155801</c:v>
                </c:pt>
                <c:pt idx="35">
                  <c:v>273.61023109699198</c:v>
                </c:pt>
                <c:pt idx="36">
                  <c:v>236.69105229345701</c:v>
                </c:pt>
                <c:pt idx="37">
                  <c:v>230.86463765948699</c:v>
                </c:pt>
                <c:pt idx="38">
                  <c:v>230.704396940485</c:v>
                </c:pt>
                <c:pt idx="39">
                  <c:v>230.48538688457299</c:v>
                </c:pt>
                <c:pt idx="40">
                  <c:v>224.88498092309999</c:v>
                </c:pt>
                <c:pt idx="41">
                  <c:v>224.93449223067299</c:v>
                </c:pt>
                <c:pt idx="42">
                  <c:v>225.14788584863501</c:v>
                </c:pt>
                <c:pt idx="43">
                  <c:v>224.03262067164701</c:v>
                </c:pt>
                <c:pt idx="44">
                  <c:v>227.06018561897699</c:v>
                </c:pt>
                <c:pt idx="45">
                  <c:v>227.051019592242</c:v>
                </c:pt>
                <c:pt idx="46">
                  <c:v>225.361876413716</c:v>
                </c:pt>
                <c:pt idx="47">
                  <c:v>225.70768424258199</c:v>
                </c:pt>
                <c:pt idx="48">
                  <c:v>194.17525889151301</c:v>
                </c:pt>
                <c:pt idx="49">
                  <c:v>192.257797347246</c:v>
                </c:pt>
                <c:pt idx="50">
                  <c:v>187.87792144751299</c:v>
                </c:pt>
                <c:pt idx="51">
                  <c:v>192.692383408437</c:v>
                </c:pt>
                <c:pt idx="52">
                  <c:v>194.12773740767099</c:v>
                </c:pt>
                <c:pt idx="53">
                  <c:v>191.41940116523301</c:v>
                </c:pt>
                <c:pt idx="54">
                  <c:v>185.45207277759499</c:v>
                </c:pt>
                <c:pt idx="55">
                  <c:v>187.91960611507801</c:v>
                </c:pt>
                <c:pt idx="56">
                  <c:v>211.79267572537</c:v>
                </c:pt>
                <c:pt idx="57">
                  <c:v>214.98843961682701</c:v>
                </c:pt>
                <c:pt idx="58">
                  <c:v>214.98147309417399</c:v>
                </c:pt>
                <c:pt idx="59">
                  <c:v>221.28214830701299</c:v>
                </c:pt>
                <c:pt idx="60">
                  <c:v>282.04831612259699</c:v>
                </c:pt>
                <c:pt idx="61">
                  <c:v>291.45276118266702</c:v>
                </c:pt>
                <c:pt idx="62">
                  <c:v>294.25938829862099</c:v>
                </c:pt>
                <c:pt idx="63">
                  <c:v>299.10614531265497</c:v>
                </c:pt>
                <c:pt idx="64">
                  <c:v>330.85478212883999</c:v>
                </c:pt>
                <c:pt idx="65">
                  <c:v>339.15380842999701</c:v>
                </c:pt>
                <c:pt idx="66">
                  <c:v>345.75688229023598</c:v>
                </c:pt>
                <c:pt idx="67">
                  <c:v>351.23431714514498</c:v>
                </c:pt>
                <c:pt idx="68">
                  <c:v>488.97622973810599</c:v>
                </c:pt>
                <c:pt idx="69">
                  <c:v>499.505602388032</c:v>
                </c:pt>
                <c:pt idx="70">
                  <c:v>497.90574345614499</c:v>
                </c:pt>
                <c:pt idx="71">
                  <c:v>499.47701311417097</c:v>
                </c:pt>
                <c:pt idx="72">
                  <c:v>453.06310153367798</c:v>
                </c:pt>
                <c:pt idx="73">
                  <c:v>453.69581626938299</c:v>
                </c:pt>
                <c:pt idx="74">
                  <c:v>455.70767569331798</c:v>
                </c:pt>
                <c:pt idx="75">
                  <c:v>448.219213717088</c:v>
                </c:pt>
                <c:pt idx="76">
                  <c:v>383.134424478749</c:v>
                </c:pt>
                <c:pt idx="77">
                  <c:v>375.44409167563401</c:v>
                </c:pt>
                <c:pt idx="78">
                  <c:v>374.20503485724299</c:v>
                </c:pt>
                <c:pt idx="79">
                  <c:v>368.36411269659902</c:v>
                </c:pt>
                <c:pt idx="80">
                  <c:v>412.233371362669</c:v>
                </c:pt>
                <c:pt idx="81">
                  <c:v>416.60612240968902</c:v>
                </c:pt>
                <c:pt idx="82">
                  <c:v>413.21575375735802</c:v>
                </c:pt>
                <c:pt idx="83">
                  <c:v>408.96343411715202</c:v>
                </c:pt>
                <c:pt idx="84">
                  <c:v>348.10804303339802</c:v>
                </c:pt>
                <c:pt idx="85">
                  <c:v>336.240462574209</c:v>
                </c:pt>
                <c:pt idx="86">
                  <c:v>327.507729585574</c:v>
                </c:pt>
                <c:pt idx="87">
                  <c:v>321.24542266741599</c:v>
                </c:pt>
                <c:pt idx="88">
                  <c:v>237.445660849436</c:v>
                </c:pt>
                <c:pt idx="89">
                  <c:v>232.60239886450299</c:v>
                </c:pt>
                <c:pt idx="90">
                  <c:v>233.221747547684</c:v>
                </c:pt>
                <c:pt idx="91">
                  <c:v>231.94182552677</c:v>
                </c:pt>
                <c:pt idx="92">
                  <c:v>159.50462797489601</c:v>
                </c:pt>
                <c:pt idx="93">
                  <c:v>156.024843490808</c:v>
                </c:pt>
                <c:pt idx="94">
                  <c:v>156.073271093306</c:v>
                </c:pt>
                <c:pt idx="95">
                  <c:v>155.60371869413501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28.613800670909399</c:v>
                </c:pt>
                <c:pt idx="32">
                  <c:v>263.98055656339102</c:v>
                </c:pt>
                <c:pt idx="33">
                  <c:v>289.57791838909401</c:v>
                </c:pt>
                <c:pt idx="34">
                  <c:v>289.590949148346</c:v>
                </c:pt>
                <c:pt idx="35">
                  <c:v>289.147933156997</c:v>
                </c:pt>
                <c:pt idx="36">
                  <c:v>397.45608690833899</c:v>
                </c:pt>
                <c:pt idx="37">
                  <c:v>411.14058308848502</c:v>
                </c:pt>
                <c:pt idx="38">
                  <c:v>411.27901651455198</c:v>
                </c:pt>
                <c:pt idx="39">
                  <c:v>412.33668312087002</c:v>
                </c:pt>
                <c:pt idx="40">
                  <c:v>473.44426559982799</c:v>
                </c:pt>
                <c:pt idx="41">
                  <c:v>472.351075561171</c:v>
                </c:pt>
                <c:pt idx="42">
                  <c:v>438.43851665480901</c:v>
                </c:pt>
                <c:pt idx="43">
                  <c:v>338.101505392077</c:v>
                </c:pt>
                <c:pt idx="44">
                  <c:v>256.84680140211901</c:v>
                </c:pt>
                <c:pt idx="45">
                  <c:v>287.29677303963899</c:v>
                </c:pt>
                <c:pt idx="46">
                  <c:v>304.193688377814</c:v>
                </c:pt>
                <c:pt idx="47">
                  <c:v>275.33098410065099</c:v>
                </c:pt>
                <c:pt idx="48">
                  <c:v>183.735591275795</c:v>
                </c:pt>
                <c:pt idx="49">
                  <c:v>146.52846017931799</c:v>
                </c:pt>
                <c:pt idx="50">
                  <c:v>146.35906925600699</c:v>
                </c:pt>
                <c:pt idx="51">
                  <c:v>114.59853258549801</c:v>
                </c:pt>
                <c:pt idx="52">
                  <c:v>146.71739525329201</c:v>
                </c:pt>
                <c:pt idx="53">
                  <c:v>150.63290081687899</c:v>
                </c:pt>
                <c:pt idx="54">
                  <c:v>155.388834682213</c:v>
                </c:pt>
                <c:pt idx="55">
                  <c:v>117.543306728301</c:v>
                </c:pt>
                <c:pt idx="56">
                  <c:v>139.674697840768</c:v>
                </c:pt>
                <c:pt idx="57">
                  <c:v>142.476141584658</c:v>
                </c:pt>
                <c:pt idx="58">
                  <c:v>142.86704050364301</c:v>
                </c:pt>
                <c:pt idx="59">
                  <c:v>189.651126521854</c:v>
                </c:pt>
                <c:pt idx="60">
                  <c:v>457.70354384235497</c:v>
                </c:pt>
                <c:pt idx="61">
                  <c:v>466.83103201009197</c:v>
                </c:pt>
                <c:pt idx="62">
                  <c:v>461.18906119152302</c:v>
                </c:pt>
                <c:pt idx="63">
                  <c:v>457.560213443441</c:v>
                </c:pt>
                <c:pt idx="64">
                  <c:v>475.74352656767297</c:v>
                </c:pt>
                <c:pt idx="65">
                  <c:v>476.26472711453499</c:v>
                </c:pt>
                <c:pt idx="66">
                  <c:v>451.305830739675</c:v>
                </c:pt>
                <c:pt idx="67">
                  <c:v>448.67378040436398</c:v>
                </c:pt>
                <c:pt idx="68">
                  <c:v>555.31222944855904</c:v>
                </c:pt>
                <c:pt idx="69">
                  <c:v>560.72425130587499</c:v>
                </c:pt>
                <c:pt idx="70">
                  <c:v>560.43006710355996</c:v>
                </c:pt>
                <c:pt idx="71">
                  <c:v>549.23691927966604</c:v>
                </c:pt>
                <c:pt idx="72">
                  <c:v>520.25372322603698</c:v>
                </c:pt>
                <c:pt idx="73">
                  <c:v>520.71558948111397</c:v>
                </c:pt>
                <c:pt idx="74">
                  <c:v>519.65395439822305</c:v>
                </c:pt>
                <c:pt idx="75">
                  <c:v>488.71771713462499</c:v>
                </c:pt>
                <c:pt idx="76">
                  <c:v>248.976554845729</c:v>
                </c:pt>
                <c:pt idx="77">
                  <c:v>244.60499855511</c:v>
                </c:pt>
                <c:pt idx="78">
                  <c:v>246.12299353242099</c:v>
                </c:pt>
                <c:pt idx="79">
                  <c:v>225.60731566531399</c:v>
                </c:pt>
                <c:pt idx="80">
                  <c:v>9.4858141650218393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100.70859368164</c:v>
                </c:pt>
                <c:pt idx="85">
                  <c:v>168.92696943011001</c:v>
                </c:pt>
                <c:pt idx="86">
                  <c:v>19.421161689233902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-2422.0002391452899</c:v>
                </c:pt>
                <c:pt idx="1">
                  <c:v>-1912.50658552257</c:v>
                </c:pt>
                <c:pt idx="2">
                  <c:v>-1958.05331999847</c:v>
                </c:pt>
                <c:pt idx="3">
                  <c:v>-1725.47044080214</c:v>
                </c:pt>
                <c:pt idx="4">
                  <c:v>-1873.54684055954</c:v>
                </c:pt>
                <c:pt idx="5">
                  <c:v>-1584.2444284543201</c:v>
                </c:pt>
                <c:pt idx="6">
                  <c:v>-1657.47807919824</c:v>
                </c:pt>
                <c:pt idx="7">
                  <c:v>-1667.4678236768</c:v>
                </c:pt>
                <c:pt idx="8">
                  <c:v>-1697.9804895008101</c:v>
                </c:pt>
                <c:pt idx="9">
                  <c:v>-1781.45544332861</c:v>
                </c:pt>
                <c:pt idx="10">
                  <c:v>-1825.8536774013901</c:v>
                </c:pt>
                <c:pt idx="11">
                  <c:v>-1846.3318590290301</c:v>
                </c:pt>
                <c:pt idx="12">
                  <c:v>-1793.88579168157</c:v>
                </c:pt>
                <c:pt idx="13">
                  <c:v>-1786.2825355484399</c:v>
                </c:pt>
                <c:pt idx="14">
                  <c:v>-1798.8785772558799</c:v>
                </c:pt>
                <c:pt idx="15">
                  <c:v>-1796.19654421779</c:v>
                </c:pt>
                <c:pt idx="16">
                  <c:v>-1753.8215972312</c:v>
                </c:pt>
                <c:pt idx="17">
                  <c:v>-1693.3647703654501</c:v>
                </c:pt>
                <c:pt idx="18">
                  <c:v>-1744.82254455866</c:v>
                </c:pt>
                <c:pt idx="19">
                  <c:v>-1666.9203152011501</c:v>
                </c:pt>
                <c:pt idx="20">
                  <c:v>-1755.92806729209</c:v>
                </c:pt>
                <c:pt idx="21">
                  <c:v>-2045.1076781504901</c:v>
                </c:pt>
                <c:pt idx="22">
                  <c:v>-2236.72560432502</c:v>
                </c:pt>
                <c:pt idx="23">
                  <c:v>-2520.5934818545002</c:v>
                </c:pt>
                <c:pt idx="24">
                  <c:v>-2366.7068748935999</c:v>
                </c:pt>
                <c:pt idx="25">
                  <c:v>-2467.7424961553902</c:v>
                </c:pt>
                <c:pt idx="26">
                  <c:v>-2312.1595399664702</c:v>
                </c:pt>
                <c:pt idx="27">
                  <c:v>-2141.6740195887301</c:v>
                </c:pt>
                <c:pt idx="28">
                  <c:v>-2029.8031939247301</c:v>
                </c:pt>
                <c:pt idx="29">
                  <c:v>-1982.1655806245001</c:v>
                </c:pt>
                <c:pt idx="30">
                  <c:v>-2035.6166830673301</c:v>
                </c:pt>
                <c:pt idx="31">
                  <c:v>-2050.1548628781402</c:v>
                </c:pt>
                <c:pt idx="32">
                  <c:v>-2108.0924895059602</c:v>
                </c:pt>
                <c:pt idx="33">
                  <c:v>-2008.6879190396301</c:v>
                </c:pt>
                <c:pt idx="34">
                  <c:v>-1960.67518415325</c:v>
                </c:pt>
                <c:pt idx="35">
                  <c:v>-1926.8369902265799</c:v>
                </c:pt>
                <c:pt idx="36">
                  <c:v>-1961.0144313089099</c:v>
                </c:pt>
                <c:pt idx="37">
                  <c:v>-1961.89636532599</c:v>
                </c:pt>
                <c:pt idx="38">
                  <c:v>-1957.39326937449</c:v>
                </c:pt>
                <c:pt idx="39">
                  <c:v>-1928.04411173433</c:v>
                </c:pt>
                <c:pt idx="40">
                  <c:v>-1935.0498280536999</c:v>
                </c:pt>
                <c:pt idx="41">
                  <c:v>-1990.3034281693101</c:v>
                </c:pt>
                <c:pt idx="42">
                  <c:v>-2041.8028708336301</c:v>
                </c:pt>
                <c:pt idx="43">
                  <c:v>-1936.6584401100499</c:v>
                </c:pt>
                <c:pt idx="44">
                  <c:v>-1862.19580447156</c:v>
                </c:pt>
                <c:pt idx="45">
                  <c:v>-1888.17761967399</c:v>
                </c:pt>
                <c:pt idx="46">
                  <c:v>-1907.26488310132</c:v>
                </c:pt>
                <c:pt idx="47">
                  <c:v>-1945.69369945877</c:v>
                </c:pt>
                <c:pt idx="48">
                  <c:v>-1838.7318443172101</c:v>
                </c:pt>
                <c:pt idx="49">
                  <c:v>-1676.4230442295</c:v>
                </c:pt>
                <c:pt idx="50">
                  <c:v>-1701.54380016817</c:v>
                </c:pt>
                <c:pt idx="51">
                  <c:v>-1648.56534557553</c:v>
                </c:pt>
                <c:pt idx="52">
                  <c:v>-1526.4617174550799</c:v>
                </c:pt>
                <c:pt idx="53">
                  <c:v>-1435.4732300363701</c:v>
                </c:pt>
                <c:pt idx="54">
                  <c:v>-1530.6146021433001</c:v>
                </c:pt>
                <c:pt idx="55">
                  <c:v>-1658.9772203529701</c:v>
                </c:pt>
                <c:pt idx="56">
                  <c:v>-1675.8955758411801</c:v>
                </c:pt>
                <c:pt idx="57">
                  <c:v>-1697.1982372929599</c:v>
                </c:pt>
                <c:pt idx="58">
                  <c:v>-1732.72358291464</c:v>
                </c:pt>
                <c:pt idx="59">
                  <c:v>-1804.1051422395401</c:v>
                </c:pt>
                <c:pt idx="60">
                  <c:v>-2069.3708917675299</c:v>
                </c:pt>
                <c:pt idx="61">
                  <c:v>-2183.0804217804898</c:v>
                </c:pt>
                <c:pt idx="62">
                  <c:v>-2172.4227419205799</c:v>
                </c:pt>
                <c:pt idx="63">
                  <c:v>-2137.3358147399299</c:v>
                </c:pt>
                <c:pt idx="64">
                  <c:v>-2249.25022941717</c:v>
                </c:pt>
                <c:pt idx="65">
                  <c:v>-2209.1472189464498</c:v>
                </c:pt>
                <c:pt idx="66">
                  <c:v>-2185.9327104735598</c:v>
                </c:pt>
                <c:pt idx="67">
                  <c:v>-2234.4760417198299</c:v>
                </c:pt>
                <c:pt idx="68">
                  <c:v>-2473.1148764772602</c:v>
                </c:pt>
                <c:pt idx="69">
                  <c:v>-2504.4585616929298</c:v>
                </c:pt>
                <c:pt idx="70">
                  <c:v>-2584.0326513403502</c:v>
                </c:pt>
                <c:pt idx="71">
                  <c:v>-2665.4703313489499</c:v>
                </c:pt>
                <c:pt idx="72">
                  <c:v>-2649.2069860745601</c:v>
                </c:pt>
                <c:pt idx="73">
                  <c:v>-2733.6004533590699</c:v>
                </c:pt>
                <c:pt idx="74">
                  <c:v>-2839.4337671492899</c:v>
                </c:pt>
                <c:pt idx="75">
                  <c:v>-2861.9371888194801</c:v>
                </c:pt>
                <c:pt idx="76">
                  <c:v>-2588.7161648026899</c:v>
                </c:pt>
                <c:pt idx="77">
                  <c:v>-2550.8446135990698</c:v>
                </c:pt>
                <c:pt idx="78">
                  <c:v>-2516.0353141547198</c:v>
                </c:pt>
                <c:pt idx="79">
                  <c:v>-2488.7202132231</c:v>
                </c:pt>
                <c:pt idx="80">
                  <c:v>-2438.6123451469098</c:v>
                </c:pt>
                <c:pt idx="81">
                  <c:v>-2528.0098052199501</c:v>
                </c:pt>
                <c:pt idx="82">
                  <c:v>-2577.2499286008901</c:v>
                </c:pt>
                <c:pt idx="83">
                  <c:v>-2658.0604584119301</c:v>
                </c:pt>
                <c:pt idx="84">
                  <c:v>-2787.1875658406102</c:v>
                </c:pt>
                <c:pt idx="85">
                  <c:v>-2925.3103953814102</c:v>
                </c:pt>
                <c:pt idx="86">
                  <c:v>-2887.9124806615</c:v>
                </c:pt>
                <c:pt idx="87">
                  <c:v>-2956.52205750659</c:v>
                </c:pt>
                <c:pt idx="88">
                  <c:v>-2937.3708813543299</c:v>
                </c:pt>
                <c:pt idx="89">
                  <c:v>-3014.3159189951898</c:v>
                </c:pt>
                <c:pt idx="90">
                  <c:v>-3132.8063509741301</c:v>
                </c:pt>
                <c:pt idx="91">
                  <c:v>-3254.0482310287798</c:v>
                </c:pt>
                <c:pt idx="92">
                  <c:v>-3232.0672778545299</c:v>
                </c:pt>
                <c:pt idx="93">
                  <c:v>-3307.8944465237701</c:v>
                </c:pt>
                <c:pt idx="94">
                  <c:v>-3400.34112784235</c:v>
                </c:pt>
                <c:pt idx="95">
                  <c:v>-3494.92341959951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-436.43213482569701</c:v>
                </c:pt>
                <c:pt idx="1">
                  <c:v>-984.42887764101204</c:v>
                </c:pt>
                <c:pt idx="2">
                  <c:v>-806.83260711814103</c:v>
                </c:pt>
                <c:pt idx="3">
                  <c:v>-806.74652022319401</c:v>
                </c:pt>
                <c:pt idx="4">
                  <c:v>-798.82586886159697</c:v>
                </c:pt>
                <c:pt idx="5">
                  <c:v>-1084.88406710657</c:v>
                </c:pt>
                <c:pt idx="6">
                  <c:v>-1112.02232424417</c:v>
                </c:pt>
                <c:pt idx="7">
                  <c:v>-1112.49478377533</c:v>
                </c:pt>
                <c:pt idx="8">
                  <c:v>-1106.9226735775401</c:v>
                </c:pt>
                <c:pt idx="9">
                  <c:v>-1107.43605764577</c:v>
                </c:pt>
                <c:pt idx="10">
                  <c:v>-1104.4661172599201</c:v>
                </c:pt>
                <c:pt idx="11">
                  <c:v>-1104.4506853503999</c:v>
                </c:pt>
                <c:pt idx="12">
                  <c:v>-1100.79661613903</c:v>
                </c:pt>
                <c:pt idx="13">
                  <c:v>-1100.2752409862001</c:v>
                </c:pt>
                <c:pt idx="14">
                  <c:v>-1097.80185657778</c:v>
                </c:pt>
                <c:pt idx="15">
                  <c:v>-1095.39617874844</c:v>
                </c:pt>
                <c:pt idx="16">
                  <c:v>-1091.2324623069701</c:v>
                </c:pt>
                <c:pt idx="17">
                  <c:v>-1082.34469260075</c:v>
                </c:pt>
                <c:pt idx="18">
                  <c:v>-982.19266747373695</c:v>
                </c:pt>
                <c:pt idx="19">
                  <c:v>-981.46841486218</c:v>
                </c:pt>
                <c:pt idx="20">
                  <c:v>-900.16782643930901</c:v>
                </c:pt>
                <c:pt idx="21">
                  <c:v>-653.023690913255</c:v>
                </c:pt>
                <c:pt idx="22">
                  <c:v>-515.55617313916605</c:v>
                </c:pt>
                <c:pt idx="23">
                  <c:v>-131.80729211208501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-35.759060558070999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715466398440673"/>
          <c:h val="0.7360909275421149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3157.2567863792001</c:v>
                </c:pt>
                <c:pt idx="1">
                  <c:v>3157.0097797571598</c:v>
                </c:pt>
                <c:pt idx="2">
                  <c:v>3148.2704005494302</c:v>
                </c:pt>
                <c:pt idx="3">
                  <c:v>3147.35572299878</c:v>
                </c:pt>
                <c:pt idx="4">
                  <c:v>3157.06986068687</c:v>
                </c:pt>
                <c:pt idx="5">
                  <c:v>3160.4481171519101</c:v>
                </c:pt>
                <c:pt idx="6">
                  <c:v>3160.96886200878</c:v>
                </c:pt>
                <c:pt idx="7">
                  <c:v>3160.1676960138898</c:v>
                </c:pt>
                <c:pt idx="8">
                  <c:v>3160.9221468854598</c:v>
                </c:pt>
                <c:pt idx="9">
                  <c:v>3160.2945570762699</c:v>
                </c:pt>
                <c:pt idx="10">
                  <c:v>3161.8301252331498</c:v>
                </c:pt>
                <c:pt idx="11">
                  <c:v>3160.9020818761101</c:v>
                </c:pt>
                <c:pt idx="12">
                  <c:v>3160.1075987844101</c:v>
                </c:pt>
                <c:pt idx="13">
                  <c:v>3161.97030320264</c:v>
                </c:pt>
                <c:pt idx="14">
                  <c:v>3161.8568242464098</c:v>
                </c:pt>
                <c:pt idx="15">
                  <c:v>3162.1906271111902</c:v>
                </c:pt>
                <c:pt idx="16">
                  <c:v>3162.8983465596798</c:v>
                </c:pt>
                <c:pt idx="17">
                  <c:v>3162.4576987425799</c:v>
                </c:pt>
                <c:pt idx="18">
                  <c:v>3162.5645436948998</c:v>
                </c:pt>
                <c:pt idx="19">
                  <c:v>3162.9984760092798</c:v>
                </c:pt>
                <c:pt idx="20">
                  <c:v>3163.4725383423502</c:v>
                </c:pt>
                <c:pt idx="21">
                  <c:v>3163.0986543581598</c:v>
                </c:pt>
                <c:pt idx="22">
                  <c:v>3162.7047053646202</c:v>
                </c:pt>
                <c:pt idx="23">
                  <c:v>3162.9050294628701</c:v>
                </c:pt>
                <c:pt idx="24">
                  <c:v>3161.5363545885002</c:v>
                </c:pt>
                <c:pt idx="25">
                  <c:v>3162.3909349096698</c:v>
                </c:pt>
                <c:pt idx="26">
                  <c:v>3162.35755299322</c:v>
                </c:pt>
                <c:pt idx="27">
                  <c:v>3163.3723599934601</c:v>
                </c:pt>
                <c:pt idx="28">
                  <c:v>3163.8997877535298</c:v>
                </c:pt>
                <c:pt idx="29">
                  <c:v>3163.8130078105601</c:v>
                </c:pt>
                <c:pt idx="30">
                  <c:v>3165.3085274475602</c:v>
                </c:pt>
                <c:pt idx="31">
                  <c:v>3163.6995288543399</c:v>
                </c:pt>
                <c:pt idx="32">
                  <c:v>3158.8791507788201</c:v>
                </c:pt>
                <c:pt idx="33">
                  <c:v>3159.80717783609</c:v>
                </c:pt>
                <c:pt idx="34">
                  <c:v>3161.50297267205</c:v>
                </c:pt>
                <c:pt idx="35">
                  <c:v>3161.0222926348301</c:v>
                </c:pt>
                <c:pt idx="36">
                  <c:v>3162.6580065410699</c:v>
                </c:pt>
                <c:pt idx="37">
                  <c:v>3162.2106595210098</c:v>
                </c:pt>
                <c:pt idx="38">
                  <c:v>3160.13431409744</c:v>
                </c:pt>
                <c:pt idx="39">
                  <c:v>3159.9874369249901</c:v>
                </c:pt>
                <c:pt idx="40">
                  <c:v>3159.3531479128401</c:v>
                </c:pt>
                <c:pt idx="41">
                  <c:v>3154.9534504436501</c:v>
                </c:pt>
                <c:pt idx="42">
                  <c:v>3155.32733442784</c:v>
                </c:pt>
                <c:pt idx="43">
                  <c:v>3155.0001492672</c:v>
                </c:pt>
                <c:pt idx="44">
                  <c:v>3155.7145516188898</c:v>
                </c:pt>
                <c:pt idx="45">
                  <c:v>3155.0936284131299</c:v>
                </c:pt>
                <c:pt idx="46">
                  <c:v>3153.25762300817</c:v>
                </c:pt>
                <c:pt idx="47">
                  <c:v>3152.0759064256499</c:v>
                </c:pt>
                <c:pt idx="48">
                  <c:v>3151.0477662185399</c:v>
                </c:pt>
                <c:pt idx="49">
                  <c:v>3149.8460172261998</c:v>
                </c:pt>
                <c:pt idx="50">
                  <c:v>3147.3289913859999</c:v>
                </c:pt>
                <c:pt idx="51">
                  <c:v>3143.8105406517102</c:v>
                </c:pt>
                <c:pt idx="52">
                  <c:v>3143.2898120946002</c:v>
                </c:pt>
                <c:pt idx="53">
                  <c:v>3138.8032531836202</c:v>
                </c:pt>
                <c:pt idx="54">
                  <c:v>3140.5858931615999</c:v>
                </c:pt>
                <c:pt idx="55">
                  <c:v>3137.2610184233099</c:v>
                </c:pt>
                <c:pt idx="56">
                  <c:v>3132.7611589049902</c:v>
                </c:pt>
                <c:pt idx="57">
                  <c:v>3133.2084733255201</c:v>
                </c:pt>
                <c:pt idx="58">
                  <c:v>3135.5652072875901</c:v>
                </c:pt>
                <c:pt idx="59">
                  <c:v>3136.3730724854499</c:v>
                </c:pt>
                <c:pt idx="60">
                  <c:v>3134.2032642157101</c:v>
                </c:pt>
                <c:pt idx="61">
                  <c:v>3131.73965270178</c:v>
                </c:pt>
                <c:pt idx="62">
                  <c:v>3129.1492453245401</c:v>
                </c:pt>
                <c:pt idx="63">
                  <c:v>3129.7501035209398</c:v>
                </c:pt>
                <c:pt idx="64">
                  <c:v>3126.85924259584</c:v>
                </c:pt>
                <c:pt idx="65">
                  <c:v>3126.5988538676402</c:v>
                </c:pt>
                <c:pt idx="66">
                  <c:v>3130.8517230636799</c:v>
                </c:pt>
                <c:pt idx="67">
                  <c:v>3134.93763377816</c:v>
                </c:pt>
                <c:pt idx="68">
                  <c:v>3136.30629235277</c:v>
                </c:pt>
                <c:pt idx="69">
                  <c:v>3137.7283815534302</c:v>
                </c:pt>
                <c:pt idx="70">
                  <c:v>3138.2491427100599</c:v>
                </c:pt>
                <c:pt idx="71">
                  <c:v>3139.5176718350699</c:v>
                </c:pt>
                <c:pt idx="72">
                  <c:v>3141.29359631033</c:v>
                </c:pt>
                <c:pt idx="73">
                  <c:v>3141.75422763796</c:v>
                </c:pt>
                <c:pt idx="74">
                  <c:v>3141.9879010531299</c:v>
                </c:pt>
                <c:pt idx="75">
                  <c:v>3143.0027243531499</c:v>
                </c:pt>
                <c:pt idx="76">
                  <c:v>3146.1339415966199</c:v>
                </c:pt>
                <c:pt idx="77">
                  <c:v>3147.4959172680301</c:v>
                </c:pt>
                <c:pt idx="78">
                  <c:v>3149.1917447035098</c:v>
                </c:pt>
                <c:pt idx="79">
                  <c:v>3149.1983950071799</c:v>
                </c:pt>
                <c:pt idx="80">
                  <c:v>3149.6724247407301</c:v>
                </c:pt>
                <c:pt idx="81">
                  <c:v>3150.4135261056799</c:v>
                </c:pt>
                <c:pt idx="82">
                  <c:v>3151.6953721377899</c:v>
                </c:pt>
                <c:pt idx="83">
                  <c:v>3152.5433021552999</c:v>
                </c:pt>
                <c:pt idx="84">
                  <c:v>3150.8741737330702</c:v>
                </c:pt>
                <c:pt idx="85">
                  <c:v>3150.9676365792402</c:v>
                </c:pt>
                <c:pt idx="86">
                  <c:v>3150.3400630698102</c:v>
                </c:pt>
                <c:pt idx="87">
                  <c:v>3152.2294502015302</c:v>
                </c:pt>
                <c:pt idx="88">
                  <c:v>3153.3310860440301</c:v>
                </c:pt>
                <c:pt idx="89">
                  <c:v>3155.82803057512</c:v>
                </c:pt>
                <c:pt idx="90">
                  <c:v>3156.8094556589099</c:v>
                </c:pt>
                <c:pt idx="91">
                  <c:v>3158.8257364525398</c:v>
                </c:pt>
                <c:pt idx="92">
                  <c:v>3161.3360956892998</c:v>
                </c:pt>
                <c:pt idx="93">
                  <c:v>3164.5674260826099</c:v>
                </c:pt>
                <c:pt idx="94">
                  <c:v>3164.3671834831798</c:v>
                </c:pt>
                <c:pt idx="95">
                  <c:v>3164.5674097828501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3526.8033599586001</c:v>
                </c:pt>
                <c:pt idx="1">
                  <c:v>3415.33603623933</c:v>
                </c:pt>
                <c:pt idx="2">
                  <c:v>3327.7823263914802</c:v>
                </c:pt>
                <c:pt idx="3">
                  <c:v>3319.2673370655598</c:v>
                </c:pt>
                <c:pt idx="4">
                  <c:v>3247.7555570006298</c:v>
                </c:pt>
                <c:pt idx="5">
                  <c:v>3253.7617499510102</c:v>
                </c:pt>
                <c:pt idx="6">
                  <c:v>3245.8696342079802</c:v>
                </c:pt>
                <c:pt idx="7">
                  <c:v>3240.9580428265399</c:v>
                </c:pt>
                <c:pt idx="8">
                  <c:v>3353.0850657536798</c:v>
                </c:pt>
                <c:pt idx="9">
                  <c:v>3392.37701845642</c:v>
                </c:pt>
                <c:pt idx="10">
                  <c:v>3398.9752429206901</c:v>
                </c:pt>
                <c:pt idx="11">
                  <c:v>3351.1438315533601</c:v>
                </c:pt>
                <c:pt idx="12">
                  <c:v>3170.2913224798999</c:v>
                </c:pt>
                <c:pt idx="13">
                  <c:v>3072.7481389030099</c:v>
                </c:pt>
                <c:pt idx="14">
                  <c:v>3090.2006636296001</c:v>
                </c:pt>
                <c:pt idx="15">
                  <c:v>3099.3934325561099</c:v>
                </c:pt>
                <c:pt idx="16">
                  <c:v>3201.8553261623401</c:v>
                </c:pt>
                <c:pt idx="17">
                  <c:v>3191.3855626110599</c:v>
                </c:pt>
                <c:pt idx="18">
                  <c:v>3167.2751400164502</c:v>
                </c:pt>
                <c:pt idx="19">
                  <c:v>3148.4453434018201</c:v>
                </c:pt>
                <c:pt idx="20">
                  <c:v>3141.4484908711102</c:v>
                </c:pt>
                <c:pt idx="21">
                  <c:v>3097.5408652502902</c:v>
                </c:pt>
                <c:pt idx="22">
                  <c:v>3105.139446223</c:v>
                </c:pt>
                <c:pt idx="23">
                  <c:v>3115.8859938309902</c:v>
                </c:pt>
                <c:pt idx="24">
                  <c:v>3188.83118418715</c:v>
                </c:pt>
                <c:pt idx="25">
                  <c:v>3232.1662532283099</c:v>
                </c:pt>
                <c:pt idx="26">
                  <c:v>3144.85044243113</c:v>
                </c:pt>
                <c:pt idx="27">
                  <c:v>3150.9596530809799</c:v>
                </c:pt>
                <c:pt idx="28">
                  <c:v>3075.59439810615</c:v>
                </c:pt>
                <c:pt idx="29">
                  <c:v>3051.3448943202302</c:v>
                </c:pt>
                <c:pt idx="30">
                  <c:v>2984.1088757903699</c:v>
                </c:pt>
                <c:pt idx="31">
                  <c:v>3020.80482462697</c:v>
                </c:pt>
                <c:pt idx="32">
                  <c:v>3154.95243620057</c:v>
                </c:pt>
                <c:pt idx="33">
                  <c:v>3207.4089417489099</c:v>
                </c:pt>
                <c:pt idx="34">
                  <c:v>3206.6707914738099</c:v>
                </c:pt>
                <c:pt idx="35">
                  <c:v>3188.3084094959399</c:v>
                </c:pt>
                <c:pt idx="36">
                  <c:v>3262.8572415000399</c:v>
                </c:pt>
                <c:pt idx="37">
                  <c:v>3251.7107847932898</c:v>
                </c:pt>
                <c:pt idx="38">
                  <c:v>3169.45532728137</c:v>
                </c:pt>
                <c:pt idx="39">
                  <c:v>3176.1896816979502</c:v>
                </c:pt>
                <c:pt idx="40">
                  <c:v>3131.98472685668</c:v>
                </c:pt>
                <c:pt idx="41">
                  <c:v>3131.48898356874</c:v>
                </c:pt>
                <c:pt idx="42">
                  <c:v>3082.5331177150001</c:v>
                </c:pt>
                <c:pt idx="43">
                  <c:v>3090.377737969</c:v>
                </c:pt>
                <c:pt idx="44">
                  <c:v>3129.3555783064899</c:v>
                </c:pt>
                <c:pt idx="45">
                  <c:v>3149.92892475589</c:v>
                </c:pt>
                <c:pt idx="46">
                  <c:v>3156.2511921589899</c:v>
                </c:pt>
                <c:pt idx="47">
                  <c:v>3088.61810226017</c:v>
                </c:pt>
                <c:pt idx="48">
                  <c:v>3017.2962879357301</c:v>
                </c:pt>
                <c:pt idx="49">
                  <c:v>2979.5603030203101</c:v>
                </c:pt>
                <c:pt idx="50">
                  <c:v>2845.6954752749898</c:v>
                </c:pt>
                <c:pt idx="51">
                  <c:v>2798.1100707577698</c:v>
                </c:pt>
                <c:pt idx="52">
                  <c:v>2761.2415555182502</c:v>
                </c:pt>
                <c:pt idx="53">
                  <c:v>2757.6094559638</c:v>
                </c:pt>
                <c:pt idx="54">
                  <c:v>2758.8008322266601</c:v>
                </c:pt>
                <c:pt idx="55">
                  <c:v>2719.58582254045</c:v>
                </c:pt>
                <c:pt idx="56">
                  <c:v>2718.57555830111</c:v>
                </c:pt>
                <c:pt idx="57">
                  <c:v>2729.0823907113499</c:v>
                </c:pt>
                <c:pt idx="58">
                  <c:v>2754.0504887601501</c:v>
                </c:pt>
                <c:pt idx="59">
                  <c:v>2779.74381325177</c:v>
                </c:pt>
                <c:pt idx="60">
                  <c:v>3120.0173878895198</c:v>
                </c:pt>
                <c:pt idx="61">
                  <c:v>3274.8902536425198</c:v>
                </c:pt>
                <c:pt idx="62">
                  <c:v>3221.8238632059702</c:v>
                </c:pt>
                <c:pt idx="63">
                  <c:v>3263.0177434974198</c:v>
                </c:pt>
                <c:pt idx="64">
                  <c:v>3401.1813751437599</c:v>
                </c:pt>
                <c:pt idx="65">
                  <c:v>3500.39716531049</c:v>
                </c:pt>
                <c:pt idx="66">
                  <c:v>3526.1763838291999</c:v>
                </c:pt>
                <c:pt idx="67">
                  <c:v>3525.3928947397299</c:v>
                </c:pt>
                <c:pt idx="68">
                  <c:v>3560.7619211227102</c:v>
                </c:pt>
                <c:pt idx="69">
                  <c:v>3553.7205243419598</c:v>
                </c:pt>
                <c:pt idx="70">
                  <c:v>3566.03717973947</c:v>
                </c:pt>
                <c:pt idx="71">
                  <c:v>3517.3597195023299</c:v>
                </c:pt>
                <c:pt idx="72">
                  <c:v>3535.8109629618798</c:v>
                </c:pt>
                <c:pt idx="73">
                  <c:v>3585.1513817422701</c:v>
                </c:pt>
                <c:pt idx="74">
                  <c:v>3610.4009663714501</c:v>
                </c:pt>
                <c:pt idx="75">
                  <c:v>3643.54878002443</c:v>
                </c:pt>
                <c:pt idx="76">
                  <c:v>3633.1078315923</c:v>
                </c:pt>
                <c:pt idx="77">
                  <c:v>3666.3003354357002</c:v>
                </c:pt>
                <c:pt idx="78">
                  <c:v>3666.8387743953999</c:v>
                </c:pt>
                <c:pt idx="79">
                  <c:v>3634.2553933070699</c:v>
                </c:pt>
                <c:pt idx="80">
                  <c:v>3692.1761664923401</c:v>
                </c:pt>
                <c:pt idx="81">
                  <c:v>3686.1344451648902</c:v>
                </c:pt>
                <c:pt idx="82">
                  <c:v>3627.1460531671601</c:v>
                </c:pt>
                <c:pt idx="83">
                  <c:v>3563.0550824647898</c:v>
                </c:pt>
                <c:pt idx="84">
                  <c:v>3561.6337690102901</c:v>
                </c:pt>
                <c:pt idx="85">
                  <c:v>3589.9300376443598</c:v>
                </c:pt>
                <c:pt idx="86">
                  <c:v>3589.6981383652601</c:v>
                </c:pt>
                <c:pt idx="87">
                  <c:v>3591.62742166923</c:v>
                </c:pt>
                <c:pt idx="88">
                  <c:v>3572.8710979329699</c:v>
                </c:pt>
                <c:pt idx="89">
                  <c:v>3592.1910921007302</c:v>
                </c:pt>
                <c:pt idx="90">
                  <c:v>3577.11123379737</c:v>
                </c:pt>
                <c:pt idx="91">
                  <c:v>3565.6066718057</c:v>
                </c:pt>
                <c:pt idx="92">
                  <c:v>3594.7387248355199</c:v>
                </c:pt>
                <c:pt idx="93">
                  <c:v>3581.6229160800499</c:v>
                </c:pt>
                <c:pt idx="94">
                  <c:v>3568.2131995954901</c:v>
                </c:pt>
                <c:pt idx="95">
                  <c:v>3518.47314738153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60.774979687378597</c:v>
                </c:pt>
                <c:pt idx="1">
                  <c:v>60.273093493949403</c:v>
                </c:pt>
                <c:pt idx="2">
                  <c:v>60.340012061508702</c:v>
                </c:pt>
                <c:pt idx="3">
                  <c:v>60.266402300901099</c:v>
                </c:pt>
                <c:pt idx="4">
                  <c:v>60.259709831492003</c:v>
                </c:pt>
                <c:pt idx="5">
                  <c:v>60.2998613294086</c:v>
                </c:pt>
                <c:pt idx="6">
                  <c:v>60.199484243885998</c:v>
                </c:pt>
                <c:pt idx="7">
                  <c:v>60.333320102644002</c:v>
                </c:pt>
                <c:pt idx="8">
                  <c:v>60.2329430171214</c:v>
                </c:pt>
                <c:pt idx="9">
                  <c:v>60.259710086764102</c:v>
                </c:pt>
                <c:pt idx="10">
                  <c:v>60.266402300900999</c:v>
                </c:pt>
                <c:pt idx="11">
                  <c:v>60.333320102644002</c:v>
                </c:pt>
                <c:pt idx="12">
                  <c:v>60.2463266795789</c:v>
                </c:pt>
                <c:pt idx="13">
                  <c:v>60.273094259765799</c:v>
                </c:pt>
                <c:pt idx="14">
                  <c:v>60.293168859999497</c:v>
                </c:pt>
                <c:pt idx="15">
                  <c:v>60.273093493949503</c:v>
                </c:pt>
                <c:pt idx="16">
                  <c:v>60.299861074136402</c:v>
                </c:pt>
                <c:pt idx="17">
                  <c:v>60.346703765101402</c:v>
                </c:pt>
                <c:pt idx="18">
                  <c:v>60.413622077388602</c:v>
                </c:pt>
                <c:pt idx="19">
                  <c:v>60.319936695458701</c:v>
                </c:pt>
                <c:pt idx="20">
                  <c:v>60.273094259765799</c:v>
                </c:pt>
                <c:pt idx="21">
                  <c:v>60.2329430171214</c:v>
                </c:pt>
                <c:pt idx="22">
                  <c:v>60.326628909595598</c:v>
                </c:pt>
                <c:pt idx="23">
                  <c:v>60.253018383171501</c:v>
                </c:pt>
                <c:pt idx="24">
                  <c:v>60.232943272393499</c:v>
                </c:pt>
                <c:pt idx="25">
                  <c:v>60.373470834744097</c:v>
                </c:pt>
                <c:pt idx="26">
                  <c:v>60.326628143779203</c:v>
                </c:pt>
                <c:pt idx="27">
                  <c:v>60.246326934850998</c:v>
                </c:pt>
                <c:pt idx="28">
                  <c:v>60.386854752473702</c:v>
                </c:pt>
                <c:pt idx="29">
                  <c:v>60.279785452814203</c:v>
                </c:pt>
                <c:pt idx="30">
                  <c:v>60.2463266795789</c:v>
                </c:pt>
                <c:pt idx="31">
                  <c:v>60.2864776669511</c:v>
                </c:pt>
                <c:pt idx="32">
                  <c:v>60.427005229301699</c:v>
                </c:pt>
                <c:pt idx="33">
                  <c:v>60.299860818864303</c:v>
                </c:pt>
                <c:pt idx="34">
                  <c:v>60.340012061508702</c:v>
                </c:pt>
                <c:pt idx="35">
                  <c:v>60.313244226049598</c:v>
                </c:pt>
                <c:pt idx="36">
                  <c:v>60.427005484573897</c:v>
                </c:pt>
                <c:pt idx="37">
                  <c:v>60.319936440186503</c:v>
                </c:pt>
                <c:pt idx="38">
                  <c:v>60.279785452814203</c:v>
                </c:pt>
                <c:pt idx="39">
                  <c:v>60.299861074136402</c:v>
                </c:pt>
                <c:pt idx="40">
                  <c:v>60.299862095225002</c:v>
                </c:pt>
                <c:pt idx="41">
                  <c:v>60.366779131151503</c:v>
                </c:pt>
                <c:pt idx="42">
                  <c:v>60.279785708086401</c:v>
                </c:pt>
                <c:pt idx="43">
                  <c:v>60.266402045628901</c:v>
                </c:pt>
                <c:pt idx="44">
                  <c:v>60.326627888506998</c:v>
                </c:pt>
                <c:pt idx="45">
                  <c:v>60.253018638443599</c:v>
                </c:pt>
                <c:pt idx="46">
                  <c:v>60.2061756922066</c:v>
                </c:pt>
                <c:pt idx="47">
                  <c:v>60.266401790356802</c:v>
                </c:pt>
                <c:pt idx="48">
                  <c:v>60.253018893715797</c:v>
                </c:pt>
                <c:pt idx="49">
                  <c:v>60.313245247138099</c:v>
                </c:pt>
                <c:pt idx="50">
                  <c:v>60.393545945522099</c:v>
                </c:pt>
                <c:pt idx="51">
                  <c:v>60.273093749221601</c:v>
                </c:pt>
                <c:pt idx="52">
                  <c:v>60.253018127899402</c:v>
                </c:pt>
                <c:pt idx="53">
                  <c:v>60.299860818864303</c:v>
                </c:pt>
                <c:pt idx="54">
                  <c:v>60.386855007745801</c:v>
                </c:pt>
                <c:pt idx="55">
                  <c:v>60.380162283064699</c:v>
                </c:pt>
                <c:pt idx="56">
                  <c:v>60.413621822116397</c:v>
                </c:pt>
                <c:pt idx="57">
                  <c:v>60.346703765101402</c:v>
                </c:pt>
                <c:pt idx="58">
                  <c:v>60.299861074136501</c:v>
                </c:pt>
                <c:pt idx="59">
                  <c:v>60.293169625815899</c:v>
                </c:pt>
                <c:pt idx="60">
                  <c:v>60.420313525709098</c:v>
                </c:pt>
                <c:pt idx="61">
                  <c:v>60.306553033001201</c:v>
                </c:pt>
                <c:pt idx="62">
                  <c:v>60.219559099391802</c:v>
                </c:pt>
                <c:pt idx="63">
                  <c:v>60.313244481321703</c:v>
                </c:pt>
                <c:pt idx="64">
                  <c:v>60.279786218630598</c:v>
                </c:pt>
                <c:pt idx="65">
                  <c:v>60.333320102644002</c:v>
                </c:pt>
                <c:pt idx="66">
                  <c:v>60.346703765101402</c:v>
                </c:pt>
                <c:pt idx="67">
                  <c:v>60.199484243885998</c:v>
                </c:pt>
                <c:pt idx="68">
                  <c:v>60.326627888506998</c:v>
                </c:pt>
                <c:pt idx="69">
                  <c:v>60.266401279812499</c:v>
                </c:pt>
                <c:pt idx="70">
                  <c:v>60.2864776669511</c:v>
                </c:pt>
                <c:pt idx="71">
                  <c:v>60.366779131151503</c:v>
                </c:pt>
                <c:pt idx="72">
                  <c:v>60.333320102644002</c:v>
                </c:pt>
                <c:pt idx="73">
                  <c:v>60.373471090016302</c:v>
                </c:pt>
                <c:pt idx="74">
                  <c:v>60.306552777729102</c:v>
                </c:pt>
                <c:pt idx="75">
                  <c:v>60.333320613188199</c:v>
                </c:pt>
                <c:pt idx="76">
                  <c:v>48.227843614151901</c:v>
                </c:pt>
                <c:pt idx="77">
                  <c:v>24.1507270064699</c:v>
                </c:pt>
                <c:pt idx="78">
                  <c:v>24.2109534875284</c:v>
                </c:pt>
                <c:pt idx="79">
                  <c:v>24.1708025001561</c:v>
                </c:pt>
                <c:pt idx="80">
                  <c:v>24.1306515127838</c:v>
                </c:pt>
                <c:pt idx="81">
                  <c:v>24.1373433440125</c:v>
                </c:pt>
                <c:pt idx="82">
                  <c:v>24.1774943313848</c:v>
                </c:pt>
                <c:pt idx="83">
                  <c:v>24.1841861626135</c:v>
                </c:pt>
                <c:pt idx="84">
                  <c:v>24.1708025001561</c:v>
                </c:pt>
                <c:pt idx="85">
                  <c:v>24.2109534875284</c:v>
                </c:pt>
                <c:pt idx="86">
                  <c:v>24.2042616562997</c:v>
                </c:pt>
                <c:pt idx="87">
                  <c:v>26.7806064684702</c:v>
                </c:pt>
                <c:pt idx="88">
                  <c:v>34.228586163188801</c:v>
                </c:pt>
                <c:pt idx="89">
                  <c:v>37.005685274040502</c:v>
                </c:pt>
                <c:pt idx="90">
                  <c:v>41.663182195449998</c:v>
                </c:pt>
                <c:pt idx="91">
                  <c:v>45.725108307316901</c:v>
                </c:pt>
                <c:pt idx="92">
                  <c:v>48.1609254295008</c:v>
                </c:pt>
                <c:pt idx="93">
                  <c:v>56.304853274556699</c:v>
                </c:pt>
                <c:pt idx="94">
                  <c:v>60.366779131151503</c:v>
                </c:pt>
                <c:pt idx="95">
                  <c:v>60.333320102644002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408.72245615956098</c:v>
                </c:pt>
                <c:pt idx="1">
                  <c:v>408.35185022468301</c:v>
                </c:pt>
                <c:pt idx="2">
                  <c:v>408.42245228688603</c:v>
                </c:pt>
                <c:pt idx="3">
                  <c:v>408.896701291949</c:v>
                </c:pt>
                <c:pt idx="4">
                  <c:v>408.00156304593798</c:v>
                </c:pt>
                <c:pt idx="5">
                  <c:v>409.34719670954399</c:v>
                </c:pt>
                <c:pt idx="6">
                  <c:v>407.63136848321898</c:v>
                </c:pt>
                <c:pt idx="7">
                  <c:v>408.00780934098498</c:v>
                </c:pt>
                <c:pt idx="8">
                  <c:v>404.91292030846802</c:v>
                </c:pt>
                <c:pt idx="9">
                  <c:v>404.84443567719302</c:v>
                </c:pt>
                <c:pt idx="10">
                  <c:v>405.06636717116498</c:v>
                </c:pt>
                <c:pt idx="11">
                  <c:v>405.22091186753698</c:v>
                </c:pt>
                <c:pt idx="12">
                  <c:v>403.74537040948002</c:v>
                </c:pt>
                <c:pt idx="13">
                  <c:v>404.384675552884</c:v>
                </c:pt>
                <c:pt idx="14">
                  <c:v>402.62813914914</c:v>
                </c:pt>
                <c:pt idx="15">
                  <c:v>402.497759412395</c:v>
                </c:pt>
                <c:pt idx="16">
                  <c:v>401.38040701178801</c:v>
                </c:pt>
                <c:pt idx="17">
                  <c:v>403.11188252267499</c:v>
                </c:pt>
                <c:pt idx="18">
                  <c:v>403.44262321449497</c:v>
                </c:pt>
                <c:pt idx="19">
                  <c:v>405.24333795957398</c:v>
                </c:pt>
                <c:pt idx="20">
                  <c:v>405.19164639789301</c:v>
                </c:pt>
                <c:pt idx="21">
                  <c:v>407.54936409333101</c:v>
                </c:pt>
                <c:pt idx="22">
                  <c:v>407.06060601746799</c:v>
                </c:pt>
                <c:pt idx="23">
                  <c:v>410.75343836327602</c:v>
                </c:pt>
                <c:pt idx="24">
                  <c:v>450.93134445181897</c:v>
                </c:pt>
                <c:pt idx="25">
                  <c:v>462.131789358611</c:v>
                </c:pt>
                <c:pt idx="26">
                  <c:v>462.24798811278202</c:v>
                </c:pt>
                <c:pt idx="27">
                  <c:v>460.80141936872099</c:v>
                </c:pt>
                <c:pt idx="28">
                  <c:v>461.264225666009</c:v>
                </c:pt>
                <c:pt idx="29">
                  <c:v>463.91985251699498</c:v>
                </c:pt>
                <c:pt idx="30">
                  <c:v>463.47309730516201</c:v>
                </c:pt>
                <c:pt idx="31">
                  <c:v>465.14226633842202</c:v>
                </c:pt>
                <c:pt idx="32">
                  <c:v>472.03005210152702</c:v>
                </c:pt>
                <c:pt idx="33">
                  <c:v>474.812586001586</c:v>
                </c:pt>
                <c:pt idx="34">
                  <c:v>475.49739193424699</c:v>
                </c:pt>
                <c:pt idx="35">
                  <c:v>477.23172181268899</c:v>
                </c:pt>
                <c:pt idx="36">
                  <c:v>471.11471623965201</c:v>
                </c:pt>
                <c:pt idx="37">
                  <c:v>475.59465747409598</c:v>
                </c:pt>
                <c:pt idx="38">
                  <c:v>475.45204004656898</c:v>
                </c:pt>
                <c:pt idx="39">
                  <c:v>474.44285580989299</c:v>
                </c:pt>
                <c:pt idx="40">
                  <c:v>467.51792288848401</c:v>
                </c:pt>
                <c:pt idx="41">
                  <c:v>469.55176198350898</c:v>
                </c:pt>
                <c:pt idx="42">
                  <c:v>471.32984873610599</c:v>
                </c:pt>
                <c:pt idx="43">
                  <c:v>469.51953110106399</c:v>
                </c:pt>
                <c:pt idx="44">
                  <c:v>451.50319970373403</c:v>
                </c:pt>
                <c:pt idx="45">
                  <c:v>450.55165047311698</c:v>
                </c:pt>
                <c:pt idx="46">
                  <c:v>449.23414911290303</c:v>
                </c:pt>
                <c:pt idx="47">
                  <c:v>446.93987106134699</c:v>
                </c:pt>
                <c:pt idx="48">
                  <c:v>432.45615138716403</c:v>
                </c:pt>
                <c:pt idx="49">
                  <c:v>429.76770309493003</c:v>
                </c:pt>
                <c:pt idx="50">
                  <c:v>430.56152264963902</c:v>
                </c:pt>
                <c:pt idx="51">
                  <c:v>429.15406706947601</c:v>
                </c:pt>
                <c:pt idx="52">
                  <c:v>420.09956143282602</c:v>
                </c:pt>
                <c:pt idx="53">
                  <c:v>419.95614649853798</c:v>
                </c:pt>
                <c:pt idx="54">
                  <c:v>419.873215890354</c:v>
                </c:pt>
                <c:pt idx="55">
                  <c:v>420.67940184737898</c:v>
                </c:pt>
                <c:pt idx="56">
                  <c:v>417.24611504862901</c:v>
                </c:pt>
                <c:pt idx="57">
                  <c:v>418.540713327003</c:v>
                </c:pt>
                <c:pt idx="58">
                  <c:v>416.47946624643703</c:v>
                </c:pt>
                <c:pt idx="59">
                  <c:v>418.01536584281899</c:v>
                </c:pt>
                <c:pt idx="60">
                  <c:v>418.49734006369698</c:v>
                </c:pt>
                <c:pt idx="61">
                  <c:v>419.08585714991602</c:v>
                </c:pt>
                <c:pt idx="62">
                  <c:v>420.34745984790601</c:v>
                </c:pt>
                <c:pt idx="63">
                  <c:v>419.08108220436799</c:v>
                </c:pt>
                <c:pt idx="64">
                  <c:v>438.03238932945601</c:v>
                </c:pt>
                <c:pt idx="65">
                  <c:v>445.053492480795</c:v>
                </c:pt>
                <c:pt idx="66">
                  <c:v>443.376159098252</c:v>
                </c:pt>
                <c:pt idx="67">
                  <c:v>441.42550551072401</c:v>
                </c:pt>
                <c:pt idx="68">
                  <c:v>454.08908256941299</c:v>
                </c:pt>
                <c:pt idx="69">
                  <c:v>452.62942562894301</c:v>
                </c:pt>
                <c:pt idx="70">
                  <c:v>453.42706614959201</c:v>
                </c:pt>
                <c:pt idx="71">
                  <c:v>452.24160263353502</c:v>
                </c:pt>
                <c:pt idx="72">
                  <c:v>466.095970856299</c:v>
                </c:pt>
                <c:pt idx="73">
                  <c:v>476.60685507492798</c:v>
                </c:pt>
                <c:pt idx="74">
                  <c:v>476.13113219660897</c:v>
                </c:pt>
                <c:pt idx="75">
                  <c:v>475.09556461915503</c:v>
                </c:pt>
                <c:pt idx="76">
                  <c:v>478.21690261009502</c:v>
                </c:pt>
                <c:pt idx="77">
                  <c:v>483.59350896267199</c:v>
                </c:pt>
                <c:pt idx="78">
                  <c:v>481.64920514417099</c:v>
                </c:pt>
                <c:pt idx="79">
                  <c:v>482.14384861803302</c:v>
                </c:pt>
                <c:pt idx="80">
                  <c:v>483.07097546595401</c:v>
                </c:pt>
                <c:pt idx="81">
                  <c:v>484.97943690778402</c:v>
                </c:pt>
                <c:pt idx="82">
                  <c:v>486.546015276932</c:v>
                </c:pt>
                <c:pt idx="83">
                  <c:v>484.25667369128001</c:v>
                </c:pt>
                <c:pt idx="84">
                  <c:v>464.50800113489998</c:v>
                </c:pt>
                <c:pt idx="85">
                  <c:v>461.55779900947999</c:v>
                </c:pt>
                <c:pt idx="86">
                  <c:v>456.52245488571299</c:v>
                </c:pt>
                <c:pt idx="87">
                  <c:v>454.43443580601001</c:v>
                </c:pt>
                <c:pt idx="88">
                  <c:v>419.29788795076797</c:v>
                </c:pt>
                <c:pt idx="89">
                  <c:v>414.94094194425702</c:v>
                </c:pt>
                <c:pt idx="90">
                  <c:v>414.06166550203301</c:v>
                </c:pt>
                <c:pt idx="91">
                  <c:v>413.282397921967</c:v>
                </c:pt>
                <c:pt idx="92">
                  <c:v>410.75283770944901</c:v>
                </c:pt>
                <c:pt idx="93">
                  <c:v>410.39469660335499</c:v>
                </c:pt>
                <c:pt idx="94">
                  <c:v>410.128440390224</c:v>
                </c:pt>
                <c:pt idx="95">
                  <c:v>410.797056430873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110.456105716343</c:v>
                </c:pt>
                <c:pt idx="1">
                  <c:v>104.55501675869399</c:v>
                </c:pt>
                <c:pt idx="2">
                  <c:v>103.06731371072701</c:v>
                </c:pt>
                <c:pt idx="3">
                  <c:v>101.924340360575</c:v>
                </c:pt>
                <c:pt idx="4">
                  <c:v>96.183752284962196</c:v>
                </c:pt>
                <c:pt idx="5">
                  <c:v>88.707071161536604</c:v>
                </c:pt>
                <c:pt idx="6">
                  <c:v>88.095118081488096</c:v>
                </c:pt>
                <c:pt idx="7">
                  <c:v>85.792560131279899</c:v>
                </c:pt>
                <c:pt idx="8">
                  <c:v>90.614921737060897</c:v>
                </c:pt>
                <c:pt idx="9">
                  <c:v>101.012173738036</c:v>
                </c:pt>
                <c:pt idx="10">
                  <c:v>99.844817585581694</c:v>
                </c:pt>
                <c:pt idx="11">
                  <c:v>92.925071330722304</c:v>
                </c:pt>
                <c:pt idx="12">
                  <c:v>85.447443886246006</c:v>
                </c:pt>
                <c:pt idx="13">
                  <c:v>84.332727034995301</c:v>
                </c:pt>
                <c:pt idx="14">
                  <c:v>83.313253465200305</c:v>
                </c:pt>
                <c:pt idx="15">
                  <c:v>78.305603636967206</c:v>
                </c:pt>
                <c:pt idx="16">
                  <c:v>75.628766715766801</c:v>
                </c:pt>
                <c:pt idx="17">
                  <c:v>73.642752385973594</c:v>
                </c:pt>
                <c:pt idx="18">
                  <c:v>69.8952799032255</c:v>
                </c:pt>
                <c:pt idx="19">
                  <c:v>76.574849258591001</c:v>
                </c:pt>
                <c:pt idx="20">
                  <c:v>72.842539501727202</c:v>
                </c:pt>
                <c:pt idx="21">
                  <c:v>74.704134973467305</c:v>
                </c:pt>
                <c:pt idx="22">
                  <c:v>79.238994374760196</c:v>
                </c:pt>
                <c:pt idx="23">
                  <c:v>78.024346328972698</c:v>
                </c:pt>
                <c:pt idx="24">
                  <c:v>80.132339951524699</c:v>
                </c:pt>
                <c:pt idx="25">
                  <c:v>74.966377448052299</c:v>
                </c:pt>
                <c:pt idx="26">
                  <c:v>77.624304397056903</c:v>
                </c:pt>
                <c:pt idx="27">
                  <c:v>86.769846081524307</c:v>
                </c:pt>
                <c:pt idx="28">
                  <c:v>98.356726448319293</c:v>
                </c:pt>
                <c:pt idx="29">
                  <c:v>100.093578197854</c:v>
                </c:pt>
                <c:pt idx="30">
                  <c:v>96.986422725397304</c:v>
                </c:pt>
                <c:pt idx="31">
                  <c:v>103.519487600622</c:v>
                </c:pt>
                <c:pt idx="32">
                  <c:v>112.387031413153</c:v>
                </c:pt>
                <c:pt idx="33">
                  <c:v>101.16927228490999</c:v>
                </c:pt>
                <c:pt idx="34">
                  <c:v>102.414293586843</c:v>
                </c:pt>
                <c:pt idx="35">
                  <c:v>97.983033980487704</c:v>
                </c:pt>
                <c:pt idx="36">
                  <c:v>100.211971134301</c:v>
                </c:pt>
                <c:pt idx="37">
                  <c:v>101.431653546395</c:v>
                </c:pt>
                <c:pt idx="38">
                  <c:v>85.484300032718096</c:v>
                </c:pt>
                <c:pt idx="39">
                  <c:v>77.450773481173101</c:v>
                </c:pt>
                <c:pt idx="40">
                  <c:v>74.320767516599403</c:v>
                </c:pt>
                <c:pt idx="41">
                  <c:v>73.430980024741302</c:v>
                </c:pt>
                <c:pt idx="42">
                  <c:v>73.694898736668094</c:v>
                </c:pt>
                <c:pt idx="43">
                  <c:v>69.858606749851901</c:v>
                </c:pt>
                <c:pt idx="44">
                  <c:v>72.188615206887604</c:v>
                </c:pt>
                <c:pt idx="45">
                  <c:v>74.341662655496805</c:v>
                </c:pt>
                <c:pt idx="46">
                  <c:v>89.062618013175793</c:v>
                </c:pt>
                <c:pt idx="47">
                  <c:v>93.884477415987405</c:v>
                </c:pt>
                <c:pt idx="48">
                  <c:v>90.416280158685595</c:v>
                </c:pt>
                <c:pt idx="49">
                  <c:v>91.637803296299694</c:v>
                </c:pt>
                <c:pt idx="50">
                  <c:v>85.527307523032306</c:v>
                </c:pt>
                <c:pt idx="51">
                  <c:v>87.2848976336698</c:v>
                </c:pt>
                <c:pt idx="52">
                  <c:v>81.308870946148502</c:v>
                </c:pt>
                <c:pt idx="53">
                  <c:v>82.772398344112204</c:v>
                </c:pt>
                <c:pt idx="54">
                  <c:v>76.888045544577906</c:v>
                </c:pt>
                <c:pt idx="55">
                  <c:v>79.787623104348796</c:v>
                </c:pt>
                <c:pt idx="56">
                  <c:v>87.8950418577828</c:v>
                </c:pt>
                <c:pt idx="57">
                  <c:v>77.448979531978694</c:v>
                </c:pt>
                <c:pt idx="58">
                  <c:v>72.389491768385398</c:v>
                </c:pt>
                <c:pt idx="59">
                  <c:v>62.489917769750001</c:v>
                </c:pt>
                <c:pt idx="60">
                  <c:v>54.7668068829406</c:v>
                </c:pt>
                <c:pt idx="61">
                  <c:v>47.369032280713903</c:v>
                </c:pt>
                <c:pt idx="62">
                  <c:v>46.146108937482097</c:v>
                </c:pt>
                <c:pt idx="63">
                  <c:v>52.337942315820897</c:v>
                </c:pt>
                <c:pt idx="64">
                  <c:v>54.065068958827602</c:v>
                </c:pt>
                <c:pt idx="65">
                  <c:v>53.939838711432699</c:v>
                </c:pt>
                <c:pt idx="66">
                  <c:v>51.425029842198498</c:v>
                </c:pt>
                <c:pt idx="67">
                  <c:v>46.9119861995759</c:v>
                </c:pt>
                <c:pt idx="68">
                  <c:v>47.926385823096503</c:v>
                </c:pt>
                <c:pt idx="69">
                  <c:v>51.707229102026403</c:v>
                </c:pt>
                <c:pt idx="70">
                  <c:v>57.008552268573801</c:v>
                </c:pt>
                <c:pt idx="71">
                  <c:v>63.987100220028601</c:v>
                </c:pt>
                <c:pt idx="72">
                  <c:v>71.643909520351102</c:v>
                </c:pt>
                <c:pt idx="73">
                  <c:v>73.598205389115805</c:v>
                </c:pt>
                <c:pt idx="74">
                  <c:v>75.548671253454202</c:v>
                </c:pt>
                <c:pt idx="75">
                  <c:v>81.402175323202698</c:v>
                </c:pt>
                <c:pt idx="76">
                  <c:v>87.649729328947501</c:v>
                </c:pt>
                <c:pt idx="77">
                  <c:v>86.359106763739007</c:v>
                </c:pt>
                <c:pt idx="78">
                  <c:v>84.564900556564695</c:v>
                </c:pt>
                <c:pt idx="79">
                  <c:v>90.673208123035394</c:v>
                </c:pt>
                <c:pt idx="80">
                  <c:v>88.134084302872097</c:v>
                </c:pt>
                <c:pt idx="81">
                  <c:v>95.0047313505396</c:v>
                </c:pt>
                <c:pt idx="82">
                  <c:v>92.551681623943907</c:v>
                </c:pt>
                <c:pt idx="83">
                  <c:v>90.256791392971493</c:v>
                </c:pt>
                <c:pt idx="84">
                  <c:v>84.966733353521505</c:v>
                </c:pt>
                <c:pt idx="85">
                  <c:v>81.152519278409699</c:v>
                </c:pt>
                <c:pt idx="86">
                  <c:v>78.852377762345597</c:v>
                </c:pt>
                <c:pt idx="87">
                  <c:v>86.181428175634693</c:v>
                </c:pt>
                <c:pt idx="88">
                  <c:v>87.063799306754404</c:v>
                </c:pt>
                <c:pt idx="89">
                  <c:v>88.834407628651903</c:v>
                </c:pt>
                <c:pt idx="90">
                  <c:v>88.913627705440604</c:v>
                </c:pt>
                <c:pt idx="91">
                  <c:v>87.0729412512881</c:v>
                </c:pt>
                <c:pt idx="92">
                  <c:v>86.715699143361405</c:v>
                </c:pt>
                <c:pt idx="93">
                  <c:v>87.677829564079303</c:v>
                </c:pt>
                <c:pt idx="94">
                  <c:v>89.860272592224305</c:v>
                </c:pt>
                <c:pt idx="95">
                  <c:v>85.555335280560598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7.90476317970547</c:v>
                </c:pt>
                <c:pt idx="27">
                  <c:v>14.8201875654521</c:v>
                </c:pt>
                <c:pt idx="28">
                  <c:v>14.756139539250899</c:v>
                </c:pt>
                <c:pt idx="29">
                  <c:v>14.954894556518401</c:v>
                </c:pt>
                <c:pt idx="30">
                  <c:v>19.133471636021302</c:v>
                </c:pt>
                <c:pt idx="31">
                  <c:v>31.279896875421301</c:v>
                </c:pt>
                <c:pt idx="32">
                  <c:v>51.526848123190298</c:v>
                </c:pt>
                <c:pt idx="33">
                  <c:v>79.382192817676597</c:v>
                </c:pt>
                <c:pt idx="34">
                  <c:v>120.05490760163001</c:v>
                </c:pt>
                <c:pt idx="35">
                  <c:v>171.888757113563</c:v>
                </c:pt>
                <c:pt idx="36">
                  <c:v>218.02168037657299</c:v>
                </c:pt>
                <c:pt idx="37">
                  <c:v>270.624005245923</c:v>
                </c:pt>
                <c:pt idx="38">
                  <c:v>332.87084416925001</c:v>
                </c:pt>
                <c:pt idx="39">
                  <c:v>370.44518871105799</c:v>
                </c:pt>
                <c:pt idx="40">
                  <c:v>406.35622904061802</c:v>
                </c:pt>
                <c:pt idx="41">
                  <c:v>458.883360021925</c:v>
                </c:pt>
                <c:pt idx="42">
                  <c:v>516.01931284204204</c:v>
                </c:pt>
                <c:pt idx="43">
                  <c:v>564.83821236679898</c:v>
                </c:pt>
                <c:pt idx="44">
                  <c:v>609.47656173083305</c:v>
                </c:pt>
                <c:pt idx="45">
                  <c:v>680.87930145157804</c:v>
                </c:pt>
                <c:pt idx="46">
                  <c:v>715.23361838253197</c:v>
                </c:pt>
                <c:pt idx="47">
                  <c:v>735.93029408872997</c:v>
                </c:pt>
                <c:pt idx="48">
                  <c:v>790.87974166586798</c:v>
                </c:pt>
                <c:pt idx="49">
                  <c:v>830.553757267366</c:v>
                </c:pt>
                <c:pt idx="50">
                  <c:v>848.610782481554</c:v>
                </c:pt>
                <c:pt idx="51">
                  <c:v>831.51961704613598</c:v>
                </c:pt>
                <c:pt idx="52">
                  <c:v>855.31506775294804</c:v>
                </c:pt>
                <c:pt idx="53">
                  <c:v>876.54092561040795</c:v>
                </c:pt>
                <c:pt idx="54">
                  <c:v>935.67782750420304</c:v>
                </c:pt>
                <c:pt idx="55">
                  <c:v>899.68987190001201</c:v>
                </c:pt>
                <c:pt idx="56">
                  <c:v>850.25712033540697</c:v>
                </c:pt>
                <c:pt idx="57">
                  <c:v>796.55233761348302</c:v>
                </c:pt>
                <c:pt idx="58">
                  <c:v>740.41641363065105</c:v>
                </c:pt>
                <c:pt idx="59">
                  <c:v>675.25488571881795</c:v>
                </c:pt>
                <c:pt idx="60">
                  <c:v>641.013182828872</c:v>
                </c:pt>
                <c:pt idx="61">
                  <c:v>615.31372223617802</c:v>
                </c:pt>
                <c:pt idx="62">
                  <c:v>583.76865238667301</c:v>
                </c:pt>
                <c:pt idx="63">
                  <c:v>527.493063470474</c:v>
                </c:pt>
                <c:pt idx="64">
                  <c:v>453.17502994972</c:v>
                </c:pt>
                <c:pt idx="65">
                  <c:v>375.34699426891501</c:v>
                </c:pt>
                <c:pt idx="66">
                  <c:v>295.725956736076</c:v>
                </c:pt>
                <c:pt idx="67">
                  <c:v>222.809067694182</c:v>
                </c:pt>
                <c:pt idx="68">
                  <c:v>157.390443716965</c:v>
                </c:pt>
                <c:pt idx="69">
                  <c:v>101.072473797752</c:v>
                </c:pt>
                <c:pt idx="70">
                  <c:v>55.629806085639203</c:v>
                </c:pt>
                <c:pt idx="71">
                  <c:v>27.777108023030699</c:v>
                </c:pt>
                <c:pt idx="72">
                  <c:v>18.289361576022799</c:v>
                </c:pt>
                <c:pt idx="73">
                  <c:v>16.8446347291435</c:v>
                </c:pt>
                <c:pt idx="74">
                  <c:v>16.905815367268101</c:v>
                </c:pt>
                <c:pt idx="75">
                  <c:v>5.6276672924509299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122.760812315975</c:v>
                </c:pt>
                <c:pt idx="1">
                  <c:v>120.70388028196901</c:v>
                </c:pt>
                <c:pt idx="2">
                  <c:v>120.648004387182</c:v>
                </c:pt>
                <c:pt idx="3">
                  <c:v>120.60814936117799</c:v>
                </c:pt>
                <c:pt idx="4">
                  <c:v>120.548366822172</c:v>
                </c:pt>
                <c:pt idx="5">
                  <c:v>120.548366822172</c:v>
                </c:pt>
                <c:pt idx="6">
                  <c:v>120.548366822172</c:v>
                </c:pt>
                <c:pt idx="7">
                  <c:v>120.544635769283</c:v>
                </c:pt>
                <c:pt idx="8">
                  <c:v>118.42517587315101</c:v>
                </c:pt>
                <c:pt idx="9">
                  <c:v>118.492903656953</c:v>
                </c:pt>
                <c:pt idx="10">
                  <c:v>118.630381153459</c:v>
                </c:pt>
                <c:pt idx="11">
                  <c:v>118.718704117893</c:v>
                </c:pt>
                <c:pt idx="12">
                  <c:v>111.59991198281899</c:v>
                </c:pt>
                <c:pt idx="13">
                  <c:v>111.137821844756</c:v>
                </c:pt>
                <c:pt idx="14">
                  <c:v>111.148955596777</c:v>
                </c:pt>
                <c:pt idx="15">
                  <c:v>111.064211225695</c:v>
                </c:pt>
                <c:pt idx="16">
                  <c:v>109.971444873011</c:v>
                </c:pt>
                <c:pt idx="17">
                  <c:v>109.94993440943099</c:v>
                </c:pt>
                <c:pt idx="18">
                  <c:v>109.959121410875</c:v>
                </c:pt>
                <c:pt idx="19">
                  <c:v>109.97749541376101</c:v>
                </c:pt>
                <c:pt idx="20">
                  <c:v>107.56353573762701</c:v>
                </c:pt>
                <c:pt idx="21">
                  <c:v>107.253701156761</c:v>
                </c:pt>
                <c:pt idx="22">
                  <c:v>107.10247654147101</c:v>
                </c:pt>
                <c:pt idx="23">
                  <c:v>106.825444944414</c:v>
                </c:pt>
                <c:pt idx="24">
                  <c:v>114.97870395646</c:v>
                </c:pt>
                <c:pt idx="25">
                  <c:v>114.866786038562</c:v>
                </c:pt>
                <c:pt idx="26">
                  <c:v>115.085930852104</c:v>
                </c:pt>
                <c:pt idx="27">
                  <c:v>115.16561987521099</c:v>
                </c:pt>
                <c:pt idx="28">
                  <c:v>136.486268176392</c:v>
                </c:pt>
                <c:pt idx="29">
                  <c:v>138.26936710929201</c:v>
                </c:pt>
                <c:pt idx="30">
                  <c:v>137.889359609075</c:v>
                </c:pt>
                <c:pt idx="31">
                  <c:v>140.160974123675</c:v>
                </c:pt>
                <c:pt idx="32">
                  <c:v>172.615130510618</c:v>
                </c:pt>
                <c:pt idx="33">
                  <c:v>178.37643238640999</c:v>
                </c:pt>
                <c:pt idx="34">
                  <c:v>178.364994766759</c:v>
                </c:pt>
                <c:pt idx="35">
                  <c:v>181.703878616418</c:v>
                </c:pt>
                <c:pt idx="36">
                  <c:v>217.90913264196001</c:v>
                </c:pt>
                <c:pt idx="37">
                  <c:v>223.37561562416599</c:v>
                </c:pt>
                <c:pt idx="38">
                  <c:v>223.43653004380801</c:v>
                </c:pt>
                <c:pt idx="39">
                  <c:v>220.49524069060499</c:v>
                </c:pt>
                <c:pt idx="40">
                  <c:v>170.538629506386</c:v>
                </c:pt>
                <c:pt idx="41">
                  <c:v>164.534340773992</c:v>
                </c:pt>
                <c:pt idx="42">
                  <c:v>160.01036160143499</c:v>
                </c:pt>
                <c:pt idx="43">
                  <c:v>152.156223470546</c:v>
                </c:pt>
                <c:pt idx="44">
                  <c:v>118.342622713629</c:v>
                </c:pt>
                <c:pt idx="45">
                  <c:v>116.981625884984</c:v>
                </c:pt>
                <c:pt idx="46">
                  <c:v>113.681167621733</c:v>
                </c:pt>
                <c:pt idx="47">
                  <c:v>110.010947139188</c:v>
                </c:pt>
                <c:pt idx="48">
                  <c:v>108.977334561349</c:v>
                </c:pt>
                <c:pt idx="49">
                  <c:v>108.88606492206</c:v>
                </c:pt>
                <c:pt idx="50">
                  <c:v>108.685063319207</c:v>
                </c:pt>
                <c:pt idx="51">
                  <c:v>108.38907206435</c:v>
                </c:pt>
                <c:pt idx="52">
                  <c:v>110.388946905013</c:v>
                </c:pt>
                <c:pt idx="53">
                  <c:v>110.302423488844</c:v>
                </c:pt>
                <c:pt idx="54">
                  <c:v>110.283090042316</c:v>
                </c:pt>
                <c:pt idx="55">
                  <c:v>110.24212153596601</c:v>
                </c:pt>
                <c:pt idx="56">
                  <c:v>110.209898949845</c:v>
                </c:pt>
                <c:pt idx="57">
                  <c:v>110.209898949845</c:v>
                </c:pt>
                <c:pt idx="58">
                  <c:v>110.16204768395799</c:v>
                </c:pt>
                <c:pt idx="59">
                  <c:v>110.150084867486</c:v>
                </c:pt>
                <c:pt idx="60">
                  <c:v>110.20247206747599</c:v>
                </c:pt>
                <c:pt idx="61">
                  <c:v>110.402147798074</c:v>
                </c:pt>
                <c:pt idx="62">
                  <c:v>110.550830544867</c:v>
                </c:pt>
                <c:pt idx="63">
                  <c:v>117.481333048184</c:v>
                </c:pt>
                <c:pt idx="64">
                  <c:v>180.98539569690101</c:v>
                </c:pt>
                <c:pt idx="65">
                  <c:v>188.48684970531301</c:v>
                </c:pt>
                <c:pt idx="66">
                  <c:v>188.332140075284</c:v>
                </c:pt>
                <c:pt idx="67">
                  <c:v>188.81884874860299</c:v>
                </c:pt>
                <c:pt idx="68">
                  <c:v>196.90000228522899</c:v>
                </c:pt>
                <c:pt idx="69">
                  <c:v>198.03125836247199</c:v>
                </c:pt>
                <c:pt idx="70">
                  <c:v>197.991753467682</c:v>
                </c:pt>
                <c:pt idx="71">
                  <c:v>202.800514439029</c:v>
                </c:pt>
                <c:pt idx="72">
                  <c:v>282.89508832681298</c:v>
                </c:pt>
                <c:pt idx="73">
                  <c:v>294.302276002697</c:v>
                </c:pt>
                <c:pt idx="74">
                  <c:v>294.47637848590102</c:v>
                </c:pt>
                <c:pt idx="75">
                  <c:v>294.50364035410399</c:v>
                </c:pt>
                <c:pt idx="76">
                  <c:v>294.609171794546</c:v>
                </c:pt>
                <c:pt idx="77">
                  <c:v>294.58302025235503</c:v>
                </c:pt>
                <c:pt idx="78">
                  <c:v>294.53022088589103</c:v>
                </c:pt>
                <c:pt idx="79">
                  <c:v>297.62557848761901</c:v>
                </c:pt>
                <c:pt idx="80">
                  <c:v>345.49832960344497</c:v>
                </c:pt>
                <c:pt idx="81">
                  <c:v>353.03038592109999</c:v>
                </c:pt>
                <c:pt idx="82">
                  <c:v>353.50750646667501</c:v>
                </c:pt>
                <c:pt idx="83">
                  <c:v>348.29921528846597</c:v>
                </c:pt>
                <c:pt idx="84">
                  <c:v>316.47634232568203</c:v>
                </c:pt>
                <c:pt idx="85">
                  <c:v>315.23899543920999</c:v>
                </c:pt>
                <c:pt idx="86">
                  <c:v>315.91999328994899</c:v>
                </c:pt>
                <c:pt idx="87">
                  <c:v>316.56476254878697</c:v>
                </c:pt>
                <c:pt idx="88">
                  <c:v>275.63977340737199</c:v>
                </c:pt>
                <c:pt idx="89">
                  <c:v>270.08371045813101</c:v>
                </c:pt>
                <c:pt idx="90">
                  <c:v>269.94769026451502</c:v>
                </c:pt>
                <c:pt idx="91">
                  <c:v>265.03971598624997</c:v>
                </c:pt>
                <c:pt idx="92">
                  <c:v>221.33558083842399</c:v>
                </c:pt>
                <c:pt idx="93">
                  <c:v>218.099386373138</c:v>
                </c:pt>
                <c:pt idx="94">
                  <c:v>218.344815736676</c:v>
                </c:pt>
                <c:pt idx="95">
                  <c:v>216.76506786067301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77.666010578539897</c:v>
                </c:pt>
                <c:pt idx="68">
                  <c:v>251.55057097816601</c:v>
                </c:pt>
                <c:pt idx="69">
                  <c:v>247.99727162810501</c:v>
                </c:pt>
                <c:pt idx="70">
                  <c:v>248.919699501591</c:v>
                </c:pt>
                <c:pt idx="71">
                  <c:v>266.97853942426099</c:v>
                </c:pt>
                <c:pt idx="72">
                  <c:v>464.83205718646201</c:v>
                </c:pt>
                <c:pt idx="73">
                  <c:v>479.49978529779901</c:v>
                </c:pt>
                <c:pt idx="74">
                  <c:v>480.88992596883003</c:v>
                </c:pt>
                <c:pt idx="75">
                  <c:v>480.21433982561098</c:v>
                </c:pt>
                <c:pt idx="76">
                  <c:v>489.73745415077798</c:v>
                </c:pt>
                <c:pt idx="77">
                  <c:v>493.77796238518602</c:v>
                </c:pt>
                <c:pt idx="78">
                  <c:v>504.84712065602298</c:v>
                </c:pt>
                <c:pt idx="79">
                  <c:v>504.76267759196702</c:v>
                </c:pt>
                <c:pt idx="80">
                  <c:v>357.430288710149</c:v>
                </c:pt>
                <c:pt idx="81">
                  <c:v>351.010621529704</c:v>
                </c:pt>
                <c:pt idx="82">
                  <c:v>358.70836132657001</c:v>
                </c:pt>
                <c:pt idx="83">
                  <c:v>346.40496764175998</c:v>
                </c:pt>
                <c:pt idx="84">
                  <c:v>126.365340716536</c:v>
                </c:pt>
                <c:pt idx="85">
                  <c:v>124.679991783967</c:v>
                </c:pt>
                <c:pt idx="86">
                  <c:v>124.617559999162</c:v>
                </c:pt>
                <c:pt idx="87">
                  <c:v>124.676022488141</c:v>
                </c:pt>
                <c:pt idx="88">
                  <c:v>124.708503906438</c:v>
                </c:pt>
                <c:pt idx="89">
                  <c:v>124.708502915229</c:v>
                </c:pt>
                <c:pt idx="90">
                  <c:v>124.493181130678</c:v>
                </c:pt>
                <c:pt idx="91">
                  <c:v>124.284097023399</c:v>
                </c:pt>
                <c:pt idx="92">
                  <c:v>3.0897523554952899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297.48551679172698</c:v>
                </c:pt>
                <c:pt idx="49">
                  <c:v>251.065655349027</c:v>
                </c:pt>
                <c:pt idx="50">
                  <c:v>277.75381970734901</c:v>
                </c:pt>
                <c:pt idx="51">
                  <c:v>369.83126018435001</c:v>
                </c:pt>
                <c:pt idx="52">
                  <c:v>387.190238808998</c:v>
                </c:pt>
                <c:pt idx="53">
                  <c:v>365.556429875373</c:v>
                </c:pt>
                <c:pt idx="54">
                  <c:v>312.32871089428602</c:v>
                </c:pt>
                <c:pt idx="55">
                  <c:v>341.97583360849302</c:v>
                </c:pt>
                <c:pt idx="56">
                  <c:v>330.39751059028401</c:v>
                </c:pt>
                <c:pt idx="57">
                  <c:v>340.146182449295</c:v>
                </c:pt>
                <c:pt idx="58">
                  <c:v>310.211187743626</c:v>
                </c:pt>
                <c:pt idx="59">
                  <c:v>342.04928069563601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-1686.92294290726</c:v>
                </c:pt>
                <c:pt idx="1">
                  <c:v>-1632.93446871164</c:v>
                </c:pt>
                <c:pt idx="2">
                  <c:v>-1601.2782758907599</c:v>
                </c:pt>
                <c:pt idx="3">
                  <c:v>-1655.53396445163</c:v>
                </c:pt>
                <c:pt idx="4">
                  <c:v>-1352.4399173337199</c:v>
                </c:pt>
                <c:pt idx="5">
                  <c:v>-1321.2234753259199</c:v>
                </c:pt>
                <c:pt idx="6">
                  <c:v>-1349.12057565992</c:v>
                </c:pt>
                <c:pt idx="7">
                  <c:v>-1337.1133400439401</c:v>
                </c:pt>
                <c:pt idx="8">
                  <c:v>-1504.3711739555299</c:v>
                </c:pt>
                <c:pt idx="9">
                  <c:v>-1559.13409342312</c:v>
                </c:pt>
                <c:pt idx="10">
                  <c:v>-1610.1565627012701</c:v>
                </c:pt>
                <c:pt idx="11">
                  <c:v>-1487.01536516959</c:v>
                </c:pt>
                <c:pt idx="12">
                  <c:v>-974.15288857188602</c:v>
                </c:pt>
                <c:pt idx="13">
                  <c:v>-860.31809849518595</c:v>
                </c:pt>
                <c:pt idx="14">
                  <c:v>-917.65036161908802</c:v>
                </c:pt>
                <c:pt idx="15">
                  <c:v>-991.91898588725405</c:v>
                </c:pt>
                <c:pt idx="16">
                  <c:v>-1326.2050277584899</c:v>
                </c:pt>
                <c:pt idx="17">
                  <c:v>-1452.66463525419</c:v>
                </c:pt>
                <c:pt idx="18">
                  <c:v>-1453.53911374935</c:v>
                </c:pt>
                <c:pt idx="19">
                  <c:v>-1439.2576960848201</c:v>
                </c:pt>
                <c:pt idx="20">
                  <c:v>-1435.8532609516201</c:v>
                </c:pt>
                <c:pt idx="21">
                  <c:v>-1417.6229493650501</c:v>
                </c:pt>
                <c:pt idx="22">
                  <c:v>-1442.63955143403</c:v>
                </c:pt>
                <c:pt idx="23">
                  <c:v>-1442.7265326184699</c:v>
                </c:pt>
                <c:pt idx="24">
                  <c:v>-1533.1825813523899</c:v>
                </c:pt>
                <c:pt idx="25">
                  <c:v>-1528.5074318086399</c:v>
                </c:pt>
                <c:pt idx="26">
                  <c:v>-1383.5070751291</c:v>
                </c:pt>
                <c:pt idx="27">
                  <c:v>-1327.61537710886</c:v>
                </c:pt>
                <c:pt idx="28">
                  <c:v>-1183.0011047590001</c:v>
                </c:pt>
                <c:pt idx="29">
                  <c:v>-1120.72058364901</c:v>
                </c:pt>
                <c:pt idx="30">
                  <c:v>-1005.9911334331</c:v>
                </c:pt>
                <c:pt idx="31">
                  <c:v>-982.14239311664699</c:v>
                </c:pt>
                <c:pt idx="32">
                  <c:v>-1037.37358992026</c:v>
                </c:pt>
                <c:pt idx="33">
                  <c:v>-998.00771740921402</c:v>
                </c:pt>
                <c:pt idx="34">
                  <c:v>-903.07023374779499</c:v>
                </c:pt>
                <c:pt idx="35">
                  <c:v>-814.68640884006697</c:v>
                </c:pt>
                <c:pt idx="36">
                  <c:v>-885.66711435953505</c:v>
                </c:pt>
                <c:pt idx="37">
                  <c:v>-892.67768764083803</c:v>
                </c:pt>
                <c:pt idx="38">
                  <c:v>-763.51407201814504</c:v>
                </c:pt>
                <c:pt idx="39">
                  <c:v>-703.91612160835598</c:v>
                </c:pt>
                <c:pt idx="40">
                  <c:v>-398.93356155308902</c:v>
                </c:pt>
                <c:pt idx="41">
                  <c:v>-224.518030296646</c:v>
                </c:pt>
                <c:pt idx="42">
                  <c:v>-191.32652153827399</c:v>
                </c:pt>
                <c:pt idx="43">
                  <c:v>-177.252007247037</c:v>
                </c:pt>
                <c:pt idx="44">
                  <c:v>-85.265097566199998</c:v>
                </c:pt>
                <c:pt idx="45">
                  <c:v>-65.021354053363297</c:v>
                </c:pt>
                <c:pt idx="46">
                  <c:v>-150.367469355043</c:v>
                </c:pt>
                <c:pt idx="47">
                  <c:v>-56.678300079390198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-173.97380233235401</c:v>
                </c:pt>
                <c:pt idx="61">
                  <c:v>-364.85900662048101</c:v>
                </c:pt>
                <c:pt idx="62">
                  <c:v>-323.162194731564</c:v>
                </c:pt>
                <c:pt idx="63">
                  <c:v>-436.63962752168499</c:v>
                </c:pt>
                <c:pt idx="64">
                  <c:v>-920.01573374973896</c:v>
                </c:pt>
                <c:pt idx="65">
                  <c:v>-1041.1172646357199</c:v>
                </c:pt>
                <c:pt idx="66">
                  <c:v>-1004.73203703844</c:v>
                </c:pt>
                <c:pt idx="67">
                  <c:v>-1022.53227139</c:v>
                </c:pt>
                <c:pt idx="68">
                  <c:v>-1209.1260363763899</c:v>
                </c:pt>
                <c:pt idx="69">
                  <c:v>-1124.56533672298</c:v>
                </c:pt>
                <c:pt idx="70">
                  <c:v>-1138.0773160429001</c:v>
                </c:pt>
                <c:pt idx="71">
                  <c:v>-1021.77444295945</c:v>
                </c:pt>
                <c:pt idx="72">
                  <c:v>-1094.4393030285</c:v>
                </c:pt>
                <c:pt idx="73">
                  <c:v>-987.75454698370004</c:v>
                </c:pt>
                <c:pt idx="74">
                  <c:v>-840.34872629653603</c:v>
                </c:pt>
                <c:pt idx="75">
                  <c:v>-813.52240760676602</c:v>
                </c:pt>
                <c:pt idx="76">
                  <c:v>-771.66697010214398</c:v>
                </c:pt>
                <c:pt idx="77">
                  <c:v>-822.60567867097302</c:v>
                </c:pt>
                <c:pt idx="78">
                  <c:v>-892.86611986771698</c:v>
                </c:pt>
                <c:pt idx="79">
                  <c:v>-867.28569565010298</c:v>
                </c:pt>
                <c:pt idx="80">
                  <c:v>-839.38423248377501</c:v>
                </c:pt>
                <c:pt idx="81">
                  <c:v>-935.30644426385595</c:v>
                </c:pt>
                <c:pt idx="82">
                  <c:v>-1022.39170474041</c:v>
                </c:pt>
                <c:pt idx="83">
                  <c:v>-1039.2641992046199</c:v>
                </c:pt>
                <c:pt idx="84">
                  <c:v>-842.53358168253601</c:v>
                </c:pt>
                <c:pt idx="85">
                  <c:v>-905.93792707969897</c:v>
                </c:pt>
                <c:pt idx="86">
                  <c:v>-943.50877562811502</c:v>
                </c:pt>
                <c:pt idx="87">
                  <c:v>-1002.71362957939</c:v>
                </c:pt>
                <c:pt idx="88">
                  <c:v>-932.32209681643303</c:v>
                </c:pt>
                <c:pt idx="89">
                  <c:v>-977.12194382616099</c:v>
                </c:pt>
                <c:pt idx="90">
                  <c:v>-1017.90274726915</c:v>
                </c:pt>
                <c:pt idx="91">
                  <c:v>-1077.84362359119</c:v>
                </c:pt>
                <c:pt idx="92">
                  <c:v>-1057.5109939525</c:v>
                </c:pt>
                <c:pt idx="93">
                  <c:v>-1208.4741230934001</c:v>
                </c:pt>
                <c:pt idx="94">
                  <c:v>-1333.97615168328</c:v>
                </c:pt>
                <c:pt idx="95">
                  <c:v>-1368.2546376324301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-224.492605270251</c:v>
                </c:pt>
                <c:pt idx="5">
                  <c:v>-273.83690735656199</c:v>
                </c:pt>
                <c:pt idx="6">
                  <c:v>-273.865190127581</c:v>
                </c:pt>
                <c:pt idx="7">
                  <c:v>-273.771212578644</c:v>
                </c:pt>
                <c:pt idx="8">
                  <c:v>-166.477075956166</c:v>
                </c:pt>
                <c:pt idx="9">
                  <c:v>-166.62184937827601</c:v>
                </c:pt>
                <c:pt idx="10">
                  <c:v>-166.40337898318199</c:v>
                </c:pt>
                <c:pt idx="11">
                  <c:v>-252.62576521371599</c:v>
                </c:pt>
                <c:pt idx="12">
                  <c:v>-589.19836685346002</c:v>
                </c:pt>
                <c:pt idx="13">
                  <c:v>-589.63366327262599</c:v>
                </c:pt>
                <c:pt idx="14">
                  <c:v>-588.23445749923701</c:v>
                </c:pt>
                <c:pt idx="15">
                  <c:v>-587.59635121475196</c:v>
                </c:pt>
                <c:pt idx="16">
                  <c:v>-312.37180308375099</c:v>
                </c:pt>
                <c:pt idx="17">
                  <c:v>-165.98501794323599</c:v>
                </c:pt>
                <c:pt idx="18">
                  <c:v>-165.79373612470999</c:v>
                </c:pt>
                <c:pt idx="19">
                  <c:v>-131.55858834966901</c:v>
                </c:pt>
                <c:pt idx="20">
                  <c:v>-114.378077752232</c:v>
                </c:pt>
                <c:pt idx="21">
                  <c:v>-114.398258249424</c:v>
                </c:pt>
                <c:pt idx="22">
                  <c:v>-114.39153193025101</c:v>
                </c:pt>
                <c:pt idx="23">
                  <c:v>-114.337714704951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-170.991962578818</c:v>
                </c:pt>
                <c:pt idx="41">
                  <c:v>-312.19032385153599</c:v>
                </c:pt>
                <c:pt idx="42">
                  <c:v>-312.09614511862901</c:v>
                </c:pt>
                <c:pt idx="43">
                  <c:v>-311.60508378751098</c:v>
                </c:pt>
                <c:pt idx="44">
                  <c:v>-425.78135143558399</c:v>
                </c:pt>
                <c:pt idx="45">
                  <c:v>-425.45173202910098</c:v>
                </c:pt>
                <c:pt idx="46">
                  <c:v>-424.95394540526001</c:v>
                </c:pt>
                <c:pt idx="47">
                  <c:v>-530.07575191741898</c:v>
                </c:pt>
                <c:pt idx="48">
                  <c:v>-939.57119320554705</c:v>
                </c:pt>
                <c:pt idx="49">
                  <c:v>-946.36540580963799</c:v>
                </c:pt>
                <c:pt idx="50">
                  <c:v>-944.27333065386995</c:v>
                </c:pt>
                <c:pt idx="51">
                  <c:v>-942.75303265929097</c:v>
                </c:pt>
                <c:pt idx="52">
                  <c:v>-940.66094929193196</c:v>
                </c:pt>
                <c:pt idx="53">
                  <c:v>-939.13394653360695</c:v>
                </c:pt>
                <c:pt idx="54">
                  <c:v>-936.73915519514901</c:v>
                </c:pt>
                <c:pt idx="55">
                  <c:v>-937.37822223573698</c:v>
                </c:pt>
                <c:pt idx="56">
                  <c:v>-935.11124019960096</c:v>
                </c:pt>
                <c:pt idx="57">
                  <c:v>-931.12216854080702</c:v>
                </c:pt>
                <c:pt idx="58">
                  <c:v>-928.86864530170999</c:v>
                </c:pt>
                <c:pt idx="59">
                  <c:v>-926.91784645689302</c:v>
                </c:pt>
                <c:pt idx="60">
                  <c:v>-641.44689093757995</c:v>
                </c:pt>
                <c:pt idx="61">
                  <c:v>-600.54712177593603</c:v>
                </c:pt>
                <c:pt idx="62">
                  <c:v>-598.40795725371299</c:v>
                </c:pt>
                <c:pt idx="63">
                  <c:v>-517.42238874558404</c:v>
                </c:pt>
                <c:pt idx="64">
                  <c:v>-119.705809073821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7.6373896256696702E-2"/>
          <c:w val="0.19904200363756794"/>
          <c:h val="0.792124555932513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3696.7941690942598</c:v>
                </c:pt>
                <c:pt idx="1">
                  <c:v>3697.8681101900402</c:v>
                </c:pt>
                <c:pt idx="2">
                  <c:v>3697.8547728470598</c:v>
                </c:pt>
                <c:pt idx="3">
                  <c:v>3696.4606703801301</c:v>
                </c:pt>
                <c:pt idx="4">
                  <c:v>3695.4201296389801</c:v>
                </c:pt>
                <c:pt idx="5">
                  <c:v>3696.1071249392498</c:v>
                </c:pt>
                <c:pt idx="6">
                  <c:v>3697.3344861915798</c:v>
                </c:pt>
                <c:pt idx="7">
                  <c:v>3698.9153277451401</c:v>
                </c:pt>
                <c:pt idx="8">
                  <c:v>3699.7357778997598</c:v>
                </c:pt>
                <c:pt idx="9">
                  <c:v>3700.08263024178</c:v>
                </c:pt>
                <c:pt idx="10">
                  <c:v>3701.1765692095801</c:v>
                </c:pt>
                <c:pt idx="11">
                  <c:v>3702.82416261768</c:v>
                </c:pt>
                <c:pt idx="12">
                  <c:v>3703.7980003590201</c:v>
                </c:pt>
                <c:pt idx="13">
                  <c:v>3703.8780407018098</c:v>
                </c:pt>
                <c:pt idx="14">
                  <c:v>3705.2521452967299</c:v>
                </c:pt>
                <c:pt idx="15">
                  <c:v>3705.2521290118202</c:v>
                </c:pt>
                <c:pt idx="16">
                  <c:v>3704.27825870066</c:v>
                </c:pt>
                <c:pt idx="17">
                  <c:v>3703.05757426227</c:v>
                </c:pt>
                <c:pt idx="18">
                  <c:v>3703.4711458890101</c:v>
                </c:pt>
                <c:pt idx="19">
                  <c:v>3703.31770944756</c:v>
                </c:pt>
                <c:pt idx="20">
                  <c:v>3703.5978913596</c:v>
                </c:pt>
                <c:pt idx="21">
                  <c:v>3704.9319350708502</c:v>
                </c:pt>
                <c:pt idx="22">
                  <c:v>3704.6317878566201</c:v>
                </c:pt>
                <c:pt idx="23">
                  <c:v>3702.3638695782302</c:v>
                </c:pt>
                <c:pt idx="24">
                  <c:v>3704.2649213576801</c:v>
                </c:pt>
                <c:pt idx="25">
                  <c:v>3703.7779699171801</c:v>
                </c:pt>
                <c:pt idx="26">
                  <c:v>3703.23102486065</c:v>
                </c:pt>
                <c:pt idx="27">
                  <c:v>3704.9919938265298</c:v>
                </c:pt>
                <c:pt idx="28">
                  <c:v>3704.3315917876598</c:v>
                </c:pt>
                <c:pt idx="29">
                  <c:v>3703.5111904877699</c:v>
                </c:pt>
                <c:pt idx="30">
                  <c:v>3702.0636735092698</c:v>
                </c:pt>
                <c:pt idx="31">
                  <c:v>3702.2904897644798</c:v>
                </c:pt>
                <c:pt idx="32">
                  <c:v>3701.9369606085102</c:v>
                </c:pt>
                <c:pt idx="33">
                  <c:v>3702.0837039511098</c:v>
                </c:pt>
                <c:pt idx="34">
                  <c:v>3702.5506412346799</c:v>
                </c:pt>
                <c:pt idx="35">
                  <c:v>3703.5178510168098</c:v>
                </c:pt>
                <c:pt idx="36">
                  <c:v>3704.2582445437301</c:v>
                </c:pt>
                <c:pt idx="37">
                  <c:v>3703.57784463285</c:v>
                </c:pt>
                <c:pt idx="38">
                  <c:v>3703.1776754887301</c:v>
                </c:pt>
                <c:pt idx="39">
                  <c:v>3703.2310737153898</c:v>
                </c:pt>
                <c:pt idx="40">
                  <c:v>3702.0236614803398</c:v>
                </c:pt>
                <c:pt idx="41">
                  <c:v>3701.1965833664999</c:v>
                </c:pt>
                <c:pt idx="42">
                  <c:v>3699.5289758014801</c:v>
                </c:pt>
                <c:pt idx="43">
                  <c:v>3697.6346496907199</c:v>
                </c:pt>
                <c:pt idx="44">
                  <c:v>3695.7002464113698</c:v>
                </c:pt>
                <c:pt idx="45">
                  <c:v>3693.7592151728099</c:v>
                </c:pt>
                <c:pt idx="46">
                  <c:v>3693.3456435460698</c:v>
                </c:pt>
                <c:pt idx="47">
                  <c:v>3694.3595258861701</c:v>
                </c:pt>
                <c:pt idx="48">
                  <c:v>3694.5196228566601</c:v>
                </c:pt>
                <c:pt idx="49">
                  <c:v>3695.1199498549299</c:v>
                </c:pt>
                <c:pt idx="50">
                  <c:v>3694.63299841444</c:v>
                </c:pt>
                <c:pt idx="51">
                  <c:v>3694.3795237581899</c:v>
                </c:pt>
                <c:pt idx="52">
                  <c:v>3692.5651891354801</c:v>
                </c:pt>
                <c:pt idx="53">
                  <c:v>3691.17111923836</c:v>
                </c:pt>
                <c:pt idx="54">
                  <c:v>3690.4640609264302</c:v>
                </c:pt>
                <c:pt idx="55">
                  <c:v>3690.4107115545198</c:v>
                </c:pt>
                <c:pt idx="56">
                  <c:v>3690.7842385824902</c:v>
                </c:pt>
                <c:pt idx="57">
                  <c:v>3689.8504128700902</c:v>
                </c:pt>
                <c:pt idx="58">
                  <c:v>3689.1500150871998</c:v>
                </c:pt>
                <c:pt idx="59">
                  <c:v>3689.0633142153702</c:v>
                </c:pt>
                <c:pt idx="60">
                  <c:v>3684.8476715995698</c:v>
                </c:pt>
                <c:pt idx="61">
                  <c:v>3684.3007265430401</c:v>
                </c:pt>
                <c:pt idx="62">
                  <c:v>3684.0405750728401</c:v>
                </c:pt>
                <c:pt idx="63">
                  <c:v>3684.9210514133301</c:v>
                </c:pt>
                <c:pt idx="64">
                  <c:v>3687.39572293526</c:v>
                </c:pt>
                <c:pt idx="65">
                  <c:v>3687.7425915621898</c:v>
                </c:pt>
                <c:pt idx="66">
                  <c:v>3688.6497263037199</c:v>
                </c:pt>
                <c:pt idx="67">
                  <c:v>3690.89761414027</c:v>
                </c:pt>
                <c:pt idx="68">
                  <c:v>3691.5780303360698</c:v>
                </c:pt>
                <c:pt idx="69">
                  <c:v>3689.19005968596</c:v>
                </c:pt>
                <c:pt idx="70">
                  <c:v>3687.38904612131</c:v>
                </c:pt>
                <c:pt idx="71">
                  <c:v>3687.9160258756601</c:v>
                </c:pt>
                <c:pt idx="72">
                  <c:v>3688.5229971180502</c:v>
                </c:pt>
                <c:pt idx="73">
                  <c:v>3689.2767768426902</c:v>
                </c:pt>
                <c:pt idx="74">
                  <c:v>3690.4907518973</c:v>
                </c:pt>
                <c:pt idx="75">
                  <c:v>3692.1383290204899</c:v>
                </c:pt>
                <c:pt idx="76">
                  <c:v>3694.2794855433899</c:v>
                </c:pt>
                <c:pt idx="77">
                  <c:v>3694.1193885728999</c:v>
                </c:pt>
                <c:pt idx="78">
                  <c:v>3694.6930408852099</c:v>
                </c:pt>
                <c:pt idx="79">
                  <c:v>3692.3251006769401</c:v>
                </c:pt>
                <c:pt idx="80">
                  <c:v>3693.0321589888699</c:v>
                </c:pt>
                <c:pt idx="81">
                  <c:v>3693.1855140057601</c:v>
                </c:pt>
                <c:pt idx="82">
                  <c:v>3693.5257383885701</c:v>
                </c:pt>
                <c:pt idx="83">
                  <c:v>3694.1527563577201</c:v>
                </c:pt>
                <c:pt idx="84">
                  <c:v>3693.40563716211</c:v>
                </c:pt>
                <c:pt idx="85">
                  <c:v>3692.93871616345</c:v>
                </c:pt>
                <c:pt idx="86">
                  <c:v>3693.3589808890501</c:v>
                </c:pt>
                <c:pt idx="87">
                  <c:v>3692.4317994207699</c:v>
                </c:pt>
                <c:pt idx="88">
                  <c:v>3692.3851268628</c:v>
                </c:pt>
                <c:pt idx="89">
                  <c:v>3691.2311454242299</c:v>
                </c:pt>
                <c:pt idx="90">
                  <c:v>3692.3984316359602</c:v>
                </c:pt>
                <c:pt idx="91">
                  <c:v>3693.3255968193198</c:v>
                </c:pt>
                <c:pt idx="92">
                  <c:v>3693.4590353887602</c:v>
                </c:pt>
                <c:pt idx="93">
                  <c:v>3695.9803957535801</c:v>
                </c:pt>
                <c:pt idx="94">
                  <c:v>3696.8609046638899</c:v>
                </c:pt>
                <c:pt idx="95">
                  <c:v>3696.0938038811801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3358.6652552498699</c:v>
                </c:pt>
                <c:pt idx="1">
                  <c:v>3227.54138887301</c:v>
                </c:pt>
                <c:pt idx="2">
                  <c:v>3180.2236027814702</c:v>
                </c:pt>
                <c:pt idx="3">
                  <c:v>3164.0876040248099</c:v>
                </c:pt>
                <c:pt idx="4">
                  <c:v>3145.7134252185001</c:v>
                </c:pt>
                <c:pt idx="5">
                  <c:v>3123.4656143379202</c:v>
                </c:pt>
                <c:pt idx="6">
                  <c:v>3115.3129061065702</c:v>
                </c:pt>
                <c:pt idx="7">
                  <c:v>3122.9500246125899</c:v>
                </c:pt>
                <c:pt idx="8">
                  <c:v>3127.6904221263098</c:v>
                </c:pt>
                <c:pt idx="9">
                  <c:v>3137.9733367866802</c:v>
                </c:pt>
                <c:pt idx="10">
                  <c:v>3121.8090213004298</c:v>
                </c:pt>
                <c:pt idx="11">
                  <c:v>3113.1627492544299</c:v>
                </c:pt>
                <c:pt idx="12">
                  <c:v>3100.5292242566702</c:v>
                </c:pt>
                <c:pt idx="13">
                  <c:v>3123.0900798007201</c:v>
                </c:pt>
                <c:pt idx="14">
                  <c:v>3107.7605447207302</c:v>
                </c:pt>
                <c:pt idx="15">
                  <c:v>3101.88036666271</c:v>
                </c:pt>
                <c:pt idx="16">
                  <c:v>3102.0918089697202</c:v>
                </c:pt>
                <c:pt idx="17">
                  <c:v>3098.0985226238699</c:v>
                </c:pt>
                <c:pt idx="18">
                  <c:v>3096.4751212984002</c:v>
                </c:pt>
                <c:pt idx="19">
                  <c:v>3094.4610939059698</c:v>
                </c:pt>
                <c:pt idx="20">
                  <c:v>3116.2733580894601</c:v>
                </c:pt>
                <c:pt idx="21">
                  <c:v>3106.7244259314298</c:v>
                </c:pt>
                <c:pt idx="22">
                  <c:v>3108.8581719516501</c:v>
                </c:pt>
                <c:pt idx="23">
                  <c:v>3112.5102417058802</c:v>
                </c:pt>
                <c:pt idx="24">
                  <c:v>3121.3907542440202</c:v>
                </c:pt>
                <c:pt idx="25">
                  <c:v>3141.5315751960302</c:v>
                </c:pt>
                <c:pt idx="26">
                  <c:v>3150.3084259791799</c:v>
                </c:pt>
                <c:pt idx="27">
                  <c:v>3220.1601023654598</c:v>
                </c:pt>
                <c:pt idx="28">
                  <c:v>3321.4434451362299</c:v>
                </c:pt>
                <c:pt idx="29">
                  <c:v>3318.6489539733998</c:v>
                </c:pt>
                <c:pt idx="30">
                  <c:v>3382.4636805896298</c:v>
                </c:pt>
                <c:pt idx="31">
                  <c:v>3430.8863661630899</c:v>
                </c:pt>
                <c:pt idx="32">
                  <c:v>3373.40823180098</c:v>
                </c:pt>
                <c:pt idx="33">
                  <c:v>3335.7241188986</c:v>
                </c:pt>
                <c:pt idx="34">
                  <c:v>3350.6729065888999</c:v>
                </c:pt>
                <c:pt idx="35">
                  <c:v>3328.5378316880301</c:v>
                </c:pt>
                <c:pt idx="36">
                  <c:v>3258.45875265625</c:v>
                </c:pt>
                <c:pt idx="37">
                  <c:v>3219.29980472446</c:v>
                </c:pt>
                <c:pt idx="38">
                  <c:v>3244.7020671037799</c:v>
                </c:pt>
                <c:pt idx="39">
                  <c:v>3259.1632921954301</c:v>
                </c:pt>
                <c:pt idx="40">
                  <c:v>3266.4096559220802</c:v>
                </c:pt>
                <c:pt idx="41">
                  <c:v>3242.54837066044</c:v>
                </c:pt>
                <c:pt idx="42">
                  <c:v>3265.1208585883001</c:v>
                </c:pt>
                <c:pt idx="43">
                  <c:v>3257.8707300237302</c:v>
                </c:pt>
                <c:pt idx="44">
                  <c:v>3306.39281375369</c:v>
                </c:pt>
                <c:pt idx="45">
                  <c:v>3308.5047269318302</c:v>
                </c:pt>
                <c:pt idx="46">
                  <c:v>3307.3056743239999</c:v>
                </c:pt>
                <c:pt idx="47">
                  <c:v>3292.30664052773</c:v>
                </c:pt>
                <c:pt idx="48">
                  <c:v>3286.6060001887699</c:v>
                </c:pt>
                <c:pt idx="49">
                  <c:v>3310.76264824695</c:v>
                </c:pt>
                <c:pt idx="50">
                  <c:v>3312.0631262316901</c:v>
                </c:pt>
                <c:pt idx="51">
                  <c:v>3316.0137283254799</c:v>
                </c:pt>
                <c:pt idx="52">
                  <c:v>3352.8442205429901</c:v>
                </c:pt>
                <c:pt idx="53">
                  <c:v>3362.1219395699</c:v>
                </c:pt>
                <c:pt idx="54">
                  <c:v>3344.5799669216999</c:v>
                </c:pt>
                <c:pt idx="55">
                  <c:v>3323.7531088390601</c:v>
                </c:pt>
                <c:pt idx="56">
                  <c:v>3465.0877787501299</c:v>
                </c:pt>
                <c:pt idx="57">
                  <c:v>3555.8172189761199</c:v>
                </c:pt>
                <c:pt idx="58">
                  <c:v>3583.4600425846302</c:v>
                </c:pt>
                <c:pt idx="59">
                  <c:v>3634.25269362372</c:v>
                </c:pt>
                <c:pt idx="60">
                  <c:v>3656.91624557971</c:v>
                </c:pt>
                <c:pt idx="61">
                  <c:v>3671.3994804929898</c:v>
                </c:pt>
                <c:pt idx="62">
                  <c:v>3791.8950646427302</c:v>
                </c:pt>
                <c:pt idx="63">
                  <c:v>3776.93852202989</c:v>
                </c:pt>
                <c:pt idx="64">
                  <c:v>3745.0105406030402</c:v>
                </c:pt>
                <c:pt idx="65">
                  <c:v>3739.41592710956</c:v>
                </c:pt>
                <c:pt idx="66">
                  <c:v>3765.2570666195002</c:v>
                </c:pt>
                <c:pt idx="67">
                  <c:v>3795.8639921654999</c:v>
                </c:pt>
                <c:pt idx="68">
                  <c:v>3829.2014227188802</c:v>
                </c:pt>
                <c:pt idx="69">
                  <c:v>3849.9823948283502</c:v>
                </c:pt>
                <c:pt idx="70">
                  <c:v>3842.4258663783198</c:v>
                </c:pt>
                <c:pt idx="71">
                  <c:v>3824.2425519829098</c:v>
                </c:pt>
                <c:pt idx="72">
                  <c:v>3778.7709523047401</c:v>
                </c:pt>
                <c:pt idx="73">
                  <c:v>3771.0585531295401</c:v>
                </c:pt>
                <c:pt idx="74">
                  <c:v>3785.8060346149</c:v>
                </c:pt>
                <c:pt idx="75">
                  <c:v>3829.2767355661799</c:v>
                </c:pt>
                <c:pt idx="76">
                  <c:v>3769.7176755379701</c:v>
                </c:pt>
                <c:pt idx="77">
                  <c:v>3750.8743560962898</c:v>
                </c:pt>
                <c:pt idx="78">
                  <c:v>3738.5446084686901</c:v>
                </c:pt>
                <c:pt idx="79">
                  <c:v>3692.63472695479</c:v>
                </c:pt>
                <c:pt idx="80">
                  <c:v>3673.91725606929</c:v>
                </c:pt>
                <c:pt idx="81">
                  <c:v>3642.8925139603102</c:v>
                </c:pt>
                <c:pt idx="82">
                  <c:v>3620.9452465506602</c:v>
                </c:pt>
                <c:pt idx="83">
                  <c:v>3567.51616318484</c:v>
                </c:pt>
                <c:pt idx="84">
                  <c:v>3469.6482041404201</c:v>
                </c:pt>
                <c:pt idx="85">
                  <c:v>3440.8667744883301</c:v>
                </c:pt>
                <c:pt idx="86">
                  <c:v>3396.1496708524101</c:v>
                </c:pt>
                <c:pt idx="87">
                  <c:v>3372.8390172689801</c:v>
                </c:pt>
                <c:pt idx="88">
                  <c:v>3246.7145016801701</c:v>
                </c:pt>
                <c:pt idx="89">
                  <c:v>3154.7394471330299</c:v>
                </c:pt>
                <c:pt idx="90">
                  <c:v>3153.8624490571901</c:v>
                </c:pt>
                <c:pt idx="91">
                  <c:v>3149.51883971691</c:v>
                </c:pt>
                <c:pt idx="92">
                  <c:v>3208.4809316003002</c:v>
                </c:pt>
                <c:pt idx="93">
                  <c:v>3191.61860872953</c:v>
                </c:pt>
                <c:pt idx="94">
                  <c:v>3186.8416247140399</c:v>
                </c:pt>
                <c:pt idx="95">
                  <c:v>3155.19051976424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63.886200966591097</c:v>
                </c:pt>
                <c:pt idx="1">
                  <c:v>63.203713978937003</c:v>
                </c:pt>
                <c:pt idx="2">
                  <c:v>63.197023025129198</c:v>
                </c:pt>
                <c:pt idx="3">
                  <c:v>63.223787095604102</c:v>
                </c:pt>
                <c:pt idx="4">
                  <c:v>63.230478304655399</c:v>
                </c:pt>
                <c:pt idx="5">
                  <c:v>63.096657186550402</c:v>
                </c:pt>
                <c:pt idx="6">
                  <c:v>63.384372794671101</c:v>
                </c:pt>
                <c:pt idx="7">
                  <c:v>63.223787095604102</c:v>
                </c:pt>
                <c:pt idx="8">
                  <c:v>63.203714234180602</c:v>
                </c:pt>
                <c:pt idx="9">
                  <c:v>63.230479325629602</c:v>
                </c:pt>
                <c:pt idx="10">
                  <c:v>63.110039349409597</c:v>
                </c:pt>
                <c:pt idx="11">
                  <c:v>61.597861072162999</c:v>
                </c:pt>
                <c:pt idx="12">
                  <c:v>60.855153713533603</c:v>
                </c:pt>
                <c:pt idx="13">
                  <c:v>63.330843632747197</c:v>
                </c:pt>
                <c:pt idx="14">
                  <c:v>63.377681840863303</c:v>
                </c:pt>
                <c:pt idx="15">
                  <c:v>63.364299167516997</c:v>
                </c:pt>
                <c:pt idx="16">
                  <c:v>63.257242119886797</c:v>
                </c:pt>
                <c:pt idx="17">
                  <c:v>63.176950163705598</c:v>
                </c:pt>
                <c:pt idx="18">
                  <c:v>63.243860212271102</c:v>
                </c:pt>
                <c:pt idx="19">
                  <c:v>63.223786840360503</c:v>
                </c:pt>
                <c:pt idx="20">
                  <c:v>63.1769496532186</c:v>
                </c:pt>
                <c:pt idx="21">
                  <c:v>63.243859957027603</c:v>
                </c:pt>
                <c:pt idx="22">
                  <c:v>63.250551166078999</c:v>
                </c:pt>
                <c:pt idx="23">
                  <c:v>63.257242375130303</c:v>
                </c:pt>
                <c:pt idx="24">
                  <c:v>63.263933839425199</c:v>
                </c:pt>
                <c:pt idx="25">
                  <c:v>63.2438607227582</c:v>
                </c:pt>
                <c:pt idx="26">
                  <c:v>63.364298912273497</c:v>
                </c:pt>
                <c:pt idx="27">
                  <c:v>63.3375350970421</c:v>
                </c:pt>
                <c:pt idx="28">
                  <c:v>63.2973891189515</c:v>
                </c:pt>
                <c:pt idx="29">
                  <c:v>63.223787861334699</c:v>
                </c:pt>
                <c:pt idx="30">
                  <c:v>63.230478559898998</c:v>
                </c:pt>
                <c:pt idx="31">
                  <c:v>63.176949908462099</c:v>
                </c:pt>
                <c:pt idx="32">
                  <c:v>63.190332071321301</c:v>
                </c:pt>
                <c:pt idx="33">
                  <c:v>63.237169003219798</c:v>
                </c:pt>
                <c:pt idx="34">
                  <c:v>63.237169003219798</c:v>
                </c:pt>
                <c:pt idx="35">
                  <c:v>63.263933839425199</c:v>
                </c:pt>
                <c:pt idx="36">
                  <c:v>63.156877047038599</c:v>
                </c:pt>
                <c:pt idx="37">
                  <c:v>63.150186093230701</c:v>
                </c:pt>
                <c:pt idx="38">
                  <c:v>63.277315491797403</c:v>
                </c:pt>
                <c:pt idx="39">
                  <c:v>63.237169513706803</c:v>
                </c:pt>
                <c:pt idx="40">
                  <c:v>63.2840064456052</c:v>
                </c:pt>
                <c:pt idx="41">
                  <c:v>63.344226050849898</c:v>
                </c:pt>
                <c:pt idx="42">
                  <c:v>63.270624537989598</c:v>
                </c:pt>
                <c:pt idx="43">
                  <c:v>63.2438604675147</c:v>
                </c:pt>
                <c:pt idx="44">
                  <c:v>63.317461725131501</c:v>
                </c:pt>
                <c:pt idx="45">
                  <c:v>63.357608213709199</c:v>
                </c:pt>
                <c:pt idx="46">
                  <c:v>63.3241524236958</c:v>
                </c:pt>
                <c:pt idx="47">
                  <c:v>63.290697399413098</c:v>
                </c:pt>
                <c:pt idx="48">
                  <c:v>63.237169513706803</c:v>
                </c:pt>
                <c:pt idx="49">
                  <c:v>63.290697399413098</c:v>
                </c:pt>
                <c:pt idx="50">
                  <c:v>63.304080072759398</c:v>
                </c:pt>
                <c:pt idx="51">
                  <c:v>63.344225795606398</c:v>
                </c:pt>
                <c:pt idx="52">
                  <c:v>63.330843887990703</c:v>
                </c:pt>
                <c:pt idx="53">
                  <c:v>63.3709906318119</c:v>
                </c:pt>
                <c:pt idx="54">
                  <c:v>63.310771281810702</c:v>
                </c:pt>
                <c:pt idx="55">
                  <c:v>63.3709903765684</c:v>
                </c:pt>
                <c:pt idx="56">
                  <c:v>63.304080328002897</c:v>
                </c:pt>
                <c:pt idx="57">
                  <c:v>63.197023280372697</c:v>
                </c:pt>
                <c:pt idx="58">
                  <c:v>63.230477794168401</c:v>
                </c:pt>
                <c:pt idx="59">
                  <c:v>63.277315747040902</c:v>
                </c:pt>
                <c:pt idx="60">
                  <c:v>63.223787095604102</c:v>
                </c:pt>
                <c:pt idx="61">
                  <c:v>63.250551676565998</c:v>
                </c:pt>
                <c:pt idx="62">
                  <c:v>63.973185663284802</c:v>
                </c:pt>
                <c:pt idx="63">
                  <c:v>63.591795425636597</c:v>
                </c:pt>
                <c:pt idx="64">
                  <c:v>63.230478559898998</c:v>
                </c:pt>
                <c:pt idx="65">
                  <c:v>62.735340065569197</c:v>
                </c:pt>
                <c:pt idx="66">
                  <c:v>63.250551931809603</c:v>
                </c:pt>
                <c:pt idx="67">
                  <c:v>63.223787350847601</c:v>
                </c:pt>
                <c:pt idx="68">
                  <c:v>63.270624537989498</c:v>
                </c:pt>
                <c:pt idx="69">
                  <c:v>63.237169768950302</c:v>
                </c:pt>
                <c:pt idx="70">
                  <c:v>63.183641117513503</c:v>
                </c:pt>
                <c:pt idx="71">
                  <c:v>63.150185582743703</c:v>
                </c:pt>
                <c:pt idx="72">
                  <c:v>63.197023280372697</c:v>
                </c:pt>
                <c:pt idx="73">
                  <c:v>63.2104051879884</c:v>
                </c:pt>
                <c:pt idx="74">
                  <c:v>63.217096141796198</c:v>
                </c:pt>
                <c:pt idx="75">
                  <c:v>63.324152934182898</c:v>
                </c:pt>
                <c:pt idx="76">
                  <c:v>63.250551166078999</c:v>
                </c:pt>
                <c:pt idx="77">
                  <c:v>63.230478304655399</c:v>
                </c:pt>
                <c:pt idx="78">
                  <c:v>63.002982301779397</c:v>
                </c:pt>
                <c:pt idx="79">
                  <c:v>63.150185327500203</c:v>
                </c:pt>
                <c:pt idx="80">
                  <c:v>63.176950418949197</c:v>
                </c:pt>
                <c:pt idx="81">
                  <c:v>63.163567745602897</c:v>
                </c:pt>
                <c:pt idx="82">
                  <c:v>60.473763220641899</c:v>
                </c:pt>
                <c:pt idx="83">
                  <c:v>56.7334628675072</c:v>
                </c:pt>
                <c:pt idx="84">
                  <c:v>59.891641050592497</c:v>
                </c:pt>
                <c:pt idx="85">
                  <c:v>63.2639335841817</c:v>
                </c:pt>
                <c:pt idx="86">
                  <c:v>61.624625142637903</c:v>
                </c:pt>
                <c:pt idx="87">
                  <c:v>54.157406343984199</c:v>
                </c:pt>
                <c:pt idx="88">
                  <c:v>62.333876456010401</c:v>
                </c:pt>
                <c:pt idx="89">
                  <c:v>63.304080072759398</c:v>
                </c:pt>
                <c:pt idx="90">
                  <c:v>63.163568256090002</c:v>
                </c:pt>
                <c:pt idx="91">
                  <c:v>60.761478573519099</c:v>
                </c:pt>
                <c:pt idx="92">
                  <c:v>63.344225795606398</c:v>
                </c:pt>
                <c:pt idx="93">
                  <c:v>63.3709906318119</c:v>
                </c:pt>
                <c:pt idx="94">
                  <c:v>63.364299167516997</c:v>
                </c:pt>
                <c:pt idx="95">
                  <c:v>62.768795345095498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410.603901231338</c:v>
                </c:pt>
                <c:pt idx="1">
                  <c:v>409.42216763523498</c:v>
                </c:pt>
                <c:pt idx="2">
                  <c:v>408.30621153197899</c:v>
                </c:pt>
                <c:pt idx="3">
                  <c:v>408.18815951539398</c:v>
                </c:pt>
                <c:pt idx="4">
                  <c:v>407.64356218430601</c:v>
                </c:pt>
                <c:pt idx="5">
                  <c:v>408.35255085526802</c:v>
                </c:pt>
                <c:pt idx="6">
                  <c:v>408.725121808766</c:v>
                </c:pt>
                <c:pt idx="7">
                  <c:v>408.89468898494999</c:v>
                </c:pt>
                <c:pt idx="8">
                  <c:v>408.662551238741</c:v>
                </c:pt>
                <c:pt idx="9">
                  <c:v>409.826051040094</c:v>
                </c:pt>
                <c:pt idx="10">
                  <c:v>407.76957911570202</c:v>
                </c:pt>
                <c:pt idx="11">
                  <c:v>407.97804462280999</c:v>
                </c:pt>
                <c:pt idx="12">
                  <c:v>408.85742192860602</c:v>
                </c:pt>
                <c:pt idx="13">
                  <c:v>410.02104462534697</c:v>
                </c:pt>
                <c:pt idx="14">
                  <c:v>409.098441777316</c:v>
                </c:pt>
                <c:pt idx="15">
                  <c:v>409.34840970394703</c:v>
                </c:pt>
                <c:pt idx="16">
                  <c:v>411.44911361912398</c:v>
                </c:pt>
                <c:pt idx="17">
                  <c:v>411.74235753978002</c:v>
                </c:pt>
                <c:pt idx="18">
                  <c:v>410.765203369235</c:v>
                </c:pt>
                <c:pt idx="19">
                  <c:v>411.71112141292298</c:v>
                </c:pt>
                <c:pt idx="20">
                  <c:v>411.86752843344999</c:v>
                </c:pt>
                <c:pt idx="21">
                  <c:v>412.61130296754402</c:v>
                </c:pt>
                <c:pt idx="22">
                  <c:v>411.92327507532201</c:v>
                </c:pt>
                <c:pt idx="23">
                  <c:v>420.01133882874399</c:v>
                </c:pt>
                <c:pt idx="24">
                  <c:v>477.375617771885</c:v>
                </c:pt>
                <c:pt idx="25">
                  <c:v>487.16955489803399</c:v>
                </c:pt>
                <c:pt idx="26">
                  <c:v>489.18937036211702</c:v>
                </c:pt>
                <c:pt idx="27">
                  <c:v>491.62097851953803</c:v>
                </c:pt>
                <c:pt idx="28">
                  <c:v>493.02325888625802</c:v>
                </c:pt>
                <c:pt idx="29">
                  <c:v>494.88711622139198</c:v>
                </c:pt>
                <c:pt idx="30">
                  <c:v>498.27580261741502</c:v>
                </c:pt>
                <c:pt idx="31">
                  <c:v>499.00740533350302</c:v>
                </c:pt>
                <c:pt idx="32">
                  <c:v>502.21509140130098</c:v>
                </c:pt>
                <c:pt idx="33">
                  <c:v>503.84093270974699</c:v>
                </c:pt>
                <c:pt idx="34">
                  <c:v>502.05525495261702</c:v>
                </c:pt>
                <c:pt idx="35">
                  <c:v>502.70603907393701</c:v>
                </c:pt>
                <c:pt idx="36">
                  <c:v>504.71287161044899</c:v>
                </c:pt>
                <c:pt idx="37">
                  <c:v>506.577650014178</c:v>
                </c:pt>
                <c:pt idx="38">
                  <c:v>503.78952880281503</c:v>
                </c:pt>
                <c:pt idx="39">
                  <c:v>502.80846397164299</c:v>
                </c:pt>
                <c:pt idx="40">
                  <c:v>494.58028395167099</c:v>
                </c:pt>
                <c:pt idx="41">
                  <c:v>495.16394131814099</c:v>
                </c:pt>
                <c:pt idx="42">
                  <c:v>497.87864611803298</c:v>
                </c:pt>
                <c:pt idx="43">
                  <c:v>498.60156595151199</c:v>
                </c:pt>
                <c:pt idx="44">
                  <c:v>481.81765994751902</c:v>
                </c:pt>
                <c:pt idx="45">
                  <c:v>481.95303633297902</c:v>
                </c:pt>
                <c:pt idx="46">
                  <c:v>479.01186767292103</c:v>
                </c:pt>
                <c:pt idx="47">
                  <c:v>473.90987208634698</c:v>
                </c:pt>
                <c:pt idx="48">
                  <c:v>456.86751319937201</c:v>
                </c:pt>
                <c:pt idx="49">
                  <c:v>456.859668592677</c:v>
                </c:pt>
                <c:pt idx="50">
                  <c:v>453.33480116980797</c:v>
                </c:pt>
                <c:pt idx="51">
                  <c:v>454.213940446641</c:v>
                </c:pt>
                <c:pt idx="52">
                  <c:v>450.87695031921101</c:v>
                </c:pt>
                <c:pt idx="53">
                  <c:v>452.60275344305097</c:v>
                </c:pt>
                <c:pt idx="54">
                  <c:v>452.61176490911902</c:v>
                </c:pt>
                <c:pt idx="55">
                  <c:v>451.183047803872</c:v>
                </c:pt>
                <c:pt idx="56">
                  <c:v>448.94396109394199</c:v>
                </c:pt>
                <c:pt idx="57">
                  <c:v>451.66668126043697</c:v>
                </c:pt>
                <c:pt idx="58">
                  <c:v>451.451197779827</c:v>
                </c:pt>
                <c:pt idx="59">
                  <c:v>451.29317500834998</c:v>
                </c:pt>
                <c:pt idx="60">
                  <c:v>455.79364553259802</c:v>
                </c:pt>
                <c:pt idx="61">
                  <c:v>456.71370509290398</c:v>
                </c:pt>
                <c:pt idx="62">
                  <c:v>455.90361491352502</c:v>
                </c:pt>
                <c:pt idx="63">
                  <c:v>503.63846320396499</c:v>
                </c:pt>
                <c:pt idx="64">
                  <c:v>475.49601430339197</c:v>
                </c:pt>
                <c:pt idx="65">
                  <c:v>478.28493498159798</c:v>
                </c:pt>
                <c:pt idx="66">
                  <c:v>477.87615128482599</c:v>
                </c:pt>
                <c:pt idx="67">
                  <c:v>481.14347913149498</c:v>
                </c:pt>
                <c:pt idx="68">
                  <c:v>489.77865245647399</c:v>
                </c:pt>
                <c:pt idx="69">
                  <c:v>493.06433958055402</c:v>
                </c:pt>
                <c:pt idx="70">
                  <c:v>492.91120675190501</c:v>
                </c:pt>
                <c:pt idx="71">
                  <c:v>494.52522423033901</c:v>
                </c:pt>
                <c:pt idx="72">
                  <c:v>498.67124634317202</c:v>
                </c:pt>
                <c:pt idx="73">
                  <c:v>501.46953035634903</c:v>
                </c:pt>
                <c:pt idx="74">
                  <c:v>500.24730337654302</c:v>
                </c:pt>
                <c:pt idx="75">
                  <c:v>501.99525354303103</c:v>
                </c:pt>
                <c:pt idx="76">
                  <c:v>505.06715961104101</c:v>
                </c:pt>
                <c:pt idx="77">
                  <c:v>507.08177724700698</c:v>
                </c:pt>
                <c:pt idx="78">
                  <c:v>507.520443927727</c:v>
                </c:pt>
                <c:pt idx="79">
                  <c:v>507.74577973758898</c:v>
                </c:pt>
                <c:pt idx="80">
                  <c:v>503.03065107228798</c:v>
                </c:pt>
                <c:pt idx="81">
                  <c:v>503.66106819364001</c:v>
                </c:pt>
                <c:pt idx="82">
                  <c:v>502.93862441808699</c:v>
                </c:pt>
                <c:pt idx="83">
                  <c:v>501.18796537850898</c:v>
                </c:pt>
                <c:pt idx="84">
                  <c:v>490.32660806575899</c:v>
                </c:pt>
                <c:pt idx="85">
                  <c:v>489.08704895526398</c:v>
                </c:pt>
                <c:pt idx="86">
                  <c:v>486.52414453928202</c:v>
                </c:pt>
                <c:pt idx="87">
                  <c:v>477.18295402447097</c:v>
                </c:pt>
                <c:pt idx="88">
                  <c:v>417.585828869865</c:v>
                </c:pt>
                <c:pt idx="89">
                  <c:v>414.32693035321302</c:v>
                </c:pt>
                <c:pt idx="90">
                  <c:v>413.39273652959099</c:v>
                </c:pt>
                <c:pt idx="91">
                  <c:v>412.42653298498101</c:v>
                </c:pt>
                <c:pt idx="92">
                  <c:v>410.13776807810001</c:v>
                </c:pt>
                <c:pt idx="93">
                  <c:v>410.82162787619802</c:v>
                </c:pt>
                <c:pt idx="94">
                  <c:v>410.16390598678697</c:v>
                </c:pt>
                <c:pt idx="95">
                  <c:v>410.93734229312901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35.905240092545</c:v>
                </c:pt>
                <c:pt idx="1">
                  <c:v>36.696559960629898</c:v>
                </c:pt>
                <c:pt idx="2">
                  <c:v>36.503801552542903</c:v>
                </c:pt>
                <c:pt idx="3">
                  <c:v>38.264023930895902</c:v>
                </c:pt>
                <c:pt idx="4">
                  <c:v>36.666836414652302</c:v>
                </c:pt>
                <c:pt idx="5">
                  <c:v>33.879264521481403</c:v>
                </c:pt>
                <c:pt idx="6">
                  <c:v>32.733112688550598</c:v>
                </c:pt>
                <c:pt idx="7">
                  <c:v>30.6309306375849</c:v>
                </c:pt>
                <c:pt idx="8">
                  <c:v>30.154951006643799</c:v>
                </c:pt>
                <c:pt idx="9">
                  <c:v>30.3943222234434</c:v>
                </c:pt>
                <c:pt idx="10">
                  <c:v>32.736169770986301</c:v>
                </c:pt>
                <c:pt idx="11">
                  <c:v>33.417433769479501</c:v>
                </c:pt>
                <c:pt idx="12">
                  <c:v>36.230923800032798</c:v>
                </c:pt>
                <c:pt idx="13">
                  <c:v>37.862716505079497</c:v>
                </c:pt>
                <c:pt idx="14">
                  <c:v>39.629621765877502</c:v>
                </c:pt>
                <c:pt idx="15">
                  <c:v>42.067994626600402</c:v>
                </c:pt>
                <c:pt idx="16">
                  <c:v>38.167418992101801</c:v>
                </c:pt>
                <c:pt idx="17">
                  <c:v>35.356422737859901</c:v>
                </c:pt>
                <c:pt idx="18">
                  <c:v>36.445812459696</c:v>
                </c:pt>
                <c:pt idx="19">
                  <c:v>40.709811250498603</c:v>
                </c:pt>
                <c:pt idx="20">
                  <c:v>41.452574955280099</c:v>
                </c:pt>
                <c:pt idx="21">
                  <c:v>39.185401030146402</c:v>
                </c:pt>
                <c:pt idx="22">
                  <c:v>40.631491084190401</c:v>
                </c:pt>
                <c:pt idx="23">
                  <c:v>43.697704181277501</c:v>
                </c:pt>
                <c:pt idx="24">
                  <c:v>45.585875129307297</c:v>
                </c:pt>
                <c:pt idx="25">
                  <c:v>45.188145960051102</c:v>
                </c:pt>
                <c:pt idx="26">
                  <c:v>47.156238348065202</c:v>
                </c:pt>
                <c:pt idx="27">
                  <c:v>44.527547900668097</c:v>
                </c:pt>
                <c:pt idx="28">
                  <c:v>47.538914153251497</c:v>
                </c:pt>
                <c:pt idx="29">
                  <c:v>48.84507262692</c:v>
                </c:pt>
                <c:pt idx="30">
                  <c:v>48.886855974641499</c:v>
                </c:pt>
                <c:pt idx="31">
                  <c:v>52.717711266840404</c:v>
                </c:pt>
                <c:pt idx="32">
                  <c:v>50.170705876588499</c:v>
                </c:pt>
                <c:pt idx="33">
                  <c:v>51.705477734293801</c:v>
                </c:pt>
                <c:pt idx="34">
                  <c:v>51.021895187377702</c:v>
                </c:pt>
                <c:pt idx="35">
                  <c:v>56.439244713919202</c:v>
                </c:pt>
                <c:pt idx="36">
                  <c:v>57.8214361145737</c:v>
                </c:pt>
                <c:pt idx="37">
                  <c:v>56.199647633524997</c:v>
                </c:pt>
                <c:pt idx="38">
                  <c:v>50.4985871479496</c:v>
                </c:pt>
                <c:pt idx="39">
                  <c:v>43.178931709594998</c:v>
                </c:pt>
                <c:pt idx="40">
                  <c:v>39.112564208310602</c:v>
                </c:pt>
                <c:pt idx="41">
                  <c:v>39.443241395246901</c:v>
                </c:pt>
                <c:pt idx="42">
                  <c:v>36.8545773783001</c:v>
                </c:pt>
                <c:pt idx="43">
                  <c:v>34.119744183520297</c:v>
                </c:pt>
                <c:pt idx="44">
                  <c:v>31.2145673198605</c:v>
                </c:pt>
                <c:pt idx="45">
                  <c:v>33.4473678466114</c:v>
                </c:pt>
                <c:pt idx="46">
                  <c:v>28.2949872391351</c:v>
                </c:pt>
                <c:pt idx="47">
                  <c:v>31.692768093133498</c:v>
                </c:pt>
                <c:pt idx="48">
                  <c:v>31.6443223491687</c:v>
                </c:pt>
                <c:pt idx="49">
                  <c:v>29.647200755685599</c:v>
                </c:pt>
                <c:pt idx="50">
                  <c:v>29.198839874554501</c:v>
                </c:pt>
                <c:pt idx="51">
                  <c:v>29.056258358896301</c:v>
                </c:pt>
                <c:pt idx="52">
                  <c:v>29.335229145855799</c:v>
                </c:pt>
                <c:pt idx="53">
                  <c:v>30.905329909312901</c:v>
                </c:pt>
                <c:pt idx="54">
                  <c:v>30.324547895492799</c:v>
                </c:pt>
                <c:pt idx="55">
                  <c:v>34.809542295563801</c:v>
                </c:pt>
                <c:pt idx="56">
                  <c:v>32.4377565478799</c:v>
                </c:pt>
                <c:pt idx="57">
                  <c:v>30.590393082844901</c:v>
                </c:pt>
                <c:pt idx="58">
                  <c:v>35.174698532992402</c:v>
                </c:pt>
                <c:pt idx="59">
                  <c:v>33.850210835645598</c:v>
                </c:pt>
                <c:pt idx="60">
                  <c:v>36.129340971918502</c:v>
                </c:pt>
                <c:pt idx="61">
                  <c:v>38.636048457336798</c:v>
                </c:pt>
                <c:pt idx="62">
                  <c:v>39.940852264813799</c:v>
                </c:pt>
                <c:pt idx="63">
                  <c:v>53.726599492843498</c:v>
                </c:pt>
                <c:pt idx="64">
                  <c:v>68.894269610557302</c:v>
                </c:pt>
                <c:pt idx="65">
                  <c:v>73.888164452293594</c:v>
                </c:pt>
                <c:pt idx="66">
                  <c:v>66.098815039280794</c:v>
                </c:pt>
                <c:pt idx="67">
                  <c:v>70.319792806554702</c:v>
                </c:pt>
                <c:pt idx="68">
                  <c:v>78.877945561657199</c:v>
                </c:pt>
                <c:pt idx="69">
                  <c:v>90.904865276864697</c:v>
                </c:pt>
                <c:pt idx="70">
                  <c:v>96.310035434397093</c:v>
                </c:pt>
                <c:pt idx="71">
                  <c:v>107.60037338165699</c:v>
                </c:pt>
                <c:pt idx="72">
                  <c:v>118.054090413247</c:v>
                </c:pt>
                <c:pt idx="73">
                  <c:v>115.788088711151</c:v>
                </c:pt>
                <c:pt idx="74">
                  <c:v>113.671025045215</c:v>
                </c:pt>
                <c:pt idx="75">
                  <c:v>112.632227222447</c:v>
                </c:pt>
                <c:pt idx="76">
                  <c:v>109.548010748248</c:v>
                </c:pt>
                <c:pt idx="77">
                  <c:v>109.96118419437801</c:v>
                </c:pt>
                <c:pt idx="78">
                  <c:v>108.00879145211699</c:v>
                </c:pt>
                <c:pt idx="79">
                  <c:v>108.340219026718</c:v>
                </c:pt>
                <c:pt idx="80">
                  <c:v>103.73386539864499</c:v>
                </c:pt>
                <c:pt idx="81">
                  <c:v>102.254495187861</c:v>
                </c:pt>
                <c:pt idx="82">
                  <c:v>102.226018594461</c:v>
                </c:pt>
                <c:pt idx="83">
                  <c:v>105.589312280793</c:v>
                </c:pt>
                <c:pt idx="84">
                  <c:v>113.463555740505</c:v>
                </c:pt>
                <c:pt idx="85">
                  <c:v>117.383759733094</c:v>
                </c:pt>
                <c:pt idx="86">
                  <c:v>122.044496367142</c:v>
                </c:pt>
                <c:pt idx="87">
                  <c:v>116.90152021467701</c:v>
                </c:pt>
                <c:pt idx="88">
                  <c:v>122.08178846946601</c:v>
                </c:pt>
                <c:pt idx="89">
                  <c:v>118.54270307304699</c:v>
                </c:pt>
                <c:pt idx="90">
                  <c:v>121.203328287763</c:v>
                </c:pt>
                <c:pt idx="91">
                  <c:v>125.101782891746</c:v>
                </c:pt>
                <c:pt idx="92">
                  <c:v>132.42083946302199</c:v>
                </c:pt>
                <c:pt idx="93">
                  <c:v>130.91674305103001</c:v>
                </c:pt>
                <c:pt idx="94">
                  <c:v>143.538926334297</c:v>
                </c:pt>
                <c:pt idx="95">
                  <c:v>141.86828302947001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4.8737528797474203</c:v>
                </c:pt>
                <c:pt idx="25">
                  <c:v>12.171516588400801</c:v>
                </c:pt>
                <c:pt idx="26">
                  <c:v>12.1800063710253</c:v>
                </c:pt>
                <c:pt idx="27">
                  <c:v>12.8044908843714</c:v>
                </c:pt>
                <c:pt idx="28">
                  <c:v>18.112843868272201</c:v>
                </c:pt>
                <c:pt idx="29">
                  <c:v>38.966204300621499</c:v>
                </c:pt>
                <c:pt idx="30">
                  <c:v>71.074399348792099</c:v>
                </c:pt>
                <c:pt idx="31">
                  <c:v>108.3697007164</c:v>
                </c:pt>
                <c:pt idx="32">
                  <c:v>157.132026302105</c:v>
                </c:pt>
                <c:pt idx="33">
                  <c:v>213.37708854137301</c:v>
                </c:pt>
                <c:pt idx="34">
                  <c:v>290.02430978711601</c:v>
                </c:pt>
                <c:pt idx="35">
                  <c:v>376.89346695497699</c:v>
                </c:pt>
                <c:pt idx="36">
                  <c:v>449.52187864464997</c:v>
                </c:pt>
                <c:pt idx="37">
                  <c:v>510.68415054697999</c:v>
                </c:pt>
                <c:pt idx="38">
                  <c:v>555.05928999263006</c:v>
                </c:pt>
                <c:pt idx="39">
                  <c:v>599.07863922985598</c:v>
                </c:pt>
                <c:pt idx="40">
                  <c:v>635.90381433761797</c:v>
                </c:pt>
                <c:pt idx="41">
                  <c:v>673.61004120823497</c:v>
                </c:pt>
                <c:pt idx="42">
                  <c:v>701.71962424339097</c:v>
                </c:pt>
                <c:pt idx="43">
                  <c:v>739.61964316542105</c:v>
                </c:pt>
                <c:pt idx="44">
                  <c:v>762.65444555167301</c:v>
                </c:pt>
                <c:pt idx="45">
                  <c:v>791.04640420079602</c:v>
                </c:pt>
                <c:pt idx="46">
                  <c:v>793.56813476422099</c:v>
                </c:pt>
                <c:pt idx="47">
                  <c:v>790.65722912609294</c:v>
                </c:pt>
                <c:pt idx="48">
                  <c:v>805.93572250089699</c:v>
                </c:pt>
                <c:pt idx="49">
                  <c:v>798.06998308668904</c:v>
                </c:pt>
                <c:pt idx="50">
                  <c:v>790.12280853631705</c:v>
                </c:pt>
                <c:pt idx="51">
                  <c:v>761.43549836498505</c:v>
                </c:pt>
                <c:pt idx="52">
                  <c:v>743.66084674535796</c:v>
                </c:pt>
                <c:pt idx="53">
                  <c:v>706.16907266644</c:v>
                </c:pt>
                <c:pt idx="54">
                  <c:v>680.685859436751</c:v>
                </c:pt>
                <c:pt idx="55">
                  <c:v>636.86947223333596</c:v>
                </c:pt>
                <c:pt idx="56">
                  <c:v>597.84310360704399</c:v>
                </c:pt>
                <c:pt idx="57">
                  <c:v>535.04734146973396</c:v>
                </c:pt>
                <c:pt idx="58">
                  <c:v>463.45424925515499</c:v>
                </c:pt>
                <c:pt idx="59">
                  <c:v>379.87198707334699</c:v>
                </c:pt>
                <c:pt idx="60">
                  <c:v>284.97768131258499</c:v>
                </c:pt>
                <c:pt idx="61">
                  <c:v>197.76045160950801</c:v>
                </c:pt>
                <c:pt idx="62">
                  <c:v>122.78710701843799</c:v>
                </c:pt>
                <c:pt idx="63">
                  <c:v>64.597782043574895</c:v>
                </c:pt>
                <c:pt idx="64">
                  <c:v>29.291393594833298</c:v>
                </c:pt>
                <c:pt idx="65">
                  <c:v>15.9903867519669</c:v>
                </c:pt>
                <c:pt idx="66">
                  <c:v>12.744898029139801</c:v>
                </c:pt>
                <c:pt idx="67">
                  <c:v>12.7759160510768</c:v>
                </c:pt>
                <c:pt idx="68">
                  <c:v>11.1361178041793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138.31622137173099</c:v>
                </c:pt>
                <c:pt idx="1">
                  <c:v>138.64052912010399</c:v>
                </c:pt>
                <c:pt idx="2">
                  <c:v>138.65899299747801</c:v>
                </c:pt>
                <c:pt idx="3">
                  <c:v>136.26539678310701</c:v>
                </c:pt>
                <c:pt idx="4">
                  <c:v>107.599673103366</c:v>
                </c:pt>
                <c:pt idx="5">
                  <c:v>106.213357181219</c:v>
                </c:pt>
                <c:pt idx="6">
                  <c:v>106.199044396578</c:v>
                </c:pt>
                <c:pt idx="7">
                  <c:v>106.127512851449</c:v>
                </c:pt>
                <c:pt idx="8">
                  <c:v>107.202895403882</c:v>
                </c:pt>
                <c:pt idx="9">
                  <c:v>107.19313955441901</c:v>
                </c:pt>
                <c:pt idx="10">
                  <c:v>107.18886062410699</c:v>
                </c:pt>
                <c:pt idx="11">
                  <c:v>107.168167683623</c:v>
                </c:pt>
                <c:pt idx="12">
                  <c:v>104.980008133108</c:v>
                </c:pt>
                <c:pt idx="13">
                  <c:v>104.98382260549199</c:v>
                </c:pt>
                <c:pt idx="14">
                  <c:v>105.00008979783399</c:v>
                </c:pt>
                <c:pt idx="15">
                  <c:v>104.995400000893</c:v>
                </c:pt>
                <c:pt idx="16">
                  <c:v>102.799538934059</c:v>
                </c:pt>
                <c:pt idx="17">
                  <c:v>102.824488475148</c:v>
                </c:pt>
                <c:pt idx="18">
                  <c:v>102.801062936636</c:v>
                </c:pt>
                <c:pt idx="19">
                  <c:v>102.781326265901</c:v>
                </c:pt>
                <c:pt idx="20">
                  <c:v>102.79809978437299</c:v>
                </c:pt>
                <c:pt idx="21">
                  <c:v>102.760439056956</c:v>
                </c:pt>
                <c:pt idx="22">
                  <c:v>102.567398730544</c:v>
                </c:pt>
                <c:pt idx="23">
                  <c:v>102.556109388378</c:v>
                </c:pt>
                <c:pt idx="24">
                  <c:v>109.16649903623301</c:v>
                </c:pt>
                <c:pt idx="25">
                  <c:v>109.062674825512</c:v>
                </c:pt>
                <c:pt idx="26">
                  <c:v>109.038584419942</c:v>
                </c:pt>
                <c:pt idx="27">
                  <c:v>116.19414775007201</c:v>
                </c:pt>
                <c:pt idx="28">
                  <c:v>182.92867147077899</c:v>
                </c:pt>
                <c:pt idx="29">
                  <c:v>188.9710469362</c:v>
                </c:pt>
                <c:pt idx="30">
                  <c:v>188.60024315316301</c:v>
                </c:pt>
                <c:pt idx="31">
                  <c:v>192.044572713452</c:v>
                </c:pt>
                <c:pt idx="32">
                  <c:v>216.02333532514101</c:v>
                </c:pt>
                <c:pt idx="33">
                  <c:v>219.49237159094301</c:v>
                </c:pt>
                <c:pt idx="34">
                  <c:v>219.16856626100301</c:v>
                </c:pt>
                <c:pt idx="35">
                  <c:v>209.9716137604</c:v>
                </c:pt>
                <c:pt idx="36">
                  <c:v>99.448274572891904</c:v>
                </c:pt>
                <c:pt idx="37">
                  <c:v>96.150257633628797</c:v>
                </c:pt>
                <c:pt idx="38">
                  <c:v>96.200885222531795</c:v>
                </c:pt>
                <c:pt idx="39">
                  <c:v>96.142798394642298</c:v>
                </c:pt>
                <c:pt idx="40">
                  <c:v>93.916063156922306</c:v>
                </c:pt>
                <c:pt idx="41">
                  <c:v>93.963239131197696</c:v>
                </c:pt>
                <c:pt idx="42">
                  <c:v>93.968845562655702</c:v>
                </c:pt>
                <c:pt idx="43">
                  <c:v>93.945598103566297</c:v>
                </c:pt>
                <c:pt idx="44">
                  <c:v>95.020112030354895</c:v>
                </c:pt>
                <c:pt idx="45">
                  <c:v>94.983842443751797</c:v>
                </c:pt>
                <c:pt idx="46">
                  <c:v>94.9868446730041</c:v>
                </c:pt>
                <c:pt idx="47">
                  <c:v>98.573234161415598</c:v>
                </c:pt>
                <c:pt idx="48">
                  <c:v>145.459170649763</c:v>
                </c:pt>
                <c:pt idx="49">
                  <c:v>151.01527541162801</c:v>
                </c:pt>
                <c:pt idx="50">
                  <c:v>150.93052356282701</c:v>
                </c:pt>
                <c:pt idx="51">
                  <c:v>147.200099083613</c:v>
                </c:pt>
                <c:pt idx="52">
                  <c:v>97.919770326801498</c:v>
                </c:pt>
                <c:pt idx="53">
                  <c:v>96.051558090913304</c:v>
                </c:pt>
                <c:pt idx="54">
                  <c:v>96.021714436055007</c:v>
                </c:pt>
                <c:pt idx="55">
                  <c:v>95.997180785779804</c:v>
                </c:pt>
                <c:pt idx="56">
                  <c:v>94.867187024520803</c:v>
                </c:pt>
                <c:pt idx="57">
                  <c:v>94.875163196249503</c:v>
                </c:pt>
                <c:pt idx="58">
                  <c:v>94.882082056300305</c:v>
                </c:pt>
                <c:pt idx="59">
                  <c:v>94.885633596371505</c:v>
                </c:pt>
                <c:pt idx="60">
                  <c:v>94.895539054878896</c:v>
                </c:pt>
                <c:pt idx="61">
                  <c:v>94.865190190375102</c:v>
                </c:pt>
                <c:pt idx="62">
                  <c:v>94.872878308869502</c:v>
                </c:pt>
                <c:pt idx="63">
                  <c:v>95.764606269441998</c:v>
                </c:pt>
                <c:pt idx="64">
                  <c:v>106.113674014862</c:v>
                </c:pt>
                <c:pt idx="65">
                  <c:v>112.60934255445</c:v>
                </c:pt>
                <c:pt idx="66">
                  <c:v>112.522620108909</c:v>
                </c:pt>
                <c:pt idx="67">
                  <c:v>115.18792142007</c:v>
                </c:pt>
                <c:pt idx="68">
                  <c:v>161.06135916341401</c:v>
                </c:pt>
                <c:pt idx="69">
                  <c:v>165.54776260882599</c:v>
                </c:pt>
                <c:pt idx="70">
                  <c:v>165.455841249</c:v>
                </c:pt>
                <c:pt idx="71">
                  <c:v>160.98922248319599</c:v>
                </c:pt>
                <c:pt idx="72">
                  <c:v>118.511686745728</c:v>
                </c:pt>
                <c:pt idx="73">
                  <c:v>112.944128518342</c:v>
                </c:pt>
                <c:pt idx="74">
                  <c:v>112.94025654696</c:v>
                </c:pt>
                <c:pt idx="75">
                  <c:v>112.98500974790799</c:v>
                </c:pt>
                <c:pt idx="76">
                  <c:v>115.36646697472101</c:v>
                </c:pt>
                <c:pt idx="77">
                  <c:v>115.592532381151</c:v>
                </c:pt>
                <c:pt idx="78">
                  <c:v>115.486243528899</c:v>
                </c:pt>
                <c:pt idx="79">
                  <c:v>115.436993682985</c:v>
                </c:pt>
                <c:pt idx="80">
                  <c:v>109.83671796730999</c:v>
                </c:pt>
                <c:pt idx="81">
                  <c:v>109.234088271399</c:v>
                </c:pt>
                <c:pt idx="82">
                  <c:v>109.239799094242</c:v>
                </c:pt>
                <c:pt idx="83">
                  <c:v>109.221464729175</c:v>
                </c:pt>
                <c:pt idx="84">
                  <c:v>100.58182043246499</c:v>
                </c:pt>
                <c:pt idx="85">
                  <c:v>99.503384850693394</c:v>
                </c:pt>
                <c:pt idx="86">
                  <c:v>99.543529199892205</c:v>
                </c:pt>
                <c:pt idx="87">
                  <c:v>99.654319163051497</c:v>
                </c:pt>
                <c:pt idx="88">
                  <c:v>97.552585631202604</c:v>
                </c:pt>
                <c:pt idx="89">
                  <c:v>97.599983786073594</c:v>
                </c:pt>
                <c:pt idx="90">
                  <c:v>97.640488201815302</c:v>
                </c:pt>
                <c:pt idx="91">
                  <c:v>97.784033055524702</c:v>
                </c:pt>
                <c:pt idx="92">
                  <c:v>98.846999173776098</c:v>
                </c:pt>
                <c:pt idx="93">
                  <c:v>98.837880837478806</c:v>
                </c:pt>
                <c:pt idx="94">
                  <c:v>98.856478693101806</c:v>
                </c:pt>
                <c:pt idx="95">
                  <c:v>102.842922765659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4.9141342793110701</c:v>
                </c:pt>
                <c:pt idx="63">
                  <c:v>34.490916635734898</c:v>
                </c:pt>
                <c:pt idx="64">
                  <c:v>145.39399695245601</c:v>
                </c:pt>
                <c:pt idx="65">
                  <c:v>167.599577890158</c:v>
                </c:pt>
                <c:pt idx="66">
                  <c:v>171.475702011415</c:v>
                </c:pt>
                <c:pt idx="67">
                  <c:v>187.26268771288201</c:v>
                </c:pt>
                <c:pt idx="68">
                  <c:v>230.80664758156399</c:v>
                </c:pt>
                <c:pt idx="69">
                  <c:v>232.613315672147</c:v>
                </c:pt>
                <c:pt idx="70">
                  <c:v>232.53447748569801</c:v>
                </c:pt>
                <c:pt idx="71">
                  <c:v>210.112098301842</c:v>
                </c:pt>
                <c:pt idx="72">
                  <c:v>343.87772790280798</c:v>
                </c:pt>
                <c:pt idx="73">
                  <c:v>356.27474777366001</c:v>
                </c:pt>
                <c:pt idx="74">
                  <c:v>355.43383117716002</c:v>
                </c:pt>
                <c:pt idx="75">
                  <c:v>354.92796359051903</c:v>
                </c:pt>
                <c:pt idx="76">
                  <c:v>543.15639377537502</c:v>
                </c:pt>
                <c:pt idx="77">
                  <c:v>570.86081115653701</c:v>
                </c:pt>
                <c:pt idx="78">
                  <c:v>582.35121544095296</c:v>
                </c:pt>
                <c:pt idx="79">
                  <c:v>554.08179556796097</c:v>
                </c:pt>
                <c:pt idx="80">
                  <c:v>196.86758772517899</c:v>
                </c:pt>
                <c:pt idx="81">
                  <c:v>187.203559824888</c:v>
                </c:pt>
                <c:pt idx="82">
                  <c:v>187.21012992437301</c:v>
                </c:pt>
                <c:pt idx="83">
                  <c:v>187.20355681751801</c:v>
                </c:pt>
                <c:pt idx="84">
                  <c:v>187.27582690939499</c:v>
                </c:pt>
                <c:pt idx="85">
                  <c:v>187.21669902140101</c:v>
                </c:pt>
                <c:pt idx="86">
                  <c:v>187.242976411971</c:v>
                </c:pt>
                <c:pt idx="87">
                  <c:v>148.048154746394</c:v>
                </c:pt>
                <c:pt idx="88">
                  <c:v>96.456313209964406</c:v>
                </c:pt>
                <c:pt idx="89">
                  <c:v>97.362932806226596</c:v>
                </c:pt>
                <c:pt idx="90">
                  <c:v>96.988458688403298</c:v>
                </c:pt>
                <c:pt idx="91">
                  <c:v>96.758518739595402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-1643.1200309635501</c:v>
                </c:pt>
                <c:pt idx="1">
                  <c:v>-1554.4585237896099</c:v>
                </c:pt>
                <c:pt idx="2">
                  <c:v>-1590.56506019382</c:v>
                </c:pt>
                <c:pt idx="3">
                  <c:v>-1587.6483111118901</c:v>
                </c:pt>
                <c:pt idx="4">
                  <c:v>-1501.30532768339</c:v>
                </c:pt>
                <c:pt idx="5">
                  <c:v>-1261.13398726587</c:v>
                </c:pt>
                <c:pt idx="6">
                  <c:v>-1179.1604525986299</c:v>
                </c:pt>
                <c:pt idx="7">
                  <c:v>-1103.2503473729601</c:v>
                </c:pt>
                <c:pt idx="8">
                  <c:v>-465.45313380298802</c:v>
                </c:pt>
                <c:pt idx="9">
                  <c:v>-464.99720187011599</c:v>
                </c:pt>
                <c:pt idx="10">
                  <c:v>-443.30372896642302</c:v>
                </c:pt>
                <c:pt idx="11">
                  <c:v>-447.742204976153</c:v>
                </c:pt>
                <c:pt idx="12">
                  <c:v>-445.95556463567198</c:v>
                </c:pt>
                <c:pt idx="13">
                  <c:v>-483.16779043386401</c:v>
                </c:pt>
                <c:pt idx="14">
                  <c:v>-472.40525915298502</c:v>
                </c:pt>
                <c:pt idx="15">
                  <c:v>-474.81277154372799</c:v>
                </c:pt>
                <c:pt idx="16">
                  <c:v>-475.13254736081001</c:v>
                </c:pt>
                <c:pt idx="17">
                  <c:v>-451.639370577016</c:v>
                </c:pt>
                <c:pt idx="18">
                  <c:v>-438.18840705664797</c:v>
                </c:pt>
                <c:pt idx="19">
                  <c:v>-458.738867905885</c:v>
                </c:pt>
                <c:pt idx="20">
                  <c:v>-523.96064502729303</c:v>
                </c:pt>
                <c:pt idx="21">
                  <c:v>-533.97735589245895</c:v>
                </c:pt>
                <c:pt idx="22">
                  <c:v>-526.22270004580901</c:v>
                </c:pt>
                <c:pt idx="23">
                  <c:v>-534.26423454875101</c:v>
                </c:pt>
                <c:pt idx="24">
                  <c:v>-522.31062120060005</c:v>
                </c:pt>
                <c:pt idx="25">
                  <c:v>-473.457487618409</c:v>
                </c:pt>
                <c:pt idx="26">
                  <c:v>-426.29686631059201</c:v>
                </c:pt>
                <c:pt idx="27">
                  <c:v>-483.41489638219798</c:v>
                </c:pt>
                <c:pt idx="28">
                  <c:v>-758.97195828114502</c:v>
                </c:pt>
                <c:pt idx="29">
                  <c:v>-753.59473278523706</c:v>
                </c:pt>
                <c:pt idx="30">
                  <c:v>-742.87620094986698</c:v>
                </c:pt>
                <c:pt idx="31">
                  <c:v>-836.83030962854104</c:v>
                </c:pt>
                <c:pt idx="32">
                  <c:v>-1091.7187121125</c:v>
                </c:pt>
                <c:pt idx="33">
                  <c:v>-1188.49595290962</c:v>
                </c:pt>
                <c:pt idx="34">
                  <c:v>-1157.00519239195</c:v>
                </c:pt>
                <c:pt idx="35">
                  <c:v>-1124.9457612496999</c:v>
                </c:pt>
                <c:pt idx="36">
                  <c:v>-923.89076350274195</c:v>
                </c:pt>
                <c:pt idx="37">
                  <c:v>-900.85471122460501</c:v>
                </c:pt>
                <c:pt idx="38">
                  <c:v>-856.69127478785299</c:v>
                </c:pt>
                <c:pt idx="39">
                  <c:v>-871.84818528007202</c:v>
                </c:pt>
                <c:pt idx="40">
                  <c:v>-800.94113381137504</c:v>
                </c:pt>
                <c:pt idx="41">
                  <c:v>-758.92581301589996</c:v>
                </c:pt>
                <c:pt idx="42">
                  <c:v>-806.61548435422401</c:v>
                </c:pt>
                <c:pt idx="43">
                  <c:v>-816.927555745375</c:v>
                </c:pt>
                <c:pt idx="44">
                  <c:v>-801.29488578367</c:v>
                </c:pt>
                <c:pt idx="45">
                  <c:v>-748.03975309907401</c:v>
                </c:pt>
                <c:pt idx="46">
                  <c:v>-797.36580466355895</c:v>
                </c:pt>
                <c:pt idx="47">
                  <c:v>-889.22071752328998</c:v>
                </c:pt>
                <c:pt idx="48">
                  <c:v>-988.06699908469</c:v>
                </c:pt>
                <c:pt idx="49">
                  <c:v>-1031.0312508550701</c:v>
                </c:pt>
                <c:pt idx="50">
                  <c:v>-1096.1232565870901</c:v>
                </c:pt>
                <c:pt idx="51">
                  <c:v>-1097.5686264057999</c:v>
                </c:pt>
                <c:pt idx="52">
                  <c:v>-1032.3763147561499</c:v>
                </c:pt>
                <c:pt idx="53">
                  <c:v>-1046.96966564999</c:v>
                </c:pt>
                <c:pt idx="54">
                  <c:v>-1077.95250374035</c:v>
                </c:pt>
                <c:pt idx="55">
                  <c:v>-986.64739938466005</c:v>
                </c:pt>
                <c:pt idx="56">
                  <c:v>-1019.91544625356</c:v>
                </c:pt>
                <c:pt idx="57">
                  <c:v>-1079.01999429794</c:v>
                </c:pt>
                <c:pt idx="58">
                  <c:v>-1086.5408044698199</c:v>
                </c:pt>
                <c:pt idx="59">
                  <c:v>-1068.04918058611</c:v>
                </c:pt>
                <c:pt idx="60">
                  <c:v>-944.81616071665599</c:v>
                </c:pt>
                <c:pt idx="61">
                  <c:v>-868.82326903542605</c:v>
                </c:pt>
                <c:pt idx="62">
                  <c:v>-887.88545381215999</c:v>
                </c:pt>
                <c:pt idx="63">
                  <c:v>-926.63090634713205</c:v>
                </c:pt>
                <c:pt idx="64">
                  <c:v>-936.39850741717896</c:v>
                </c:pt>
                <c:pt idx="65">
                  <c:v>-810.04813474327204</c:v>
                </c:pt>
                <c:pt idx="66">
                  <c:v>-791.76446472453904</c:v>
                </c:pt>
                <c:pt idx="67">
                  <c:v>-720.89508882050598</c:v>
                </c:pt>
                <c:pt idx="68">
                  <c:v>-760.24657520424</c:v>
                </c:pt>
                <c:pt idx="69">
                  <c:v>-770.22231267592394</c:v>
                </c:pt>
                <c:pt idx="70">
                  <c:v>-832.49237074953601</c:v>
                </c:pt>
                <c:pt idx="71">
                  <c:v>-808.98556050613502</c:v>
                </c:pt>
                <c:pt idx="72">
                  <c:v>-745.37387427684598</c:v>
                </c:pt>
                <c:pt idx="73">
                  <c:v>-717.94179184477503</c:v>
                </c:pt>
                <c:pt idx="74">
                  <c:v>-760.43202027203597</c:v>
                </c:pt>
                <c:pt idx="75">
                  <c:v>-852.27415150986201</c:v>
                </c:pt>
                <c:pt idx="76">
                  <c:v>-1024.6104227645701</c:v>
                </c:pt>
                <c:pt idx="77">
                  <c:v>-1059.709279787</c:v>
                </c:pt>
                <c:pt idx="78">
                  <c:v>-1032.5134525134799</c:v>
                </c:pt>
                <c:pt idx="79">
                  <c:v>-998.31640767191095</c:v>
                </c:pt>
                <c:pt idx="80">
                  <c:v>-673.73223853736795</c:v>
                </c:pt>
                <c:pt idx="81">
                  <c:v>-647.43489316493003</c:v>
                </c:pt>
                <c:pt idx="82">
                  <c:v>-734.17213953301996</c:v>
                </c:pt>
                <c:pt idx="83">
                  <c:v>-772.29650097374895</c:v>
                </c:pt>
                <c:pt idx="84">
                  <c:v>-819.12808779993395</c:v>
                </c:pt>
                <c:pt idx="85">
                  <c:v>-847.123896141552</c:v>
                </c:pt>
                <c:pt idx="86">
                  <c:v>-840.88206349052598</c:v>
                </c:pt>
                <c:pt idx="87">
                  <c:v>-779.46676776201502</c:v>
                </c:pt>
                <c:pt idx="88">
                  <c:v>-565.83288953973897</c:v>
                </c:pt>
                <c:pt idx="89">
                  <c:v>-480.90740866797802</c:v>
                </c:pt>
                <c:pt idx="90">
                  <c:v>-561.693615438395</c:v>
                </c:pt>
                <c:pt idx="91">
                  <c:v>-563.09499798070499</c:v>
                </c:pt>
                <c:pt idx="92">
                  <c:v>-648.06167534629799</c:v>
                </c:pt>
                <c:pt idx="93">
                  <c:v>-748.42124252950396</c:v>
                </c:pt>
                <c:pt idx="94">
                  <c:v>-893.84217232784795</c:v>
                </c:pt>
                <c:pt idx="95">
                  <c:v>-976.41873507367598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-45.096126685104899</c:v>
                </c:pt>
                <c:pt idx="5">
                  <c:v>-287.231274207426</c:v>
                </c:pt>
                <c:pt idx="6">
                  <c:v>-368.49187290417501</c:v>
                </c:pt>
                <c:pt idx="7">
                  <c:v>-395.16729179377597</c:v>
                </c:pt>
                <c:pt idx="8">
                  <c:v>-1015.77805892372</c:v>
                </c:pt>
                <c:pt idx="9">
                  <c:v>-1118.7522116842199</c:v>
                </c:pt>
                <c:pt idx="10">
                  <c:v>-1117.5304264343699</c:v>
                </c:pt>
                <c:pt idx="11">
                  <c:v>-1116.9444693713899</c:v>
                </c:pt>
                <c:pt idx="12">
                  <c:v>-1113.92943504146</c:v>
                </c:pt>
                <c:pt idx="13">
                  <c:v>-1112.8439729261299</c:v>
                </c:pt>
                <c:pt idx="14">
                  <c:v>-1110.75911607486</c:v>
                </c:pt>
                <c:pt idx="15">
                  <c:v>-1109.1410297016801</c:v>
                </c:pt>
                <c:pt idx="16">
                  <c:v>-1107.2262289637099</c:v>
                </c:pt>
                <c:pt idx="17">
                  <c:v>-1104.7427959362001</c:v>
                </c:pt>
                <c:pt idx="18">
                  <c:v>-1102.78620951418</c:v>
                </c:pt>
                <c:pt idx="19">
                  <c:v>-1101.18420400061</c:v>
                </c:pt>
                <c:pt idx="20">
                  <c:v>-993.86042013377096</c:v>
                </c:pt>
                <c:pt idx="21">
                  <c:v>-993.24397081486404</c:v>
                </c:pt>
                <c:pt idx="22">
                  <c:v>-990.51709485036497</c:v>
                </c:pt>
                <c:pt idx="23">
                  <c:v>-987.82166453626905</c:v>
                </c:pt>
                <c:pt idx="24">
                  <c:v>-935.18016452227403</c:v>
                </c:pt>
                <c:pt idx="25">
                  <c:v>-932.37788037413497</c:v>
                </c:pt>
                <c:pt idx="26">
                  <c:v>-929.30072809771798</c:v>
                </c:pt>
                <c:pt idx="27">
                  <c:v>-926.59229806581698</c:v>
                </c:pt>
                <c:pt idx="28">
                  <c:v>-686.37980527763398</c:v>
                </c:pt>
                <c:pt idx="29">
                  <c:v>-600.12561786074502</c:v>
                </c:pt>
                <c:pt idx="30">
                  <c:v>-597.20266998004502</c:v>
                </c:pt>
                <c:pt idx="31">
                  <c:v>-496.84988146755097</c:v>
                </c:pt>
                <c:pt idx="32">
                  <c:v>-139.343486177269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2529166666666667E-2"/>
          <c:w val="0.19904200363756794"/>
          <c:h val="0.7790851851851852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General</c:formatCode>
                <c:ptCount val="96"/>
                <c:pt idx="0">
                  <c:v>4145.0162104265</c:v>
                </c:pt>
                <c:pt idx="1">
                  <c:v>4146.5301660458699</c:v>
                </c:pt>
                <c:pt idx="2">
                  <c:v>4147.1303946917596</c:v>
                </c:pt>
                <c:pt idx="3">
                  <c:v>4147.2103405102098</c:v>
                </c:pt>
                <c:pt idx="4">
                  <c:v>4146.2567546032196</c:v>
                </c:pt>
                <c:pt idx="5">
                  <c:v>4146.4434793783703</c:v>
                </c:pt>
                <c:pt idx="6">
                  <c:v>4147.4638550505897</c:v>
                </c:pt>
                <c:pt idx="7">
                  <c:v>4148.8243342372198</c:v>
                </c:pt>
                <c:pt idx="8">
                  <c:v>4167.4914386115497</c:v>
                </c:pt>
                <c:pt idx="9">
                  <c:v>4174.2807110559897</c:v>
                </c:pt>
                <c:pt idx="10">
                  <c:v>4173.8405368694403</c:v>
                </c:pt>
                <c:pt idx="11">
                  <c:v>4173.9538938527503</c:v>
                </c:pt>
                <c:pt idx="12">
                  <c:v>4173.6938664147401</c:v>
                </c:pt>
                <c:pt idx="13">
                  <c:v>4174.0739591206202</c:v>
                </c:pt>
                <c:pt idx="14">
                  <c:v>4174.6341985750396</c:v>
                </c:pt>
                <c:pt idx="15">
                  <c:v>4176.2013971325596</c:v>
                </c:pt>
                <c:pt idx="16">
                  <c:v>4178.21554329017</c:v>
                </c:pt>
                <c:pt idx="17">
                  <c:v>4180.3764250314598</c:v>
                </c:pt>
                <c:pt idx="18">
                  <c:v>4179.6027904860803</c:v>
                </c:pt>
                <c:pt idx="19">
                  <c:v>4179.0224913069396</c:v>
                </c:pt>
                <c:pt idx="20">
                  <c:v>4178.4156195054702</c:v>
                </c:pt>
                <c:pt idx="21">
                  <c:v>4178.9292266128296</c:v>
                </c:pt>
                <c:pt idx="22">
                  <c:v>4178.3422842781101</c:v>
                </c:pt>
                <c:pt idx="23">
                  <c:v>4177.8620232066296</c:v>
                </c:pt>
                <c:pt idx="24">
                  <c:v>4176.6949770797</c:v>
                </c:pt>
                <c:pt idx="25">
                  <c:v>4176.5348574913896</c:v>
                </c:pt>
                <c:pt idx="26">
                  <c:v>4176.6016472566198</c:v>
                </c:pt>
                <c:pt idx="27">
                  <c:v>4177.30188144567</c:v>
                </c:pt>
                <c:pt idx="28">
                  <c:v>4178.4622844170099</c:v>
                </c:pt>
                <c:pt idx="29">
                  <c:v>4177.6686878403798</c:v>
                </c:pt>
                <c:pt idx="30">
                  <c:v>4177.7219307785299</c:v>
                </c:pt>
                <c:pt idx="31">
                  <c:v>4180.0229049479203</c:v>
                </c:pt>
                <c:pt idx="32">
                  <c:v>4181.3367517875004</c:v>
                </c:pt>
                <c:pt idx="33">
                  <c:v>4181.3501032276399</c:v>
                </c:pt>
                <c:pt idx="34">
                  <c:v>4181.2433568354299</c:v>
                </c:pt>
                <c:pt idx="35">
                  <c:v>4181.3500380986698</c:v>
                </c:pt>
                <c:pt idx="36">
                  <c:v>4181.6101957946303</c:v>
                </c:pt>
                <c:pt idx="37">
                  <c:v>4181.27005971573</c:v>
                </c:pt>
                <c:pt idx="38">
                  <c:v>4180.6297767493897</c:v>
                </c:pt>
                <c:pt idx="39">
                  <c:v>4179.8494990484296</c:v>
                </c:pt>
                <c:pt idx="40">
                  <c:v>4179.4960440938703</c:v>
                </c:pt>
                <c:pt idx="41">
                  <c:v>4177.2218379337601</c:v>
                </c:pt>
                <c:pt idx="42">
                  <c:v>4177.3485463572097</c:v>
                </c:pt>
                <c:pt idx="43">
                  <c:v>4176.8283286587503</c:v>
                </c:pt>
                <c:pt idx="44">
                  <c:v>4177.0884212257397</c:v>
                </c:pt>
                <c:pt idx="45">
                  <c:v>4176.19481910595</c:v>
                </c:pt>
                <c:pt idx="46">
                  <c:v>4177.7152876229502</c:v>
                </c:pt>
                <c:pt idx="47">
                  <c:v>4178.6223714408397</c:v>
                </c:pt>
                <c:pt idx="48">
                  <c:v>4178.2621430727404</c:v>
                </c:pt>
                <c:pt idx="49">
                  <c:v>4178.8691125676796</c:v>
                </c:pt>
                <c:pt idx="50">
                  <c:v>4177.6953907206798</c:v>
                </c:pt>
                <c:pt idx="51">
                  <c:v>4175.8879964984399</c:v>
                </c:pt>
                <c:pt idx="52">
                  <c:v>4174.0339048001697</c:v>
                </c:pt>
                <c:pt idx="53">
                  <c:v>4175.1343891132801</c:v>
                </c:pt>
                <c:pt idx="54">
                  <c:v>4173.8605314651704</c:v>
                </c:pt>
                <c:pt idx="55">
                  <c:v>4172.1066081325098</c:v>
                </c:pt>
                <c:pt idx="56">
                  <c:v>4172.9002047091299</c:v>
                </c:pt>
                <c:pt idx="57">
                  <c:v>4172.6200524174301</c:v>
                </c:pt>
                <c:pt idx="58">
                  <c:v>4171.3128812979303</c:v>
                </c:pt>
                <c:pt idx="59">
                  <c:v>4171.9798671445596</c:v>
                </c:pt>
                <c:pt idx="60">
                  <c:v>4172.2532460227203</c:v>
                </c:pt>
                <c:pt idx="61">
                  <c:v>4172.5667117858202</c:v>
                </c:pt>
                <c:pt idx="62">
                  <c:v>4174.1006620009202</c:v>
                </c:pt>
                <c:pt idx="63">
                  <c:v>4174.6608037618698</c:v>
                </c:pt>
                <c:pt idx="64">
                  <c:v>4175.8879964984399</c:v>
                </c:pt>
                <c:pt idx="65">
                  <c:v>4175.7213314480096</c:v>
                </c:pt>
                <c:pt idx="66">
                  <c:v>4174.4741766801899</c:v>
                </c:pt>
                <c:pt idx="67">
                  <c:v>4172.1532079150702</c:v>
                </c:pt>
                <c:pt idx="68">
                  <c:v>4170.0457970633597</c:v>
                </c:pt>
                <c:pt idx="69">
                  <c:v>4165.2038810112899</c:v>
                </c:pt>
                <c:pt idx="70">
                  <c:v>4161.6959040880001</c:v>
                </c:pt>
                <c:pt idx="71">
                  <c:v>4162.2494678223502</c:v>
                </c:pt>
                <c:pt idx="72">
                  <c:v>4162.2428246667696</c:v>
                </c:pt>
                <c:pt idx="73">
                  <c:v>4163.1764485425101</c:v>
                </c:pt>
                <c:pt idx="74">
                  <c:v>4164.5503117337803</c:v>
                </c:pt>
                <c:pt idx="75">
                  <c:v>4164.0567643511304</c:v>
                </c:pt>
                <c:pt idx="76">
                  <c:v>4162.65629597302</c:v>
                </c:pt>
                <c:pt idx="77">
                  <c:v>4162.8697236284697</c:v>
                </c:pt>
                <c:pt idx="78">
                  <c:v>4162.0093372866104</c:v>
                </c:pt>
                <c:pt idx="79">
                  <c:v>4161.8493153917598</c:v>
                </c:pt>
                <c:pt idx="80">
                  <c:v>4161.2224164300596</c:v>
                </c:pt>
                <c:pt idx="81">
                  <c:v>4162.3361544898498</c:v>
                </c:pt>
                <c:pt idx="82">
                  <c:v>4161.26917903507</c:v>
                </c:pt>
                <c:pt idx="83">
                  <c:v>4161.0290810638098</c:v>
                </c:pt>
                <c:pt idx="84">
                  <c:v>4159.6818230593699</c:v>
                </c:pt>
                <c:pt idx="85">
                  <c:v>4159.28170319327</c:v>
                </c:pt>
                <c:pt idx="86">
                  <c:v>4161.9226831836004</c:v>
                </c:pt>
                <c:pt idx="87">
                  <c:v>4163.1031458796497</c:v>
                </c:pt>
                <c:pt idx="88">
                  <c:v>4164.69040416188</c:v>
                </c:pt>
                <c:pt idx="89">
                  <c:v>4164.4436304705496</c:v>
                </c:pt>
                <c:pt idx="90">
                  <c:v>4165.5107361832897</c:v>
                </c:pt>
                <c:pt idx="91">
                  <c:v>4164.99716164041</c:v>
                </c:pt>
                <c:pt idx="92">
                  <c:v>4166.0909702334402</c:v>
                </c:pt>
                <c:pt idx="93">
                  <c:v>4167.9783428386199</c:v>
                </c:pt>
                <c:pt idx="94">
                  <c:v>4169.2321081975297</c:v>
                </c:pt>
                <c:pt idx="95">
                  <c:v>4169.9590452668799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General</c:formatCode>
                <c:ptCount val="96"/>
                <c:pt idx="0">
                  <c:v>4540.9594500909798</c:v>
                </c:pt>
                <c:pt idx="1">
                  <c:v>4412.6036442182503</c:v>
                </c:pt>
                <c:pt idx="2">
                  <c:v>4351.0524686227</c:v>
                </c:pt>
                <c:pt idx="3">
                  <c:v>4353.7009379340598</c:v>
                </c:pt>
                <c:pt idx="4">
                  <c:v>4385.3219306483898</c:v>
                </c:pt>
                <c:pt idx="5">
                  <c:v>4422.1104229361299</c:v>
                </c:pt>
                <c:pt idx="6">
                  <c:v>4367.9781434829401</c:v>
                </c:pt>
                <c:pt idx="7">
                  <c:v>4265.6090072842298</c:v>
                </c:pt>
                <c:pt idx="8">
                  <c:v>4336.5839794711501</c:v>
                </c:pt>
                <c:pt idx="9">
                  <c:v>4303.2217015751003</c:v>
                </c:pt>
                <c:pt idx="10">
                  <c:v>4294.7977415979503</c:v>
                </c:pt>
                <c:pt idx="11">
                  <c:v>4233.0886059308496</c:v>
                </c:pt>
                <c:pt idx="12">
                  <c:v>4248.7837603991602</c:v>
                </c:pt>
                <c:pt idx="13">
                  <c:v>4160.0865176075104</c:v>
                </c:pt>
                <c:pt idx="14">
                  <c:v>4150.2060579592398</c:v>
                </c:pt>
                <c:pt idx="15">
                  <c:v>4192.90722278254</c:v>
                </c:pt>
                <c:pt idx="16">
                  <c:v>4275.2091245593901</c:v>
                </c:pt>
                <c:pt idx="17">
                  <c:v>4332.1965445571896</c:v>
                </c:pt>
                <c:pt idx="18">
                  <c:v>4303.9095057915101</c:v>
                </c:pt>
                <c:pt idx="19">
                  <c:v>4284.63916114531</c:v>
                </c:pt>
                <c:pt idx="20">
                  <c:v>4322.6117495723101</c:v>
                </c:pt>
                <c:pt idx="21">
                  <c:v>4376.97713039273</c:v>
                </c:pt>
                <c:pt idx="22">
                  <c:v>4246.3489210584003</c:v>
                </c:pt>
                <c:pt idx="23">
                  <c:v>4185.1029824739098</c:v>
                </c:pt>
                <c:pt idx="24">
                  <c:v>4346.9358037341799</c:v>
                </c:pt>
                <c:pt idx="25">
                  <c:v>4384.5069742916503</c:v>
                </c:pt>
                <c:pt idx="26">
                  <c:v>4379.3014466885998</c:v>
                </c:pt>
                <c:pt idx="27">
                  <c:v>4367.5770523147003</c:v>
                </c:pt>
                <c:pt idx="28">
                  <c:v>4297.2673419555003</c:v>
                </c:pt>
                <c:pt idx="29">
                  <c:v>4415.7690529737001</c:v>
                </c:pt>
                <c:pt idx="30">
                  <c:v>4417.4664295026496</c:v>
                </c:pt>
                <c:pt idx="31">
                  <c:v>4372.8688943973802</c:v>
                </c:pt>
                <c:pt idx="32">
                  <c:v>4222.4416070563502</c:v>
                </c:pt>
                <c:pt idx="33">
                  <c:v>4204.7810829945802</c:v>
                </c:pt>
                <c:pt idx="34">
                  <c:v>4386.7741505326803</c:v>
                </c:pt>
                <c:pt idx="35">
                  <c:v>4413.9899684532402</c:v>
                </c:pt>
                <c:pt idx="36">
                  <c:v>4260.6124378234099</c:v>
                </c:pt>
                <c:pt idx="37">
                  <c:v>4277.8990195937704</c:v>
                </c:pt>
                <c:pt idx="38">
                  <c:v>4342.7987526854404</c:v>
                </c:pt>
                <c:pt idx="39">
                  <c:v>4328.1812224074301</c:v>
                </c:pt>
                <c:pt idx="40">
                  <c:v>4311.3592425352199</c:v>
                </c:pt>
                <c:pt idx="41">
                  <c:v>4313.2502549160999</c:v>
                </c:pt>
                <c:pt idx="42">
                  <c:v>4334.9252843744098</c:v>
                </c:pt>
                <c:pt idx="43">
                  <c:v>4348.74520613393</c:v>
                </c:pt>
                <c:pt idx="44">
                  <c:v>4431.0085244889597</c:v>
                </c:pt>
                <c:pt idx="45">
                  <c:v>4501.2742608551298</c:v>
                </c:pt>
                <c:pt idx="46">
                  <c:v>4583.6961600141603</c:v>
                </c:pt>
                <c:pt idx="47">
                  <c:v>4628.7452616362798</c:v>
                </c:pt>
                <c:pt idx="48">
                  <c:v>4580.0581778491896</c:v>
                </c:pt>
                <c:pt idx="49">
                  <c:v>4543.7278514442696</c:v>
                </c:pt>
                <c:pt idx="50">
                  <c:v>4532.4810943497996</c:v>
                </c:pt>
                <c:pt idx="51">
                  <c:v>4527.8162900444304</c:v>
                </c:pt>
                <c:pt idx="52">
                  <c:v>4505.0719346084597</c:v>
                </c:pt>
                <c:pt idx="53">
                  <c:v>4634.6191547292501</c:v>
                </c:pt>
                <c:pt idx="54">
                  <c:v>4628.9246533121604</c:v>
                </c:pt>
                <c:pt idx="55">
                  <c:v>4640.1228625956001</c:v>
                </c:pt>
                <c:pt idx="56">
                  <c:v>4655.3819361879896</c:v>
                </c:pt>
                <c:pt idx="57">
                  <c:v>4733.9040021016999</c:v>
                </c:pt>
                <c:pt idx="58">
                  <c:v>4741.7053674390199</c:v>
                </c:pt>
                <c:pt idx="59">
                  <c:v>4750.9471914143396</c:v>
                </c:pt>
                <c:pt idx="60">
                  <c:v>4723.7592411134401</c:v>
                </c:pt>
                <c:pt idx="61">
                  <c:v>4765.7291177792204</c:v>
                </c:pt>
                <c:pt idx="62">
                  <c:v>4776.0706509517604</c:v>
                </c:pt>
                <c:pt idx="63">
                  <c:v>4760.2123745315903</c:v>
                </c:pt>
                <c:pt idx="64">
                  <c:v>4583.0997014771701</c:v>
                </c:pt>
                <c:pt idx="65">
                  <c:v>4577.1818670612902</c:v>
                </c:pt>
                <c:pt idx="66">
                  <c:v>4556.7299092056101</c:v>
                </c:pt>
                <c:pt idx="67">
                  <c:v>4540.2694569759497</c:v>
                </c:pt>
                <c:pt idx="68">
                  <c:v>4517.9408942660802</c:v>
                </c:pt>
                <c:pt idx="69">
                  <c:v>4525.07931735481</c:v>
                </c:pt>
                <c:pt idx="70">
                  <c:v>4518.50572811862</c:v>
                </c:pt>
                <c:pt idx="71">
                  <c:v>4487.52088814747</c:v>
                </c:pt>
                <c:pt idx="72">
                  <c:v>4514.1120205399802</c:v>
                </c:pt>
                <c:pt idx="73">
                  <c:v>4537.1307723856498</c:v>
                </c:pt>
                <c:pt idx="74">
                  <c:v>4510.5173589654696</c:v>
                </c:pt>
                <c:pt idx="75">
                  <c:v>4475.5222607144897</c:v>
                </c:pt>
                <c:pt idx="76">
                  <c:v>4521.5657103692402</c:v>
                </c:pt>
                <c:pt idx="77">
                  <c:v>4535.8304685991297</c:v>
                </c:pt>
                <c:pt idx="78">
                  <c:v>4534.6008629708003</c:v>
                </c:pt>
                <c:pt idx="79">
                  <c:v>4526.8227260948897</c:v>
                </c:pt>
                <c:pt idx="80">
                  <c:v>4505.6168070124604</c:v>
                </c:pt>
                <c:pt idx="81">
                  <c:v>4498.1611569754896</c:v>
                </c:pt>
                <c:pt idx="82">
                  <c:v>4499.2051962736396</c:v>
                </c:pt>
                <c:pt idx="83">
                  <c:v>4496.7580729645397</c:v>
                </c:pt>
                <c:pt idx="84">
                  <c:v>4542.8538928353601</c:v>
                </c:pt>
                <c:pt idx="85">
                  <c:v>4557.2358061462401</c:v>
                </c:pt>
                <c:pt idx="86">
                  <c:v>4492.5477101473298</c:v>
                </c:pt>
                <c:pt idx="87">
                  <c:v>4493.3754405243399</c:v>
                </c:pt>
                <c:pt idx="88">
                  <c:v>4644.4918388869301</c:v>
                </c:pt>
                <c:pt idx="89">
                  <c:v>4623.9352386094897</c:v>
                </c:pt>
                <c:pt idx="90">
                  <c:v>4520.4879881685501</c:v>
                </c:pt>
                <c:pt idx="91">
                  <c:v>4533.9408610337796</c:v>
                </c:pt>
                <c:pt idx="92">
                  <c:v>4449.0687022333204</c:v>
                </c:pt>
                <c:pt idx="93">
                  <c:v>4465.678848992</c:v>
                </c:pt>
                <c:pt idx="94">
                  <c:v>4315.6107043741504</c:v>
                </c:pt>
                <c:pt idx="95">
                  <c:v>4224.2728331019798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General</c:formatCode>
                <c:ptCount val="96"/>
                <c:pt idx="0">
                  <c:v>79.775119633638596</c:v>
                </c:pt>
                <c:pt idx="1">
                  <c:v>70.009879209631194</c:v>
                </c:pt>
                <c:pt idx="2">
                  <c:v>72.452862821694296</c:v>
                </c:pt>
                <c:pt idx="3">
                  <c:v>76.227774448191695</c:v>
                </c:pt>
                <c:pt idx="4">
                  <c:v>80.257023506286004</c:v>
                </c:pt>
                <c:pt idx="5">
                  <c:v>80.310568040595697</c:v>
                </c:pt>
                <c:pt idx="6">
                  <c:v>78.309330028108505</c:v>
                </c:pt>
                <c:pt idx="7">
                  <c:v>69.527976613592301</c:v>
                </c:pt>
                <c:pt idx="8">
                  <c:v>79.842050173864806</c:v>
                </c:pt>
                <c:pt idx="9">
                  <c:v>77.820732131216104</c:v>
                </c:pt>
                <c:pt idx="10">
                  <c:v>79.8152776513883</c:v>
                </c:pt>
                <c:pt idx="11">
                  <c:v>69.313796178458404</c:v>
                </c:pt>
                <c:pt idx="12">
                  <c:v>70.491783082278502</c:v>
                </c:pt>
                <c:pt idx="13">
                  <c:v>60.378500887363003</c:v>
                </c:pt>
                <c:pt idx="14">
                  <c:v>60.258025302183697</c:v>
                </c:pt>
                <c:pt idx="15">
                  <c:v>64.327433399314401</c:v>
                </c:pt>
                <c:pt idx="16">
                  <c:v>76.448647120318796</c:v>
                </c:pt>
                <c:pt idx="17">
                  <c:v>80.203478461332907</c:v>
                </c:pt>
                <c:pt idx="18">
                  <c:v>80.384191583780193</c:v>
                </c:pt>
                <c:pt idx="19">
                  <c:v>80.196784437087899</c:v>
                </c:pt>
                <c:pt idx="20">
                  <c:v>80.062921824705199</c:v>
                </c:pt>
                <c:pt idx="21">
                  <c:v>80.3373400524288</c:v>
                </c:pt>
                <c:pt idx="22">
                  <c:v>80.384191073136805</c:v>
                </c:pt>
                <c:pt idx="23">
                  <c:v>70.792972045226804</c:v>
                </c:pt>
                <c:pt idx="24">
                  <c:v>78.5368946819071</c:v>
                </c:pt>
                <c:pt idx="25">
                  <c:v>80.323954557155602</c:v>
                </c:pt>
                <c:pt idx="26">
                  <c:v>80.417657109215</c:v>
                </c:pt>
                <c:pt idx="27">
                  <c:v>80.3306470494705</c:v>
                </c:pt>
                <c:pt idx="28">
                  <c:v>80.350725547701998</c:v>
                </c:pt>
                <c:pt idx="29">
                  <c:v>80.437736628733205</c:v>
                </c:pt>
                <c:pt idx="30">
                  <c:v>80.4243501121733</c:v>
                </c:pt>
                <c:pt idx="31">
                  <c:v>79.145968163978793</c:v>
                </c:pt>
                <c:pt idx="32">
                  <c:v>71.415431788536793</c:v>
                </c:pt>
                <c:pt idx="33">
                  <c:v>65.813302269041102</c:v>
                </c:pt>
                <c:pt idx="34">
                  <c:v>80.303874526993994</c:v>
                </c:pt>
                <c:pt idx="35">
                  <c:v>80.384191583780193</c:v>
                </c:pt>
                <c:pt idx="36">
                  <c:v>69.514589331067199</c:v>
                </c:pt>
                <c:pt idx="37">
                  <c:v>77.720337086841795</c:v>
                </c:pt>
                <c:pt idx="38">
                  <c:v>80.457816148251496</c:v>
                </c:pt>
                <c:pt idx="39">
                  <c:v>80.497974676644603</c:v>
                </c:pt>
                <c:pt idx="40">
                  <c:v>80.504666658316097</c:v>
                </c:pt>
                <c:pt idx="41">
                  <c:v>80.303874526993994</c:v>
                </c:pt>
                <c:pt idx="42">
                  <c:v>77.579781471500894</c:v>
                </c:pt>
                <c:pt idx="43">
                  <c:v>72.124901080947794</c:v>
                </c:pt>
                <c:pt idx="44">
                  <c:v>78.905015972333501</c:v>
                </c:pt>
                <c:pt idx="45">
                  <c:v>80.370805577863607</c:v>
                </c:pt>
                <c:pt idx="46">
                  <c:v>80.538133205037695</c:v>
                </c:pt>
                <c:pt idx="47">
                  <c:v>79.099115611340693</c:v>
                </c:pt>
                <c:pt idx="48">
                  <c:v>75.692325530591305</c:v>
                </c:pt>
                <c:pt idx="49">
                  <c:v>80.384191583780193</c:v>
                </c:pt>
                <c:pt idx="50">
                  <c:v>80.431043625774905</c:v>
                </c:pt>
                <c:pt idx="51">
                  <c:v>79.554246450868106</c:v>
                </c:pt>
                <c:pt idx="52">
                  <c:v>71.950879684850406</c:v>
                </c:pt>
                <c:pt idx="53">
                  <c:v>80.283795518119106</c:v>
                </c:pt>
                <c:pt idx="54">
                  <c:v>80.297181524035693</c:v>
                </c:pt>
                <c:pt idx="55">
                  <c:v>79.902288732419606</c:v>
                </c:pt>
                <c:pt idx="56">
                  <c:v>78.295943511548501</c:v>
                </c:pt>
                <c:pt idx="57">
                  <c:v>80.330647560113903</c:v>
                </c:pt>
                <c:pt idx="58">
                  <c:v>80.397579121626904</c:v>
                </c:pt>
                <c:pt idx="59">
                  <c:v>80.404272124585205</c:v>
                </c:pt>
                <c:pt idx="60">
                  <c:v>80.424350622816704</c:v>
                </c:pt>
                <c:pt idx="61">
                  <c:v>80.417657109215</c:v>
                </c:pt>
                <c:pt idx="62">
                  <c:v>80.431043625774905</c:v>
                </c:pt>
                <c:pt idx="63">
                  <c:v>80.337340563072203</c:v>
                </c:pt>
                <c:pt idx="64">
                  <c:v>79.166047172853695</c:v>
                </c:pt>
                <c:pt idx="65">
                  <c:v>80.250330503327703</c:v>
                </c:pt>
                <c:pt idx="66">
                  <c:v>75.551769915250404</c:v>
                </c:pt>
                <c:pt idx="67">
                  <c:v>71.047310242788697</c:v>
                </c:pt>
                <c:pt idx="68">
                  <c:v>66.817267521442204</c:v>
                </c:pt>
                <c:pt idx="69">
                  <c:v>65.994016157453501</c:v>
                </c:pt>
                <c:pt idx="70">
                  <c:v>60.264718560463699</c:v>
                </c:pt>
                <c:pt idx="71">
                  <c:v>60.3316488453682</c:v>
                </c:pt>
                <c:pt idx="72">
                  <c:v>62.828177247062698</c:v>
                </c:pt>
                <c:pt idx="73">
                  <c:v>66.763722987132496</c:v>
                </c:pt>
                <c:pt idx="74">
                  <c:v>61.937994321561</c:v>
                </c:pt>
                <c:pt idx="75">
                  <c:v>60.284797569338501</c:v>
                </c:pt>
                <c:pt idx="76">
                  <c:v>68.175967803031298</c:v>
                </c:pt>
                <c:pt idx="77">
                  <c:v>64.039629676317702</c:v>
                </c:pt>
                <c:pt idx="78">
                  <c:v>63.510874016997199</c:v>
                </c:pt>
                <c:pt idx="79">
                  <c:v>60.324956097731601</c:v>
                </c:pt>
                <c:pt idx="80">
                  <c:v>60.271411308100298</c:v>
                </c:pt>
                <c:pt idx="81">
                  <c:v>60.291490827618503</c:v>
                </c:pt>
                <c:pt idx="82">
                  <c:v>60.191094251314098</c:v>
                </c:pt>
                <c:pt idx="83">
                  <c:v>60.331649356011603</c:v>
                </c:pt>
                <c:pt idx="84">
                  <c:v>68.5708618712559</c:v>
                </c:pt>
                <c:pt idx="85">
                  <c:v>73.845027862753099</c:v>
                </c:pt>
                <c:pt idx="86">
                  <c:v>61.034424879499298</c:v>
                </c:pt>
                <c:pt idx="87">
                  <c:v>64.702246160768894</c:v>
                </c:pt>
                <c:pt idx="88">
                  <c:v>75.277353474778707</c:v>
                </c:pt>
                <c:pt idx="89">
                  <c:v>80.330647560113903</c:v>
                </c:pt>
                <c:pt idx="90">
                  <c:v>73.784790070163496</c:v>
                </c:pt>
                <c:pt idx="91">
                  <c:v>73.108785281900396</c:v>
                </c:pt>
                <c:pt idx="92">
                  <c:v>76.8301523740882</c:v>
                </c:pt>
                <c:pt idx="93">
                  <c:v>80.410964106256699</c:v>
                </c:pt>
                <c:pt idx="94">
                  <c:v>77.867585194497593</c:v>
                </c:pt>
                <c:pt idx="95">
                  <c:v>60.492283724905697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General</c:formatCode>
                <c:ptCount val="96"/>
                <c:pt idx="0">
                  <c:v>419.216129948191</c:v>
                </c:pt>
                <c:pt idx="1">
                  <c:v>418.38783063453502</c:v>
                </c:pt>
                <c:pt idx="2">
                  <c:v>418.63655777243503</c:v>
                </c:pt>
                <c:pt idx="3">
                  <c:v>419.01866856244698</c:v>
                </c:pt>
                <c:pt idx="4">
                  <c:v>420.23587556107901</c:v>
                </c:pt>
                <c:pt idx="5">
                  <c:v>422.00947551555203</c:v>
                </c:pt>
                <c:pt idx="6">
                  <c:v>421.02439941485102</c:v>
                </c:pt>
                <c:pt idx="7">
                  <c:v>420.38567973725401</c:v>
                </c:pt>
                <c:pt idx="8">
                  <c:v>421.03627424483</c:v>
                </c:pt>
                <c:pt idx="9">
                  <c:v>418.49447745629101</c:v>
                </c:pt>
                <c:pt idx="10">
                  <c:v>418.69751591208802</c:v>
                </c:pt>
                <c:pt idx="11">
                  <c:v>419.63726494892501</c:v>
                </c:pt>
                <c:pt idx="12">
                  <c:v>417.91930581800102</c:v>
                </c:pt>
                <c:pt idx="13">
                  <c:v>418.12091817369298</c:v>
                </c:pt>
                <c:pt idx="14">
                  <c:v>419.134144471816</c:v>
                </c:pt>
                <c:pt idx="15">
                  <c:v>420.45994390020502</c:v>
                </c:pt>
                <c:pt idx="16">
                  <c:v>425.92116878500201</c:v>
                </c:pt>
                <c:pt idx="17">
                  <c:v>426.12529718873498</c:v>
                </c:pt>
                <c:pt idx="18">
                  <c:v>422.24621831935798</c:v>
                </c:pt>
                <c:pt idx="19">
                  <c:v>423.84690618274499</c:v>
                </c:pt>
                <c:pt idx="20">
                  <c:v>425.599422775135</c:v>
                </c:pt>
                <c:pt idx="21">
                  <c:v>428.95447861444001</c:v>
                </c:pt>
                <c:pt idx="22">
                  <c:v>429.38015166943597</c:v>
                </c:pt>
                <c:pt idx="23">
                  <c:v>432.76250968592399</c:v>
                </c:pt>
                <c:pt idx="24">
                  <c:v>458.92643743017601</c:v>
                </c:pt>
                <c:pt idx="25">
                  <c:v>467.443787199479</c:v>
                </c:pt>
                <c:pt idx="26">
                  <c:v>468.25544952745003</c:v>
                </c:pt>
                <c:pt idx="27">
                  <c:v>468.96585365477398</c:v>
                </c:pt>
                <c:pt idx="28">
                  <c:v>478.32204314547198</c:v>
                </c:pt>
                <c:pt idx="29">
                  <c:v>478.47319193031598</c:v>
                </c:pt>
                <c:pt idx="30">
                  <c:v>479.00412899928801</c:v>
                </c:pt>
                <c:pt idx="31">
                  <c:v>480.27460083683002</c:v>
                </c:pt>
                <c:pt idx="32">
                  <c:v>475.594135200057</c:v>
                </c:pt>
                <c:pt idx="33">
                  <c:v>477.64838401530898</c:v>
                </c:pt>
                <c:pt idx="34">
                  <c:v>478.65258259044799</c:v>
                </c:pt>
                <c:pt idx="35">
                  <c:v>480.75358202306001</c:v>
                </c:pt>
                <c:pt idx="36">
                  <c:v>488.62739393369702</c:v>
                </c:pt>
                <c:pt idx="37">
                  <c:v>491.70270750443302</c:v>
                </c:pt>
                <c:pt idx="38">
                  <c:v>490.98848346611499</c:v>
                </c:pt>
                <c:pt idx="39">
                  <c:v>490.380669415071</c:v>
                </c:pt>
                <c:pt idx="40">
                  <c:v>492.356739931905</c:v>
                </c:pt>
                <c:pt idx="41">
                  <c:v>491.04555293637497</c:v>
                </c:pt>
                <c:pt idx="42">
                  <c:v>491.71125901184701</c:v>
                </c:pt>
                <c:pt idx="43">
                  <c:v>491.87899894344503</c:v>
                </c:pt>
                <c:pt idx="44">
                  <c:v>490.376452233333</c:v>
                </c:pt>
                <c:pt idx="45">
                  <c:v>491.83882366620998</c:v>
                </c:pt>
                <c:pt idx="46">
                  <c:v>491.37553722095402</c:v>
                </c:pt>
                <c:pt idx="47">
                  <c:v>492.97492122138902</c:v>
                </c:pt>
                <c:pt idx="48">
                  <c:v>488.09579474681902</c:v>
                </c:pt>
                <c:pt idx="49">
                  <c:v>487.48259462127299</c:v>
                </c:pt>
                <c:pt idx="50">
                  <c:v>486.56245700748298</c:v>
                </c:pt>
                <c:pt idx="51">
                  <c:v>486.89621536412398</c:v>
                </c:pt>
                <c:pt idx="52">
                  <c:v>477.07014371518602</c:v>
                </c:pt>
                <c:pt idx="53">
                  <c:v>474.29885686051603</c:v>
                </c:pt>
                <c:pt idx="54">
                  <c:v>474.35789740485001</c:v>
                </c:pt>
                <c:pt idx="55">
                  <c:v>475.35601722829301</c:v>
                </c:pt>
                <c:pt idx="56">
                  <c:v>473.43508839997003</c:v>
                </c:pt>
                <c:pt idx="57">
                  <c:v>474.07313068001901</c:v>
                </c:pt>
                <c:pt idx="58">
                  <c:v>473.02895546301602</c:v>
                </c:pt>
                <c:pt idx="59">
                  <c:v>475.07704912835197</c:v>
                </c:pt>
                <c:pt idx="60">
                  <c:v>473.21947734378699</c:v>
                </c:pt>
                <c:pt idx="61">
                  <c:v>474.47771018650201</c:v>
                </c:pt>
                <c:pt idx="62">
                  <c:v>478.08447524089098</c:v>
                </c:pt>
                <c:pt idx="63">
                  <c:v>477.69415164224</c:v>
                </c:pt>
                <c:pt idx="64">
                  <c:v>480.715362540255</c:v>
                </c:pt>
                <c:pt idx="65">
                  <c:v>483.70893001570499</c:v>
                </c:pt>
                <c:pt idx="66">
                  <c:v>485.67549150077002</c:v>
                </c:pt>
                <c:pt idx="67">
                  <c:v>489.10352037310997</c:v>
                </c:pt>
                <c:pt idx="68">
                  <c:v>493.53500675785801</c:v>
                </c:pt>
                <c:pt idx="69">
                  <c:v>493.46152185674902</c:v>
                </c:pt>
                <c:pt idx="70">
                  <c:v>494.54967188912201</c:v>
                </c:pt>
                <c:pt idx="71">
                  <c:v>493.561109482988</c:v>
                </c:pt>
                <c:pt idx="72">
                  <c:v>492.08416636296897</c:v>
                </c:pt>
                <c:pt idx="73">
                  <c:v>492.21451191253698</c:v>
                </c:pt>
                <c:pt idx="74">
                  <c:v>491.35106687112199</c:v>
                </c:pt>
                <c:pt idx="75">
                  <c:v>491.77427735683</c:v>
                </c:pt>
                <c:pt idx="76">
                  <c:v>490.77937899165897</c:v>
                </c:pt>
                <c:pt idx="77">
                  <c:v>493.22271884761301</c:v>
                </c:pt>
                <c:pt idx="78">
                  <c:v>494.89584750310399</c:v>
                </c:pt>
                <c:pt idx="79">
                  <c:v>493.79642618668902</c:v>
                </c:pt>
                <c:pt idx="80">
                  <c:v>489.600969555696</c:v>
                </c:pt>
                <c:pt idx="81">
                  <c:v>488.42063233798501</c:v>
                </c:pt>
                <c:pt idx="82">
                  <c:v>486.98652060664602</c:v>
                </c:pt>
                <c:pt idx="83">
                  <c:v>486.29194109726899</c:v>
                </c:pt>
                <c:pt idx="84">
                  <c:v>468.64580368538901</c:v>
                </c:pt>
                <c:pt idx="85">
                  <c:v>467.79743201275897</c:v>
                </c:pt>
                <c:pt idx="86">
                  <c:v>466.57382284329998</c:v>
                </c:pt>
                <c:pt idx="87">
                  <c:v>461.490873557876</c:v>
                </c:pt>
                <c:pt idx="88">
                  <c:v>431.96469326200503</c:v>
                </c:pt>
                <c:pt idx="89">
                  <c:v>431.50795923740799</c:v>
                </c:pt>
                <c:pt idx="90">
                  <c:v>429.822390405112</c:v>
                </c:pt>
                <c:pt idx="91">
                  <c:v>430.05139152263502</c:v>
                </c:pt>
                <c:pt idx="92">
                  <c:v>424.38364187660699</c:v>
                </c:pt>
                <c:pt idx="93">
                  <c:v>424.24964958534298</c:v>
                </c:pt>
                <c:pt idx="94">
                  <c:v>424.87430689726602</c:v>
                </c:pt>
                <c:pt idx="95">
                  <c:v>424.73966012791902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General</c:formatCode>
                <c:ptCount val="96"/>
                <c:pt idx="0">
                  <c:v>153.33191558839999</c:v>
                </c:pt>
                <c:pt idx="1">
                  <c:v>149.81912095870601</c:v>
                </c:pt>
                <c:pt idx="2">
                  <c:v>144.365687308742</c:v>
                </c:pt>
                <c:pt idx="3">
                  <c:v>145.705786101012</c:v>
                </c:pt>
                <c:pt idx="4">
                  <c:v>143.04070476958299</c:v>
                </c:pt>
                <c:pt idx="5">
                  <c:v>144.89166700946399</c:v>
                </c:pt>
                <c:pt idx="6">
                  <c:v>157.58500247038901</c:v>
                </c:pt>
                <c:pt idx="7">
                  <c:v>159.34685063128899</c:v>
                </c:pt>
                <c:pt idx="8">
                  <c:v>162.08330695753</c:v>
                </c:pt>
                <c:pt idx="9">
                  <c:v>174.01575612365099</c:v>
                </c:pt>
                <c:pt idx="10">
                  <c:v>173.90251427876899</c:v>
                </c:pt>
                <c:pt idx="11">
                  <c:v>166.21904520701301</c:v>
                </c:pt>
                <c:pt idx="12">
                  <c:v>174.31783455064701</c:v>
                </c:pt>
                <c:pt idx="13">
                  <c:v>176.934818901499</c:v>
                </c:pt>
                <c:pt idx="14">
                  <c:v>190.014701213867</c:v>
                </c:pt>
                <c:pt idx="15">
                  <c:v>189.40582098415101</c:v>
                </c:pt>
                <c:pt idx="16">
                  <c:v>177.70705974386999</c:v>
                </c:pt>
                <c:pt idx="17">
                  <c:v>184.57492162238</c:v>
                </c:pt>
                <c:pt idx="18">
                  <c:v>185.69606324482501</c:v>
                </c:pt>
                <c:pt idx="19">
                  <c:v>201.412666944911</c:v>
                </c:pt>
                <c:pt idx="20">
                  <c:v>210.830207660914</c:v>
                </c:pt>
                <c:pt idx="21">
                  <c:v>208.92630485596001</c:v>
                </c:pt>
                <c:pt idx="22">
                  <c:v>207.418308606165</c:v>
                </c:pt>
                <c:pt idx="23">
                  <c:v>207.72141088028999</c:v>
                </c:pt>
                <c:pt idx="24">
                  <c:v>196.758771891446</c:v>
                </c:pt>
                <c:pt idx="25">
                  <c:v>196.24664936057499</c:v>
                </c:pt>
                <c:pt idx="26">
                  <c:v>194.54649524319001</c:v>
                </c:pt>
                <c:pt idx="27">
                  <c:v>191.24267320124599</c:v>
                </c:pt>
                <c:pt idx="28">
                  <c:v>196.52297927580901</c:v>
                </c:pt>
                <c:pt idx="29">
                  <c:v>191.94606136045701</c:v>
                </c:pt>
                <c:pt idx="30">
                  <c:v>190.93174284896801</c:v>
                </c:pt>
                <c:pt idx="31">
                  <c:v>185.805813853899</c:v>
                </c:pt>
                <c:pt idx="32">
                  <c:v>189.25926369254901</c:v>
                </c:pt>
                <c:pt idx="33">
                  <c:v>189.44496966517201</c:v>
                </c:pt>
                <c:pt idx="34">
                  <c:v>190.508462891058</c:v>
                </c:pt>
                <c:pt idx="35">
                  <c:v>182.25754727356201</c:v>
                </c:pt>
                <c:pt idx="36">
                  <c:v>173.32117532957301</c:v>
                </c:pt>
                <c:pt idx="37">
                  <c:v>165.92130051351299</c:v>
                </c:pt>
                <c:pt idx="38">
                  <c:v>161.115381778157</c:v>
                </c:pt>
                <c:pt idx="39">
                  <c:v>162.66990193166501</c:v>
                </c:pt>
                <c:pt idx="40">
                  <c:v>166.36708023748699</c:v>
                </c:pt>
                <c:pt idx="41">
                  <c:v>168.87380620082999</c:v>
                </c:pt>
                <c:pt idx="42">
                  <c:v>183.28936859680499</c:v>
                </c:pt>
                <c:pt idx="43">
                  <c:v>189.70019983202701</c:v>
                </c:pt>
                <c:pt idx="44">
                  <c:v>184.021055559058</c:v>
                </c:pt>
                <c:pt idx="45">
                  <c:v>182.73260508755899</c:v>
                </c:pt>
                <c:pt idx="46">
                  <c:v>184.012428507083</c:v>
                </c:pt>
                <c:pt idx="47">
                  <c:v>172.343726713845</c:v>
                </c:pt>
                <c:pt idx="48">
                  <c:v>168.62887564593601</c:v>
                </c:pt>
                <c:pt idx="49">
                  <c:v>161.93210297511101</c:v>
                </c:pt>
                <c:pt idx="50">
                  <c:v>159.252626643204</c:v>
                </c:pt>
                <c:pt idx="51">
                  <c:v>159.94636701215899</c:v>
                </c:pt>
                <c:pt idx="52">
                  <c:v>165.69096392534101</c:v>
                </c:pt>
                <c:pt idx="53">
                  <c:v>158.86984564243801</c:v>
                </c:pt>
                <c:pt idx="54">
                  <c:v>153.68532108858599</c:v>
                </c:pt>
                <c:pt idx="55">
                  <c:v>170.48957168752199</c:v>
                </c:pt>
                <c:pt idx="56">
                  <c:v>173.756464765602</c:v>
                </c:pt>
                <c:pt idx="57">
                  <c:v>181.99531287315801</c:v>
                </c:pt>
                <c:pt idx="58">
                  <c:v>160.03079709415201</c:v>
                </c:pt>
                <c:pt idx="59">
                  <c:v>161.23668693732299</c:v>
                </c:pt>
                <c:pt idx="60">
                  <c:v>167.05200287848299</c:v>
                </c:pt>
                <c:pt idx="61">
                  <c:v>158.716163908515</c:v>
                </c:pt>
                <c:pt idx="62">
                  <c:v>154.83644754573299</c:v>
                </c:pt>
                <c:pt idx="63">
                  <c:v>154.591280718424</c:v>
                </c:pt>
                <c:pt idx="64">
                  <c:v>142.37803940454</c:v>
                </c:pt>
                <c:pt idx="65">
                  <c:v>125.159880468659</c:v>
                </c:pt>
                <c:pt idx="66">
                  <c:v>108.02156347391499</c:v>
                </c:pt>
                <c:pt idx="67">
                  <c:v>115.992974524678</c:v>
                </c:pt>
                <c:pt idx="68">
                  <c:v>120.61260904176601</c:v>
                </c:pt>
                <c:pt idx="69">
                  <c:v>109.09758069218999</c:v>
                </c:pt>
                <c:pt idx="70">
                  <c:v>118.212622768636</c:v>
                </c:pt>
                <c:pt idx="71">
                  <c:v>136.19017834319999</c:v>
                </c:pt>
                <c:pt idx="72">
                  <c:v>133.30337193133599</c:v>
                </c:pt>
                <c:pt idx="73">
                  <c:v>138.44047567895501</c:v>
                </c:pt>
                <c:pt idx="74">
                  <c:v>139.360622016485</c:v>
                </c:pt>
                <c:pt idx="75">
                  <c:v>149.008828858502</c:v>
                </c:pt>
                <c:pt idx="76">
                  <c:v>165.98767648145099</c:v>
                </c:pt>
                <c:pt idx="77">
                  <c:v>201.630679025078</c:v>
                </c:pt>
                <c:pt idx="78">
                  <c:v>197.59873897787801</c:v>
                </c:pt>
                <c:pt idx="79">
                  <c:v>199.131454710893</c:v>
                </c:pt>
                <c:pt idx="80">
                  <c:v>206.080746633502</c:v>
                </c:pt>
                <c:pt idx="81">
                  <c:v>207.77108197401401</c:v>
                </c:pt>
                <c:pt idx="82">
                  <c:v>191.965175591529</c:v>
                </c:pt>
                <c:pt idx="83">
                  <c:v>182.99037829171701</c:v>
                </c:pt>
                <c:pt idx="84">
                  <c:v>167.86920283796201</c:v>
                </c:pt>
                <c:pt idx="85">
                  <c:v>173.05621654242501</c:v>
                </c:pt>
                <c:pt idx="86">
                  <c:v>185.03746217982399</c:v>
                </c:pt>
                <c:pt idx="87">
                  <c:v>173.914630493987</c:v>
                </c:pt>
                <c:pt idx="88">
                  <c:v>155.25295954250799</c:v>
                </c:pt>
                <c:pt idx="89">
                  <c:v>159.222831448204</c:v>
                </c:pt>
                <c:pt idx="90">
                  <c:v>167.568180382853</c:v>
                </c:pt>
                <c:pt idx="91">
                  <c:v>156.37209181314799</c:v>
                </c:pt>
                <c:pt idx="92">
                  <c:v>143.35663829386499</c:v>
                </c:pt>
                <c:pt idx="93">
                  <c:v>134.00841814257899</c:v>
                </c:pt>
                <c:pt idx="94">
                  <c:v>140.18537233040101</c:v>
                </c:pt>
                <c:pt idx="95">
                  <c:v>162.56624777265301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6.6489826393219502</c:v>
                </c:pt>
                <c:pt idx="29">
                  <c:v>9.0278234465964609</c:v>
                </c:pt>
                <c:pt idx="30">
                  <c:v>9.0081567178567408</c:v>
                </c:pt>
                <c:pt idx="31">
                  <c:v>9.0344515644071404</c:v>
                </c:pt>
                <c:pt idx="32">
                  <c:v>10.4165055401073</c:v>
                </c:pt>
                <c:pt idx="33">
                  <c:v>16.366430613740501</c:v>
                </c:pt>
                <c:pt idx="34">
                  <c:v>27.755124165542</c:v>
                </c:pt>
                <c:pt idx="35">
                  <c:v>44.058710073970502</c:v>
                </c:pt>
                <c:pt idx="36">
                  <c:v>60.7325030321784</c:v>
                </c:pt>
                <c:pt idx="37">
                  <c:v>80.591700961350995</c:v>
                </c:pt>
                <c:pt idx="38">
                  <c:v>98.276667691624297</c:v>
                </c:pt>
                <c:pt idx="39">
                  <c:v>117.131249508097</c:v>
                </c:pt>
                <c:pt idx="40">
                  <c:v>141.29316478164299</c:v>
                </c:pt>
                <c:pt idx="41">
                  <c:v>167.77328640793201</c:v>
                </c:pt>
                <c:pt idx="42">
                  <c:v>178.77445085445501</c:v>
                </c:pt>
                <c:pt idx="43">
                  <c:v>188.068596623237</c:v>
                </c:pt>
                <c:pt idx="44">
                  <c:v>199.01708413072299</c:v>
                </c:pt>
                <c:pt idx="45">
                  <c:v>193.58148591496499</c:v>
                </c:pt>
                <c:pt idx="46">
                  <c:v>189.01816177618599</c:v>
                </c:pt>
                <c:pt idx="47">
                  <c:v>177.52005918710299</c:v>
                </c:pt>
                <c:pt idx="48">
                  <c:v>162.908247199676</c:v>
                </c:pt>
                <c:pt idx="49">
                  <c:v>153.534015544124</c:v>
                </c:pt>
                <c:pt idx="50">
                  <c:v>152.66572243054699</c:v>
                </c:pt>
                <c:pt idx="51">
                  <c:v>138.97389236199399</c:v>
                </c:pt>
                <c:pt idx="52">
                  <c:v>119.96962151813899</c:v>
                </c:pt>
                <c:pt idx="53">
                  <c:v>108.16104642629701</c:v>
                </c:pt>
                <c:pt idx="54">
                  <c:v>86.898325343128306</c:v>
                </c:pt>
                <c:pt idx="55">
                  <c:v>69.612056852081906</c:v>
                </c:pt>
                <c:pt idx="56">
                  <c:v>66.144151503504602</c:v>
                </c:pt>
                <c:pt idx="57">
                  <c:v>47.339480488790301</c:v>
                </c:pt>
                <c:pt idx="58">
                  <c:v>35.250265857498</c:v>
                </c:pt>
                <c:pt idx="59">
                  <c:v>27.524325337015501</c:v>
                </c:pt>
                <c:pt idx="60">
                  <c:v>21.583708559167299</c:v>
                </c:pt>
                <c:pt idx="61">
                  <c:v>16.424928400613702</c:v>
                </c:pt>
                <c:pt idx="62">
                  <c:v>12.2645076448556</c:v>
                </c:pt>
                <c:pt idx="63">
                  <c:v>9.87878102566685</c:v>
                </c:pt>
                <c:pt idx="64">
                  <c:v>8.77449739900519</c:v>
                </c:pt>
                <c:pt idx="65">
                  <c:v>8.8284070544852593</c:v>
                </c:pt>
                <c:pt idx="66">
                  <c:v>8.93833239899649</c:v>
                </c:pt>
                <c:pt idx="67">
                  <c:v>3.5973247680042602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General</c:formatCode>
                <c:ptCount val="96"/>
                <c:pt idx="0">
                  <c:v>134.620650883915</c:v>
                </c:pt>
                <c:pt idx="1">
                  <c:v>134.68372829618201</c:v>
                </c:pt>
                <c:pt idx="2">
                  <c:v>134.51609099584999</c:v>
                </c:pt>
                <c:pt idx="3">
                  <c:v>134.51459006966999</c:v>
                </c:pt>
                <c:pt idx="4">
                  <c:v>127.252382819408</c:v>
                </c:pt>
                <c:pt idx="5">
                  <c:v>126.853493768028</c:v>
                </c:pt>
                <c:pt idx="6">
                  <c:v>126.80252914027299</c:v>
                </c:pt>
                <c:pt idx="7">
                  <c:v>126.473545485011</c:v>
                </c:pt>
                <c:pt idx="8">
                  <c:v>121.59817138237401</c:v>
                </c:pt>
                <c:pt idx="9">
                  <c:v>121.63266219527399</c:v>
                </c:pt>
                <c:pt idx="10">
                  <c:v>121.567363882972</c:v>
                </c:pt>
                <c:pt idx="11">
                  <c:v>121.486564201929</c:v>
                </c:pt>
                <c:pt idx="12">
                  <c:v>115.587123037038</c:v>
                </c:pt>
                <c:pt idx="13">
                  <c:v>115.120669841818</c:v>
                </c:pt>
                <c:pt idx="14">
                  <c:v>116.26873180704</c:v>
                </c:pt>
                <c:pt idx="15">
                  <c:v>116.10824022047601</c:v>
                </c:pt>
                <c:pt idx="16">
                  <c:v>113.907647085471</c:v>
                </c:pt>
                <c:pt idx="17">
                  <c:v>113.899042167633</c:v>
                </c:pt>
                <c:pt idx="18">
                  <c:v>113.871616833674</c:v>
                </c:pt>
                <c:pt idx="19">
                  <c:v>113.73568726751201</c:v>
                </c:pt>
                <c:pt idx="20">
                  <c:v>112.805665051684</c:v>
                </c:pt>
                <c:pt idx="21">
                  <c:v>112.40916432368</c:v>
                </c:pt>
                <c:pt idx="22">
                  <c:v>112.37843812890399</c:v>
                </c:pt>
                <c:pt idx="23">
                  <c:v>112.35485604319901</c:v>
                </c:pt>
                <c:pt idx="24">
                  <c:v>114.934477970095</c:v>
                </c:pt>
                <c:pt idx="25">
                  <c:v>115.54888097848701</c:v>
                </c:pt>
                <c:pt idx="26">
                  <c:v>115.914894611501</c:v>
                </c:pt>
                <c:pt idx="27">
                  <c:v>122.51999038940301</c:v>
                </c:pt>
                <c:pt idx="28">
                  <c:v>216.081047548226</c:v>
                </c:pt>
                <c:pt idx="29">
                  <c:v>226.28755632066</c:v>
                </c:pt>
                <c:pt idx="30">
                  <c:v>226.206710638316</c:v>
                </c:pt>
                <c:pt idx="31">
                  <c:v>226.67956443320301</c:v>
                </c:pt>
                <c:pt idx="32">
                  <c:v>235.89611343380599</c:v>
                </c:pt>
                <c:pt idx="33">
                  <c:v>239.78342237634601</c:v>
                </c:pt>
                <c:pt idx="34">
                  <c:v>253.34483065820999</c:v>
                </c:pt>
                <c:pt idx="35">
                  <c:v>253.01052422446801</c:v>
                </c:pt>
                <c:pt idx="36">
                  <c:v>233.78765662612099</c:v>
                </c:pt>
                <c:pt idx="37">
                  <c:v>235.63555564443499</c:v>
                </c:pt>
                <c:pt idx="38">
                  <c:v>237.94352544486301</c:v>
                </c:pt>
                <c:pt idx="39">
                  <c:v>237.77638239107</c:v>
                </c:pt>
                <c:pt idx="40">
                  <c:v>234.101865840182</c:v>
                </c:pt>
                <c:pt idx="41">
                  <c:v>235.17547951333299</c:v>
                </c:pt>
                <c:pt idx="42">
                  <c:v>217.64608991381201</c:v>
                </c:pt>
                <c:pt idx="43">
                  <c:v>214.47553580526801</c:v>
                </c:pt>
                <c:pt idx="44">
                  <c:v>198.21003195906701</c:v>
                </c:pt>
                <c:pt idx="45">
                  <c:v>210.01092657833101</c:v>
                </c:pt>
                <c:pt idx="46">
                  <c:v>210.83595349842801</c:v>
                </c:pt>
                <c:pt idx="47">
                  <c:v>211.776532478006</c:v>
                </c:pt>
                <c:pt idx="48">
                  <c:v>250.620453868987</c:v>
                </c:pt>
                <c:pt idx="49">
                  <c:v>258.30132752079697</c:v>
                </c:pt>
                <c:pt idx="50">
                  <c:v>256.86884057941199</c:v>
                </c:pt>
                <c:pt idx="51">
                  <c:v>255.60331375641201</c:v>
                </c:pt>
                <c:pt idx="52">
                  <c:v>314.55334484753502</c:v>
                </c:pt>
                <c:pt idx="53">
                  <c:v>339.97038715761897</c:v>
                </c:pt>
                <c:pt idx="54">
                  <c:v>340.32626392248198</c:v>
                </c:pt>
                <c:pt idx="55">
                  <c:v>330.65717123641599</c:v>
                </c:pt>
                <c:pt idx="56">
                  <c:v>208.652966024249</c:v>
                </c:pt>
                <c:pt idx="57">
                  <c:v>200.04031568837601</c:v>
                </c:pt>
                <c:pt idx="58">
                  <c:v>199.949824709925</c:v>
                </c:pt>
                <c:pt idx="59">
                  <c:v>199.72421507197299</c:v>
                </c:pt>
                <c:pt idx="60">
                  <c:v>194.55687177975901</c:v>
                </c:pt>
                <c:pt idx="61">
                  <c:v>196.97087564949001</c:v>
                </c:pt>
                <c:pt idx="62">
                  <c:v>197.15315527100699</c:v>
                </c:pt>
                <c:pt idx="63">
                  <c:v>196.93615215558901</c:v>
                </c:pt>
                <c:pt idx="64">
                  <c:v>192.44296863195899</c:v>
                </c:pt>
                <c:pt idx="65">
                  <c:v>195.82058743524399</c:v>
                </c:pt>
                <c:pt idx="66">
                  <c:v>186.76912426744801</c:v>
                </c:pt>
                <c:pt idx="67">
                  <c:v>184.959388142655</c:v>
                </c:pt>
                <c:pt idx="68">
                  <c:v>235.69885343502901</c:v>
                </c:pt>
                <c:pt idx="69">
                  <c:v>240.26037884543101</c:v>
                </c:pt>
                <c:pt idx="70">
                  <c:v>240.08948187149201</c:v>
                </c:pt>
                <c:pt idx="71">
                  <c:v>241.376641073879</c:v>
                </c:pt>
                <c:pt idx="72">
                  <c:v>257.55755815516102</c:v>
                </c:pt>
                <c:pt idx="73">
                  <c:v>259.39001892279799</c:v>
                </c:pt>
                <c:pt idx="74">
                  <c:v>258.90087103907001</c:v>
                </c:pt>
                <c:pt idx="75">
                  <c:v>254.60030138278501</c:v>
                </c:pt>
                <c:pt idx="76">
                  <c:v>196.78456075103</c:v>
                </c:pt>
                <c:pt idx="77">
                  <c:v>191.526700805221</c:v>
                </c:pt>
                <c:pt idx="78">
                  <c:v>191.460979922826</c:v>
                </c:pt>
                <c:pt idx="79">
                  <c:v>192.56175468990199</c:v>
                </c:pt>
                <c:pt idx="80">
                  <c:v>213.102813112658</c:v>
                </c:pt>
                <c:pt idx="81">
                  <c:v>215.67301921505501</c:v>
                </c:pt>
                <c:pt idx="82">
                  <c:v>215.550709243472</c:v>
                </c:pt>
                <c:pt idx="83">
                  <c:v>210.15950757214901</c:v>
                </c:pt>
                <c:pt idx="84">
                  <c:v>140.62895680283501</c:v>
                </c:pt>
                <c:pt idx="85">
                  <c:v>137.457706790884</c:v>
                </c:pt>
                <c:pt idx="86">
                  <c:v>137.515809108925</c:v>
                </c:pt>
                <c:pt idx="87">
                  <c:v>137.31517817758001</c:v>
                </c:pt>
                <c:pt idx="88">
                  <c:v>136.29956840108099</c:v>
                </c:pt>
                <c:pt idx="89">
                  <c:v>136.14181068255201</c:v>
                </c:pt>
                <c:pt idx="90">
                  <c:v>136.09783129890999</c:v>
                </c:pt>
                <c:pt idx="91">
                  <c:v>140.15408750907201</c:v>
                </c:pt>
                <c:pt idx="92">
                  <c:v>187.301746590302</c:v>
                </c:pt>
                <c:pt idx="93">
                  <c:v>194.79488893149099</c:v>
                </c:pt>
                <c:pt idx="94">
                  <c:v>188.100563466632</c:v>
                </c:pt>
                <c:pt idx="95">
                  <c:v>170.34141555366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58.888922244560398</c:v>
                </c:pt>
                <c:pt idx="64">
                  <c:v>540.73457850649197</c:v>
                </c:pt>
                <c:pt idx="65">
                  <c:v>686.99234424626297</c:v>
                </c:pt>
                <c:pt idx="66">
                  <c:v>707.597505693117</c:v>
                </c:pt>
                <c:pt idx="67">
                  <c:v>676.35654867742198</c:v>
                </c:pt>
                <c:pt idx="68">
                  <c:v>527.77473787925601</c:v>
                </c:pt>
                <c:pt idx="69">
                  <c:v>526.40354174143204</c:v>
                </c:pt>
                <c:pt idx="70">
                  <c:v>526.91456461716098</c:v>
                </c:pt>
                <c:pt idx="71">
                  <c:v>523.97506868737605</c:v>
                </c:pt>
                <c:pt idx="72">
                  <c:v>337.08249763270697</c:v>
                </c:pt>
                <c:pt idx="73">
                  <c:v>337.543984138773</c:v>
                </c:pt>
                <c:pt idx="74">
                  <c:v>336.49435986098399</c:v>
                </c:pt>
                <c:pt idx="75">
                  <c:v>337.66706059437001</c:v>
                </c:pt>
                <c:pt idx="76">
                  <c:v>171.738000842416</c:v>
                </c:pt>
                <c:pt idx="77">
                  <c:v>159.851596346522</c:v>
                </c:pt>
                <c:pt idx="78">
                  <c:v>155.41489421250199</c:v>
                </c:pt>
                <c:pt idx="79">
                  <c:v>154.952337052811</c:v>
                </c:pt>
                <c:pt idx="80">
                  <c:v>389.45406545696699</c:v>
                </c:pt>
                <c:pt idx="81">
                  <c:v>388.61076816138501</c:v>
                </c:pt>
                <c:pt idx="82">
                  <c:v>389.19711455164799</c:v>
                </c:pt>
                <c:pt idx="83">
                  <c:v>389.11028325033402</c:v>
                </c:pt>
                <c:pt idx="84">
                  <c:v>222.912996433297</c:v>
                </c:pt>
                <c:pt idx="85">
                  <c:v>127.06976696088</c:v>
                </c:pt>
                <c:pt idx="86">
                  <c:v>127.033111240259</c:v>
                </c:pt>
                <c:pt idx="87">
                  <c:v>100.97466850429301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-3090.3538772930501</c:v>
                </c:pt>
                <c:pt idx="1">
                  <c:v>-3463.0421770716598</c:v>
                </c:pt>
                <c:pt idx="2">
                  <c:v>-3458.1292682223102</c:v>
                </c:pt>
                <c:pt idx="3">
                  <c:v>-3517.0029606032999</c:v>
                </c:pt>
                <c:pt idx="4">
                  <c:v>-3537.5164737233599</c:v>
                </c:pt>
                <c:pt idx="5">
                  <c:v>-3597.1538773822399</c:v>
                </c:pt>
                <c:pt idx="6">
                  <c:v>-3606.6056674745</c:v>
                </c:pt>
                <c:pt idx="7">
                  <c:v>-3471.5934679062102</c:v>
                </c:pt>
                <c:pt idx="8">
                  <c:v>-3611.7193823747998</c:v>
                </c:pt>
                <c:pt idx="9">
                  <c:v>-3631.5809808384101</c:v>
                </c:pt>
                <c:pt idx="10">
                  <c:v>-3625.92145920865</c:v>
                </c:pt>
                <c:pt idx="11">
                  <c:v>-3609.9206366471999</c:v>
                </c:pt>
                <c:pt idx="12">
                  <c:v>-3481.8135072661998</c:v>
                </c:pt>
                <c:pt idx="13">
                  <c:v>-3370.4604419336601</c:v>
                </c:pt>
                <c:pt idx="14">
                  <c:v>-3378.93760146255</c:v>
                </c:pt>
                <c:pt idx="15">
                  <c:v>-3313.3458689046001</c:v>
                </c:pt>
                <c:pt idx="16">
                  <c:v>-2940.68815193617</c:v>
                </c:pt>
                <c:pt idx="17">
                  <c:v>-2736.2230549371998</c:v>
                </c:pt>
                <c:pt idx="18">
                  <c:v>-2721.31799485396</c:v>
                </c:pt>
                <c:pt idx="19">
                  <c:v>-2708.93604092135</c:v>
                </c:pt>
                <c:pt idx="20">
                  <c:v>-2667.9198086142301</c:v>
                </c:pt>
                <c:pt idx="21">
                  <c:v>-2716.2096607130502</c:v>
                </c:pt>
                <c:pt idx="22">
                  <c:v>-2586.73949745867</c:v>
                </c:pt>
                <c:pt idx="23">
                  <c:v>-2498.7759611433498</c:v>
                </c:pt>
                <c:pt idx="24">
                  <c:v>-2583.2313881964401</c:v>
                </c:pt>
                <c:pt idx="25">
                  <c:v>-2608.2159071969099</c:v>
                </c:pt>
                <c:pt idx="26">
                  <c:v>-2553.3814309619002</c:v>
                </c:pt>
                <c:pt idx="27">
                  <c:v>-2530.0344942208599</c:v>
                </c:pt>
                <c:pt idx="28">
                  <c:v>-2614.5880553045099</c:v>
                </c:pt>
                <c:pt idx="29">
                  <c:v>-2682.2547026867701</c:v>
                </c:pt>
                <c:pt idx="30">
                  <c:v>-2671.3614687393301</c:v>
                </c:pt>
                <c:pt idx="31">
                  <c:v>-2666.6060929662699</c:v>
                </c:pt>
                <c:pt idx="32">
                  <c:v>-2747.84653248737</c:v>
                </c:pt>
                <c:pt idx="33">
                  <c:v>-2862.7160213278298</c:v>
                </c:pt>
                <c:pt idx="34">
                  <c:v>-2953.4976655483802</c:v>
                </c:pt>
                <c:pt idx="35">
                  <c:v>-2896.5018257823699</c:v>
                </c:pt>
                <c:pt idx="36">
                  <c:v>-2732.6074925581202</c:v>
                </c:pt>
                <c:pt idx="37">
                  <c:v>-2628.3155232282502</c:v>
                </c:pt>
                <c:pt idx="38">
                  <c:v>-2612.9979274532402</c:v>
                </c:pt>
                <c:pt idx="39">
                  <c:v>-2582.3663662951099</c:v>
                </c:pt>
                <c:pt idx="40">
                  <c:v>-2486.0719720022998</c:v>
                </c:pt>
                <c:pt idx="41">
                  <c:v>-2459.7366392868398</c:v>
                </c:pt>
                <c:pt idx="42">
                  <c:v>-2485.47691187585</c:v>
                </c:pt>
                <c:pt idx="43">
                  <c:v>-2496.8091153059399</c:v>
                </c:pt>
                <c:pt idx="44">
                  <c:v>-2555.4779498593298</c:v>
                </c:pt>
                <c:pt idx="45">
                  <c:v>-2572.8202508423601</c:v>
                </c:pt>
                <c:pt idx="46">
                  <c:v>-2678.1177090665901</c:v>
                </c:pt>
                <c:pt idx="47">
                  <c:v>-2764.30591892337</c:v>
                </c:pt>
                <c:pt idx="48">
                  <c:v>-2775.3180319978201</c:v>
                </c:pt>
                <c:pt idx="49">
                  <c:v>-2753.1087368984799</c:v>
                </c:pt>
                <c:pt idx="50">
                  <c:v>-2762.4999448262101</c:v>
                </c:pt>
                <c:pt idx="51">
                  <c:v>-2732.0563861048099</c:v>
                </c:pt>
                <c:pt idx="52">
                  <c:v>-2507.2415487981202</c:v>
                </c:pt>
                <c:pt idx="53">
                  <c:v>-2460.35210416053</c:v>
                </c:pt>
                <c:pt idx="54">
                  <c:v>-2446.4921755544201</c:v>
                </c:pt>
                <c:pt idx="55">
                  <c:v>-2593.68596059626</c:v>
                </c:pt>
                <c:pt idx="56">
                  <c:v>-2625.02311434796</c:v>
                </c:pt>
                <c:pt idx="57">
                  <c:v>-2713.0299236379401</c:v>
                </c:pt>
                <c:pt idx="58">
                  <c:v>-2731.1957563293699</c:v>
                </c:pt>
                <c:pt idx="59">
                  <c:v>-2781.0993662409001</c:v>
                </c:pt>
                <c:pt idx="60">
                  <c:v>-2659.49507907523</c:v>
                </c:pt>
                <c:pt idx="61">
                  <c:v>-2650.19265367753</c:v>
                </c:pt>
                <c:pt idx="62">
                  <c:v>-2666.5084613560298</c:v>
                </c:pt>
                <c:pt idx="63">
                  <c:v>-2770.7576277173298</c:v>
                </c:pt>
                <c:pt idx="64">
                  <c:v>-3059.0393000408599</c:v>
                </c:pt>
                <c:pt idx="65">
                  <c:v>-3099.4469068732901</c:v>
                </c:pt>
                <c:pt idx="66">
                  <c:v>-3089.9483106571302</c:v>
                </c:pt>
                <c:pt idx="67">
                  <c:v>-3071.24519617433</c:v>
                </c:pt>
                <c:pt idx="68">
                  <c:v>-2911.3663680990799</c:v>
                </c:pt>
                <c:pt idx="69">
                  <c:v>-2956.23718519363</c:v>
                </c:pt>
                <c:pt idx="70">
                  <c:v>-3016.68180000455</c:v>
                </c:pt>
                <c:pt idx="71">
                  <c:v>-3024.9415898195298</c:v>
                </c:pt>
                <c:pt idx="72">
                  <c:v>-2802.3538034469402</c:v>
                </c:pt>
                <c:pt idx="73">
                  <c:v>-2816.1816581890598</c:v>
                </c:pt>
                <c:pt idx="74">
                  <c:v>-2856.5015845746998</c:v>
                </c:pt>
                <c:pt idx="75">
                  <c:v>-2895.1273334846201</c:v>
                </c:pt>
                <c:pt idx="76">
                  <c:v>-2699.0946968144999</c:v>
                </c:pt>
                <c:pt idx="77">
                  <c:v>-2747.8009581035699</c:v>
                </c:pt>
                <c:pt idx="78">
                  <c:v>-2756.2991868710601</c:v>
                </c:pt>
                <c:pt idx="79">
                  <c:v>-2782.1957607962599</c:v>
                </c:pt>
                <c:pt idx="80">
                  <c:v>-3011.9325343106798</c:v>
                </c:pt>
                <c:pt idx="81">
                  <c:v>-3004.0440006869198</c:v>
                </c:pt>
                <c:pt idx="82">
                  <c:v>-3078.0070927817901</c:v>
                </c:pt>
                <c:pt idx="83">
                  <c:v>-3140.3718121346401</c:v>
                </c:pt>
                <c:pt idx="84">
                  <c:v>-3043.90970670258</c:v>
                </c:pt>
                <c:pt idx="85">
                  <c:v>-3053.3487904232602</c:v>
                </c:pt>
                <c:pt idx="86">
                  <c:v>-3044.3333928837001</c:v>
                </c:pt>
                <c:pt idx="87">
                  <c:v>-3045.2975212419801</c:v>
                </c:pt>
                <c:pt idx="88">
                  <c:v>-3094.08608221843</c:v>
                </c:pt>
                <c:pt idx="89">
                  <c:v>-3109.3537276908601</c:v>
                </c:pt>
                <c:pt idx="90">
                  <c:v>-3102.4678629249001</c:v>
                </c:pt>
                <c:pt idx="91">
                  <c:v>-3154.4648961765001</c:v>
                </c:pt>
                <c:pt idx="92">
                  <c:v>-3167.9931463457401</c:v>
                </c:pt>
                <c:pt idx="93">
                  <c:v>-3310.5211484998699</c:v>
                </c:pt>
                <c:pt idx="94">
                  <c:v>-3325.9057768678399</c:v>
                </c:pt>
                <c:pt idx="95">
                  <c:v>-3329.9911670605702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General</c:formatCode>
                <c:ptCount val="96"/>
                <c:pt idx="0">
                  <c:v>-533.13631082231097</c:v>
                </c:pt>
                <c:pt idx="1">
                  <c:v>-46.564150927677701</c:v>
                </c:pt>
                <c:pt idx="2">
                  <c:v>-5.14688256169085</c:v>
                </c:pt>
                <c:pt idx="3">
                  <c:v>-5.0930589393635604</c:v>
                </c:pt>
                <c:pt idx="4">
                  <c:v>-5.0930589393635604</c:v>
                </c:pt>
                <c:pt idx="5">
                  <c:v>-5.0661471281999102</c:v>
                </c:pt>
                <c:pt idx="6">
                  <c:v>-5.0661471281999102</c:v>
                </c:pt>
                <c:pt idx="7">
                  <c:v>-4.9854116947089704</c:v>
                </c:pt>
                <c:pt idx="8">
                  <c:v>-4.9854116947089704</c:v>
                </c:pt>
                <c:pt idx="9">
                  <c:v>-5.1199707505272096</c:v>
                </c:pt>
                <c:pt idx="10">
                  <c:v>-5.14688256169085</c:v>
                </c:pt>
                <c:pt idx="11">
                  <c:v>-5.14688256169085</c:v>
                </c:pt>
                <c:pt idx="12">
                  <c:v>-119.596060194662</c:v>
                </c:pt>
                <c:pt idx="13">
                  <c:v>-119.636426259217</c:v>
                </c:pt>
                <c:pt idx="14">
                  <c:v>-119.64315513434801</c:v>
                </c:pt>
                <c:pt idx="15">
                  <c:v>-267.37550801367098</c:v>
                </c:pt>
                <c:pt idx="16">
                  <c:v>-681.12214503211305</c:v>
                </c:pt>
                <c:pt idx="17">
                  <c:v>-1003.09186272415</c:v>
                </c:pt>
                <c:pt idx="18">
                  <c:v>-1002.06215439419</c:v>
                </c:pt>
                <c:pt idx="19">
                  <c:v>-1000.83988392128</c:v>
                </c:pt>
                <c:pt idx="20">
                  <c:v>-999.16330427380501</c:v>
                </c:pt>
                <c:pt idx="21">
                  <c:v>-997.52447079778699</c:v>
                </c:pt>
                <c:pt idx="22">
                  <c:v>-995.69796591970498</c:v>
                </c:pt>
                <c:pt idx="23">
                  <c:v>-993.48761795737096</c:v>
                </c:pt>
                <c:pt idx="24">
                  <c:v>-991.95735810768304</c:v>
                </c:pt>
                <c:pt idx="25">
                  <c:v>-988.68630248463296</c:v>
                </c:pt>
                <c:pt idx="26">
                  <c:v>-986.65421401999197</c:v>
                </c:pt>
                <c:pt idx="27">
                  <c:v>-950.76681976411101</c:v>
                </c:pt>
                <c:pt idx="28">
                  <c:v>-770.94077793349902</c:v>
                </c:pt>
                <c:pt idx="29">
                  <c:v>-766.46585679189798</c:v>
                </c:pt>
                <c:pt idx="30">
                  <c:v>-765.25434923406601</c:v>
                </c:pt>
                <c:pt idx="31">
                  <c:v>-683.79300490965295</c:v>
                </c:pt>
                <c:pt idx="32">
                  <c:v>-332.67027582188899</c:v>
                </c:pt>
                <c:pt idx="33">
                  <c:v>-112.006931563885</c:v>
                </c:pt>
                <c:pt idx="34">
                  <c:v>-111.858917869699</c:v>
                </c:pt>
                <c:pt idx="35">
                  <c:v>-111.919469533041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-120.827278643231</c:v>
                </c:pt>
                <c:pt idx="53">
                  <c:v>-347.24500498174001</c:v>
                </c:pt>
                <c:pt idx="54">
                  <c:v>-350.93193167688599</c:v>
                </c:pt>
                <c:pt idx="55">
                  <c:v>-199.315558016642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7.0769907407407406E-2"/>
          <c:w val="0.19715466398440673"/>
          <c:h val="0.77320555555555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4208841709118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604.7469000000001</c:v>
                </c:pt>
                <c:pt idx="2">
                  <c:v>0</c:v>
                </c:pt>
                <c:pt idx="3">
                  <c:v>0.410941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2.5298889999999998</c:v>
                </c:pt>
                <c:pt idx="2">
                  <c:v>0</c:v>
                </c:pt>
                <c:pt idx="3">
                  <c:v>658.44913700000018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766.54328800000008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9143.8093329999992</c:v>
                </c:pt>
                <c:pt idx="2">
                  <c:v>0</c:v>
                </c:pt>
                <c:pt idx="3">
                  <c:v>0.76047900000000013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11.894791999999999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3.4850389999999996</c:v>
                </c:pt>
                <c:pt idx="2">
                  <c:v>0</c:v>
                </c:pt>
                <c:pt idx="3">
                  <c:v>5.1369999999999999E-2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56.981484000000002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137.32665700000001</c:v>
                </c:pt>
                <c:pt idx="2">
                  <c:v>0</c:v>
                </c:pt>
                <c:pt idx="3">
                  <c:v>62.702919000000023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45.743450000000003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4.3772629999999992</c:v>
                </c:pt>
                <c:pt idx="2">
                  <c:v>0</c:v>
                </c:pt>
                <c:pt idx="3">
                  <c:v>2.2156750000000001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176.22189900000001</c:v>
                </c:pt>
                <c:pt idx="2">
                  <c:v>701.4963600000001</c:v>
                </c:pt>
                <c:pt idx="3">
                  <c:v>323.35792899999984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8470.3917199999996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81084102564102556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175</c:v>
              </c:pt>
              <c:pt idx="3">
                <c:v>263</c:v>
              </c:pt>
              <c:pt idx="4">
                <c:v>350</c:v>
              </c:pt>
              <c:pt idx="5">
                <c:v>438</c:v>
              </c:pt>
              <c:pt idx="6">
                <c:v>526</c:v>
              </c:pt>
              <c:pt idx="7">
                <c:v>613</c:v>
              </c:pt>
              <c:pt idx="8">
                <c:v>701</c:v>
              </c:pt>
              <c:pt idx="9">
                <c:v>788</c:v>
              </c:pt>
              <c:pt idx="10">
                <c:v>876</c:v>
              </c:pt>
              <c:pt idx="11">
                <c:v>964</c:v>
              </c:pt>
              <c:pt idx="12">
                <c:v>1051</c:v>
              </c:pt>
              <c:pt idx="13">
                <c:v>1139</c:v>
              </c:pt>
              <c:pt idx="14">
                <c:v>1226</c:v>
              </c:pt>
              <c:pt idx="15">
                <c:v>1314</c:v>
              </c:pt>
              <c:pt idx="16">
                <c:v>1402</c:v>
              </c:pt>
              <c:pt idx="17">
                <c:v>1489</c:v>
              </c:pt>
              <c:pt idx="18">
                <c:v>1577</c:v>
              </c:pt>
              <c:pt idx="19">
                <c:v>1664</c:v>
              </c:pt>
              <c:pt idx="20">
                <c:v>1752</c:v>
              </c:pt>
              <c:pt idx="21">
                <c:v>1840</c:v>
              </c:pt>
              <c:pt idx="22">
                <c:v>1927</c:v>
              </c:pt>
              <c:pt idx="23">
                <c:v>2015</c:v>
              </c:pt>
              <c:pt idx="24">
                <c:v>2102</c:v>
              </c:pt>
              <c:pt idx="25">
                <c:v>2190</c:v>
              </c:pt>
              <c:pt idx="26">
                <c:v>2278</c:v>
              </c:pt>
              <c:pt idx="27">
                <c:v>2365</c:v>
              </c:pt>
              <c:pt idx="28">
                <c:v>2453</c:v>
              </c:pt>
              <c:pt idx="29">
                <c:v>2540</c:v>
              </c:pt>
              <c:pt idx="30">
                <c:v>2628</c:v>
              </c:pt>
              <c:pt idx="31">
                <c:v>2716</c:v>
              </c:pt>
              <c:pt idx="32">
                <c:v>2803</c:v>
              </c:pt>
              <c:pt idx="33">
                <c:v>2891</c:v>
              </c:pt>
              <c:pt idx="34">
                <c:v>2978</c:v>
              </c:pt>
              <c:pt idx="35">
                <c:v>3066</c:v>
              </c:pt>
              <c:pt idx="36">
                <c:v>3154</c:v>
              </c:pt>
              <c:pt idx="37">
                <c:v>3241</c:v>
              </c:pt>
              <c:pt idx="38">
                <c:v>3329</c:v>
              </c:pt>
              <c:pt idx="39">
                <c:v>3416</c:v>
              </c:pt>
              <c:pt idx="40">
                <c:v>3504</c:v>
              </c:pt>
              <c:pt idx="41">
                <c:v>3591</c:v>
              </c:pt>
              <c:pt idx="42">
                <c:v>3679</c:v>
              </c:pt>
              <c:pt idx="43">
                <c:v>3767</c:v>
              </c:pt>
              <c:pt idx="44">
                <c:v>3854</c:v>
              </c:pt>
              <c:pt idx="45">
                <c:v>3942</c:v>
              </c:pt>
              <c:pt idx="46">
                <c:v>4029</c:v>
              </c:pt>
              <c:pt idx="47">
                <c:v>4117</c:v>
              </c:pt>
              <c:pt idx="48">
                <c:v>4205</c:v>
              </c:pt>
              <c:pt idx="49">
                <c:v>4292</c:v>
              </c:pt>
              <c:pt idx="50">
                <c:v>4380</c:v>
              </c:pt>
              <c:pt idx="51">
                <c:v>4467</c:v>
              </c:pt>
              <c:pt idx="52">
                <c:v>4555</c:v>
              </c:pt>
              <c:pt idx="53">
                <c:v>4643</c:v>
              </c:pt>
              <c:pt idx="54">
                <c:v>4730</c:v>
              </c:pt>
              <c:pt idx="55">
                <c:v>4818</c:v>
              </c:pt>
              <c:pt idx="56">
                <c:v>4905</c:v>
              </c:pt>
              <c:pt idx="57">
                <c:v>4993</c:v>
              </c:pt>
              <c:pt idx="58">
                <c:v>5081</c:v>
              </c:pt>
              <c:pt idx="59">
                <c:v>5168</c:v>
              </c:pt>
              <c:pt idx="60">
                <c:v>5256</c:v>
              </c:pt>
              <c:pt idx="61">
                <c:v>5343</c:v>
              </c:pt>
              <c:pt idx="62">
                <c:v>5431</c:v>
              </c:pt>
              <c:pt idx="63">
                <c:v>5519</c:v>
              </c:pt>
              <c:pt idx="64">
                <c:v>5606</c:v>
              </c:pt>
              <c:pt idx="65">
                <c:v>5694</c:v>
              </c:pt>
              <c:pt idx="66">
                <c:v>5781</c:v>
              </c:pt>
              <c:pt idx="67">
                <c:v>5869</c:v>
              </c:pt>
              <c:pt idx="68">
                <c:v>5957</c:v>
              </c:pt>
              <c:pt idx="69">
                <c:v>6044</c:v>
              </c:pt>
              <c:pt idx="70">
                <c:v>6132</c:v>
              </c:pt>
              <c:pt idx="71">
                <c:v>6219</c:v>
              </c:pt>
              <c:pt idx="72">
                <c:v>6307</c:v>
              </c:pt>
              <c:pt idx="73">
                <c:v>6395</c:v>
              </c:pt>
              <c:pt idx="74">
                <c:v>6482</c:v>
              </c:pt>
              <c:pt idx="75">
                <c:v>6570</c:v>
              </c:pt>
              <c:pt idx="76">
                <c:v>6657</c:v>
              </c:pt>
              <c:pt idx="77">
                <c:v>6745</c:v>
              </c:pt>
              <c:pt idx="78">
                <c:v>6833</c:v>
              </c:pt>
              <c:pt idx="79">
                <c:v>6920</c:v>
              </c:pt>
              <c:pt idx="80">
                <c:v>7008</c:v>
              </c:pt>
              <c:pt idx="81">
                <c:v>7095</c:v>
              </c:pt>
              <c:pt idx="82">
                <c:v>7183</c:v>
              </c:pt>
              <c:pt idx="83">
                <c:v>7271</c:v>
              </c:pt>
              <c:pt idx="84">
                <c:v>7358</c:v>
              </c:pt>
              <c:pt idx="85">
                <c:v>7446</c:v>
              </c:pt>
              <c:pt idx="86">
                <c:v>7533</c:v>
              </c:pt>
              <c:pt idx="87">
                <c:v>7621</c:v>
              </c:pt>
              <c:pt idx="88">
                <c:v>7709</c:v>
              </c:pt>
              <c:pt idx="89">
                <c:v>7796</c:v>
              </c:pt>
              <c:pt idx="90">
                <c:v>7884</c:v>
              </c:pt>
              <c:pt idx="91">
                <c:v>7971</c:v>
              </c:pt>
              <c:pt idx="92">
                <c:v>8059</c:v>
              </c:pt>
              <c:pt idx="93">
                <c:v>8147</c:v>
              </c:pt>
              <c:pt idx="94">
                <c:v>8234</c:v>
              </c:pt>
              <c:pt idx="95">
                <c:v>8322</c:v>
              </c:pt>
              <c:pt idx="96">
                <c:v>8409</c:v>
              </c:pt>
              <c:pt idx="97">
                <c:v>8497</c:v>
              </c:pt>
              <c:pt idx="98">
                <c:v>8585</c:v>
              </c:pt>
              <c:pt idx="99">
                <c:v>8672</c:v>
              </c:pt>
              <c:pt idx="100">
                <c:v>8760</c:v>
              </c:pt>
              <c:pt idx="101">
                <c:v>8847</c:v>
              </c:pt>
              <c:pt idx="102">
                <c:v>8935</c:v>
              </c:pt>
              <c:pt idx="103">
                <c:v>9023</c:v>
              </c:pt>
              <c:pt idx="104">
                <c:v>9110</c:v>
              </c:pt>
              <c:pt idx="105">
                <c:v>9198</c:v>
              </c:pt>
              <c:pt idx="106">
                <c:v>9285</c:v>
              </c:pt>
              <c:pt idx="107">
                <c:v>9373</c:v>
              </c:pt>
              <c:pt idx="108">
                <c:v>9461</c:v>
              </c:pt>
              <c:pt idx="109">
                <c:v>9548</c:v>
              </c:pt>
              <c:pt idx="110">
                <c:v>9636</c:v>
              </c:pt>
              <c:pt idx="111">
                <c:v>9723</c:v>
              </c:pt>
              <c:pt idx="112">
                <c:v>9811</c:v>
              </c:pt>
              <c:pt idx="113">
                <c:v>9899</c:v>
              </c:pt>
              <c:pt idx="114">
                <c:v>9986</c:v>
              </c:pt>
              <c:pt idx="115">
                <c:v>10074</c:v>
              </c:pt>
              <c:pt idx="116">
                <c:v>10161</c:v>
              </c:pt>
              <c:pt idx="117">
                <c:v>10249</c:v>
              </c:pt>
              <c:pt idx="118">
                <c:v>10337</c:v>
              </c:pt>
              <c:pt idx="119">
                <c:v>10424</c:v>
              </c:pt>
              <c:pt idx="120">
                <c:v>10512</c:v>
              </c:pt>
              <c:pt idx="121">
                <c:v>10599</c:v>
              </c:pt>
              <c:pt idx="122">
                <c:v>10687</c:v>
              </c:pt>
              <c:pt idx="123">
                <c:v>10774</c:v>
              </c:pt>
              <c:pt idx="124">
                <c:v>10862</c:v>
              </c:pt>
              <c:pt idx="125">
                <c:v>10950</c:v>
              </c:pt>
              <c:pt idx="126">
                <c:v>11037</c:v>
              </c:pt>
              <c:pt idx="127">
                <c:v>11125</c:v>
              </c:pt>
              <c:pt idx="128">
                <c:v>11212</c:v>
              </c:pt>
              <c:pt idx="129">
                <c:v>11300</c:v>
              </c:pt>
              <c:pt idx="130">
                <c:v>11388</c:v>
              </c:pt>
              <c:pt idx="131">
                <c:v>11475</c:v>
              </c:pt>
              <c:pt idx="132">
                <c:v>11563</c:v>
              </c:pt>
              <c:pt idx="133">
                <c:v>11650</c:v>
              </c:pt>
              <c:pt idx="134">
                <c:v>11738</c:v>
              </c:pt>
              <c:pt idx="135">
                <c:v>11826</c:v>
              </c:pt>
              <c:pt idx="136">
                <c:v>11913</c:v>
              </c:pt>
              <c:pt idx="137">
                <c:v>12001</c:v>
              </c:pt>
              <c:pt idx="138">
                <c:v>12088</c:v>
              </c:pt>
              <c:pt idx="139">
                <c:v>12176</c:v>
              </c:pt>
              <c:pt idx="140">
                <c:v>12264</c:v>
              </c:pt>
              <c:pt idx="141">
                <c:v>12351</c:v>
              </c:pt>
              <c:pt idx="142">
                <c:v>12439</c:v>
              </c:pt>
              <c:pt idx="143">
                <c:v>12526</c:v>
              </c:pt>
              <c:pt idx="144">
                <c:v>12614</c:v>
              </c:pt>
              <c:pt idx="145">
                <c:v>12702</c:v>
              </c:pt>
              <c:pt idx="146">
                <c:v>12789</c:v>
              </c:pt>
              <c:pt idx="147">
                <c:v>12877</c:v>
              </c:pt>
              <c:pt idx="148">
                <c:v>12964</c:v>
              </c:pt>
              <c:pt idx="149">
                <c:v>13052</c:v>
              </c:pt>
              <c:pt idx="150">
                <c:v>13140</c:v>
              </c:pt>
              <c:pt idx="151">
                <c:v>13227</c:v>
              </c:pt>
              <c:pt idx="152">
                <c:v>13315</c:v>
              </c:pt>
              <c:pt idx="153">
                <c:v>13402</c:v>
              </c:pt>
              <c:pt idx="154">
                <c:v>13490</c:v>
              </c:pt>
              <c:pt idx="155">
                <c:v>13578</c:v>
              </c:pt>
              <c:pt idx="156">
                <c:v>13665</c:v>
              </c:pt>
              <c:pt idx="157">
                <c:v>13753</c:v>
              </c:pt>
              <c:pt idx="158">
                <c:v>13840</c:v>
              </c:pt>
              <c:pt idx="159">
                <c:v>13928</c:v>
              </c:pt>
              <c:pt idx="160">
                <c:v>14016</c:v>
              </c:pt>
              <c:pt idx="161">
                <c:v>14103</c:v>
              </c:pt>
              <c:pt idx="162">
                <c:v>14191</c:v>
              </c:pt>
              <c:pt idx="163">
                <c:v>14278</c:v>
              </c:pt>
              <c:pt idx="164">
                <c:v>14366</c:v>
              </c:pt>
              <c:pt idx="165">
                <c:v>14454</c:v>
              </c:pt>
              <c:pt idx="166">
                <c:v>14541</c:v>
              </c:pt>
              <c:pt idx="167">
                <c:v>14629</c:v>
              </c:pt>
              <c:pt idx="168">
                <c:v>14716</c:v>
              </c:pt>
              <c:pt idx="169">
                <c:v>14804</c:v>
              </c:pt>
              <c:pt idx="170">
                <c:v>14892</c:v>
              </c:pt>
              <c:pt idx="171">
                <c:v>14979</c:v>
              </c:pt>
              <c:pt idx="172">
                <c:v>15067</c:v>
              </c:pt>
              <c:pt idx="173">
                <c:v>15154</c:v>
              </c:pt>
              <c:pt idx="174">
                <c:v>15242</c:v>
              </c:pt>
              <c:pt idx="175">
                <c:v>15330</c:v>
              </c:pt>
              <c:pt idx="176">
                <c:v>15417</c:v>
              </c:pt>
              <c:pt idx="177">
                <c:v>15505</c:v>
              </c:pt>
              <c:pt idx="178">
                <c:v>15592</c:v>
              </c:pt>
              <c:pt idx="179">
                <c:v>15680</c:v>
              </c:pt>
              <c:pt idx="180">
                <c:v>15768</c:v>
              </c:pt>
              <c:pt idx="181">
                <c:v>15855</c:v>
              </c:pt>
              <c:pt idx="182">
                <c:v>15943</c:v>
              </c:pt>
              <c:pt idx="183">
                <c:v>16030</c:v>
              </c:pt>
              <c:pt idx="184">
                <c:v>16118</c:v>
              </c:pt>
              <c:pt idx="185">
                <c:v>16206</c:v>
              </c:pt>
              <c:pt idx="186">
                <c:v>16293</c:v>
              </c:pt>
              <c:pt idx="187">
                <c:v>16381</c:v>
              </c:pt>
              <c:pt idx="188">
                <c:v>16468</c:v>
              </c:pt>
              <c:pt idx="189">
                <c:v>16556</c:v>
              </c:pt>
              <c:pt idx="190">
                <c:v>16644</c:v>
              </c:pt>
              <c:pt idx="191">
                <c:v>16731</c:v>
              </c:pt>
              <c:pt idx="192">
                <c:v>16819</c:v>
              </c:pt>
              <c:pt idx="193">
                <c:v>16906</c:v>
              </c:pt>
              <c:pt idx="194">
                <c:v>16994</c:v>
              </c:pt>
              <c:pt idx="195">
                <c:v>17082</c:v>
              </c:pt>
              <c:pt idx="196">
                <c:v>17169</c:v>
              </c:pt>
              <c:pt idx="197">
                <c:v>17257</c:v>
              </c:pt>
              <c:pt idx="198">
                <c:v>17344</c:v>
              </c:pt>
              <c:pt idx="199">
                <c:v>17432</c:v>
              </c:pt>
              <c:pt idx="200">
                <c:v>17520</c:v>
              </c:pt>
              <c:pt idx="201">
                <c:v>17607</c:v>
              </c:pt>
              <c:pt idx="202">
                <c:v>17695</c:v>
              </c:pt>
              <c:pt idx="203">
                <c:v>17782</c:v>
              </c:pt>
              <c:pt idx="204">
                <c:v>17870</c:v>
              </c:pt>
              <c:pt idx="205">
                <c:v>17957</c:v>
              </c:pt>
              <c:pt idx="206">
                <c:v>18045</c:v>
              </c:pt>
              <c:pt idx="207">
                <c:v>18133</c:v>
              </c:pt>
              <c:pt idx="208">
                <c:v>18220</c:v>
              </c:pt>
              <c:pt idx="209">
                <c:v>18308</c:v>
              </c:pt>
              <c:pt idx="210">
                <c:v>18395</c:v>
              </c:pt>
              <c:pt idx="211">
                <c:v>18483</c:v>
              </c:pt>
              <c:pt idx="212">
                <c:v>18571</c:v>
              </c:pt>
              <c:pt idx="213">
                <c:v>18658</c:v>
              </c:pt>
              <c:pt idx="214">
                <c:v>18746</c:v>
              </c:pt>
              <c:pt idx="215">
                <c:v>18833</c:v>
              </c:pt>
              <c:pt idx="216">
                <c:v>18921</c:v>
              </c:pt>
              <c:pt idx="217">
                <c:v>19009</c:v>
              </c:pt>
              <c:pt idx="218">
                <c:v>19096</c:v>
              </c:pt>
              <c:pt idx="219">
                <c:v>19184</c:v>
              </c:pt>
              <c:pt idx="220">
                <c:v>19271</c:v>
              </c:pt>
              <c:pt idx="221">
                <c:v>19359</c:v>
              </c:pt>
              <c:pt idx="222">
                <c:v>19447</c:v>
              </c:pt>
              <c:pt idx="223">
                <c:v>19534</c:v>
              </c:pt>
              <c:pt idx="224">
                <c:v>19622</c:v>
              </c:pt>
              <c:pt idx="225">
                <c:v>19709</c:v>
              </c:pt>
              <c:pt idx="226">
                <c:v>19797</c:v>
              </c:pt>
              <c:pt idx="227">
                <c:v>19885</c:v>
              </c:pt>
              <c:pt idx="228">
                <c:v>19972</c:v>
              </c:pt>
              <c:pt idx="229">
                <c:v>20060</c:v>
              </c:pt>
              <c:pt idx="230">
                <c:v>20147</c:v>
              </c:pt>
              <c:pt idx="231">
                <c:v>20235</c:v>
              </c:pt>
              <c:pt idx="232">
                <c:v>20323</c:v>
              </c:pt>
              <c:pt idx="233">
                <c:v>20410</c:v>
              </c:pt>
              <c:pt idx="234">
                <c:v>20498</c:v>
              </c:pt>
              <c:pt idx="235">
                <c:v>20585</c:v>
              </c:pt>
              <c:pt idx="236">
                <c:v>20673</c:v>
              </c:pt>
              <c:pt idx="237">
                <c:v>20761</c:v>
              </c:pt>
              <c:pt idx="238">
                <c:v>20848</c:v>
              </c:pt>
              <c:pt idx="239">
                <c:v>20936</c:v>
              </c:pt>
              <c:pt idx="240">
                <c:v>21023</c:v>
              </c:pt>
              <c:pt idx="241">
                <c:v>21111</c:v>
              </c:pt>
              <c:pt idx="242">
                <c:v>21199</c:v>
              </c:pt>
              <c:pt idx="243">
                <c:v>21286</c:v>
              </c:pt>
              <c:pt idx="244">
                <c:v>21374</c:v>
              </c:pt>
              <c:pt idx="245">
                <c:v>21461</c:v>
              </c:pt>
              <c:pt idx="246">
                <c:v>21549</c:v>
              </c:pt>
              <c:pt idx="247">
                <c:v>21637</c:v>
              </c:pt>
              <c:pt idx="248">
                <c:v>21724</c:v>
              </c:pt>
              <c:pt idx="249">
                <c:v>21812</c:v>
              </c:pt>
              <c:pt idx="250">
                <c:v>21899</c:v>
              </c:pt>
              <c:pt idx="251">
                <c:v>21987</c:v>
              </c:pt>
              <c:pt idx="252">
                <c:v>22075</c:v>
              </c:pt>
              <c:pt idx="253">
                <c:v>22162</c:v>
              </c:pt>
              <c:pt idx="254">
                <c:v>22250</c:v>
              </c:pt>
              <c:pt idx="255">
                <c:v>22337</c:v>
              </c:pt>
              <c:pt idx="256">
                <c:v>22425</c:v>
              </c:pt>
              <c:pt idx="257">
                <c:v>22513</c:v>
              </c:pt>
              <c:pt idx="258">
                <c:v>22600</c:v>
              </c:pt>
              <c:pt idx="259">
                <c:v>22688</c:v>
              </c:pt>
              <c:pt idx="260">
                <c:v>22775</c:v>
              </c:pt>
              <c:pt idx="261">
                <c:v>22863</c:v>
              </c:pt>
              <c:pt idx="262">
                <c:v>22951</c:v>
              </c:pt>
              <c:pt idx="263">
                <c:v>23038</c:v>
              </c:pt>
              <c:pt idx="264">
                <c:v>23126</c:v>
              </c:pt>
              <c:pt idx="265">
                <c:v>23213</c:v>
              </c:pt>
              <c:pt idx="266">
                <c:v>23301</c:v>
              </c:pt>
              <c:pt idx="267">
                <c:v>23389</c:v>
              </c:pt>
              <c:pt idx="268">
                <c:v>23476</c:v>
              </c:pt>
              <c:pt idx="269">
                <c:v>23564</c:v>
              </c:pt>
              <c:pt idx="270">
                <c:v>23651</c:v>
              </c:pt>
              <c:pt idx="271">
                <c:v>23739</c:v>
              </c:pt>
              <c:pt idx="272">
                <c:v>23827</c:v>
              </c:pt>
              <c:pt idx="273">
                <c:v>23914</c:v>
              </c:pt>
              <c:pt idx="274">
                <c:v>24002</c:v>
              </c:pt>
              <c:pt idx="275">
                <c:v>24089</c:v>
              </c:pt>
              <c:pt idx="276">
                <c:v>24177</c:v>
              </c:pt>
              <c:pt idx="277">
                <c:v>24265</c:v>
              </c:pt>
              <c:pt idx="278">
                <c:v>24352</c:v>
              </c:pt>
              <c:pt idx="279">
                <c:v>24440</c:v>
              </c:pt>
              <c:pt idx="280">
                <c:v>24527</c:v>
              </c:pt>
              <c:pt idx="281">
                <c:v>24615</c:v>
              </c:pt>
              <c:pt idx="282">
                <c:v>24702</c:v>
              </c:pt>
              <c:pt idx="283">
                <c:v>24790</c:v>
              </c:pt>
              <c:pt idx="284">
                <c:v>24878</c:v>
              </c:pt>
              <c:pt idx="285">
                <c:v>24965</c:v>
              </c:pt>
              <c:pt idx="286">
                <c:v>25053</c:v>
              </c:pt>
              <c:pt idx="287">
                <c:v>25140</c:v>
              </c:pt>
              <c:pt idx="288">
                <c:v>25228</c:v>
              </c:pt>
              <c:pt idx="289">
                <c:v>25316</c:v>
              </c:pt>
              <c:pt idx="290">
                <c:v>25403</c:v>
              </c:pt>
              <c:pt idx="291">
                <c:v>25491</c:v>
              </c:pt>
              <c:pt idx="292">
                <c:v>25578</c:v>
              </c:pt>
              <c:pt idx="293">
                <c:v>25666</c:v>
              </c:pt>
              <c:pt idx="294">
                <c:v>25754</c:v>
              </c:pt>
              <c:pt idx="295">
                <c:v>25841</c:v>
              </c:pt>
              <c:pt idx="296">
                <c:v>25929</c:v>
              </c:pt>
              <c:pt idx="297">
                <c:v>26016</c:v>
              </c:pt>
              <c:pt idx="298">
                <c:v>26104</c:v>
              </c:pt>
              <c:pt idx="299">
                <c:v>26192</c:v>
              </c:pt>
              <c:pt idx="300">
                <c:v>26279</c:v>
              </c:pt>
              <c:pt idx="301">
                <c:v>26367</c:v>
              </c:pt>
              <c:pt idx="302">
                <c:v>26454</c:v>
              </c:pt>
              <c:pt idx="303">
                <c:v>26542</c:v>
              </c:pt>
              <c:pt idx="304">
                <c:v>26630</c:v>
              </c:pt>
              <c:pt idx="305">
                <c:v>26717</c:v>
              </c:pt>
              <c:pt idx="306">
                <c:v>26805</c:v>
              </c:pt>
              <c:pt idx="307">
                <c:v>26892</c:v>
              </c:pt>
              <c:pt idx="308">
                <c:v>26980</c:v>
              </c:pt>
              <c:pt idx="309">
                <c:v>27068</c:v>
              </c:pt>
              <c:pt idx="310">
                <c:v>27155</c:v>
              </c:pt>
              <c:pt idx="311">
                <c:v>27243</c:v>
              </c:pt>
              <c:pt idx="312">
                <c:v>27330</c:v>
              </c:pt>
              <c:pt idx="313">
                <c:v>27418</c:v>
              </c:pt>
              <c:pt idx="314">
                <c:v>27506</c:v>
              </c:pt>
              <c:pt idx="315">
                <c:v>27593</c:v>
              </c:pt>
              <c:pt idx="316">
                <c:v>27681</c:v>
              </c:pt>
              <c:pt idx="317">
                <c:v>27768</c:v>
              </c:pt>
              <c:pt idx="318">
                <c:v>27856</c:v>
              </c:pt>
              <c:pt idx="319">
                <c:v>27944</c:v>
              </c:pt>
              <c:pt idx="320">
                <c:v>28031</c:v>
              </c:pt>
              <c:pt idx="321">
                <c:v>28119</c:v>
              </c:pt>
              <c:pt idx="322">
                <c:v>28206</c:v>
              </c:pt>
              <c:pt idx="323">
                <c:v>28294</c:v>
              </c:pt>
              <c:pt idx="324">
                <c:v>28382</c:v>
              </c:pt>
              <c:pt idx="325">
                <c:v>28469</c:v>
              </c:pt>
              <c:pt idx="326">
                <c:v>28557</c:v>
              </c:pt>
              <c:pt idx="327">
                <c:v>28644</c:v>
              </c:pt>
              <c:pt idx="328">
                <c:v>28732</c:v>
              </c:pt>
              <c:pt idx="329">
                <c:v>28820</c:v>
              </c:pt>
              <c:pt idx="330">
                <c:v>28907</c:v>
              </c:pt>
              <c:pt idx="331">
                <c:v>28995</c:v>
              </c:pt>
              <c:pt idx="332">
                <c:v>29082</c:v>
              </c:pt>
              <c:pt idx="333">
                <c:v>29170</c:v>
              </c:pt>
              <c:pt idx="334">
                <c:v>29258</c:v>
              </c:pt>
              <c:pt idx="335">
                <c:v>29345</c:v>
              </c:pt>
              <c:pt idx="336">
                <c:v>29433</c:v>
              </c:pt>
              <c:pt idx="337">
                <c:v>29520</c:v>
              </c:pt>
              <c:pt idx="338">
                <c:v>29608</c:v>
              </c:pt>
              <c:pt idx="339">
                <c:v>29696</c:v>
              </c:pt>
              <c:pt idx="340">
                <c:v>29783</c:v>
              </c:pt>
              <c:pt idx="341">
                <c:v>29871</c:v>
              </c:pt>
              <c:pt idx="342">
                <c:v>29958</c:v>
              </c:pt>
              <c:pt idx="343">
                <c:v>30046</c:v>
              </c:pt>
              <c:pt idx="344">
                <c:v>30134</c:v>
              </c:pt>
              <c:pt idx="345">
                <c:v>30221</c:v>
              </c:pt>
              <c:pt idx="346">
                <c:v>30309</c:v>
              </c:pt>
              <c:pt idx="347">
                <c:v>30396</c:v>
              </c:pt>
              <c:pt idx="348">
                <c:v>30484</c:v>
              </c:pt>
              <c:pt idx="349">
                <c:v>30572</c:v>
              </c:pt>
              <c:pt idx="350">
                <c:v>30659</c:v>
              </c:pt>
              <c:pt idx="351">
                <c:v>30747</c:v>
              </c:pt>
              <c:pt idx="352">
                <c:v>30834</c:v>
              </c:pt>
              <c:pt idx="353">
                <c:v>30922</c:v>
              </c:pt>
              <c:pt idx="354">
                <c:v>31010</c:v>
              </c:pt>
              <c:pt idx="355">
                <c:v>31097</c:v>
              </c:pt>
              <c:pt idx="356">
                <c:v>31185</c:v>
              </c:pt>
              <c:pt idx="357">
                <c:v>31272</c:v>
              </c:pt>
              <c:pt idx="358">
                <c:v>31360</c:v>
              </c:pt>
              <c:pt idx="359">
                <c:v>31448</c:v>
              </c:pt>
              <c:pt idx="360">
                <c:v>31535</c:v>
              </c:pt>
              <c:pt idx="361">
                <c:v>31623</c:v>
              </c:pt>
              <c:pt idx="362">
                <c:v>31710</c:v>
              </c:pt>
              <c:pt idx="363">
                <c:v>31798</c:v>
              </c:pt>
              <c:pt idx="364">
                <c:v>31885</c:v>
              </c:pt>
              <c:pt idx="365">
                <c:v>31973</c:v>
              </c:pt>
              <c:pt idx="366">
                <c:v>32061</c:v>
              </c:pt>
              <c:pt idx="367">
                <c:v>32148</c:v>
              </c:pt>
              <c:pt idx="368">
                <c:v>32236</c:v>
              </c:pt>
              <c:pt idx="369">
                <c:v>32323</c:v>
              </c:pt>
              <c:pt idx="370">
                <c:v>32411</c:v>
              </c:pt>
              <c:pt idx="371">
                <c:v>32499</c:v>
              </c:pt>
              <c:pt idx="372">
                <c:v>32586</c:v>
              </c:pt>
              <c:pt idx="373">
                <c:v>32674</c:v>
              </c:pt>
              <c:pt idx="374">
                <c:v>32761</c:v>
              </c:pt>
              <c:pt idx="375">
                <c:v>32849</c:v>
              </c:pt>
              <c:pt idx="376">
                <c:v>32937</c:v>
              </c:pt>
              <c:pt idx="377">
                <c:v>33024</c:v>
              </c:pt>
              <c:pt idx="378">
                <c:v>33112</c:v>
              </c:pt>
              <c:pt idx="379">
                <c:v>33199</c:v>
              </c:pt>
              <c:pt idx="380">
                <c:v>33287</c:v>
              </c:pt>
              <c:pt idx="381">
                <c:v>33375</c:v>
              </c:pt>
              <c:pt idx="382">
                <c:v>33462</c:v>
              </c:pt>
              <c:pt idx="383">
                <c:v>33550</c:v>
              </c:pt>
              <c:pt idx="384">
                <c:v>33637</c:v>
              </c:pt>
              <c:pt idx="385">
                <c:v>33725</c:v>
              </c:pt>
              <c:pt idx="386">
                <c:v>33813</c:v>
              </c:pt>
              <c:pt idx="387">
                <c:v>33900</c:v>
              </c:pt>
              <c:pt idx="388">
                <c:v>33988</c:v>
              </c:pt>
              <c:pt idx="389">
                <c:v>34075</c:v>
              </c:pt>
              <c:pt idx="390">
                <c:v>34163</c:v>
              </c:pt>
              <c:pt idx="391">
                <c:v>34251</c:v>
              </c:pt>
              <c:pt idx="392">
                <c:v>34338</c:v>
              </c:pt>
              <c:pt idx="393">
                <c:v>34426</c:v>
              </c:pt>
              <c:pt idx="394">
                <c:v>34513</c:v>
              </c:pt>
              <c:pt idx="395">
                <c:v>34601</c:v>
              </c:pt>
              <c:pt idx="396">
                <c:v>34689</c:v>
              </c:pt>
              <c:pt idx="397">
                <c:v>34776</c:v>
              </c:pt>
              <c:pt idx="398">
                <c:v>34864</c:v>
              </c:pt>
              <c:pt idx="399">
                <c:v>34951</c:v>
              </c:pt>
              <c:pt idx="400">
                <c:v>35039</c:v>
              </c:pt>
            </c:numLit>
          </c:xVal>
          <c:yVal>
            <c:numLit>
              <c:formatCode>General</c:formatCode>
              <c:ptCount val="401"/>
              <c:pt idx="0">
                <c:v>11774.3625084573</c:v>
              </c:pt>
              <c:pt idx="1">
                <c:v>11237.3276377805</c:v>
              </c:pt>
              <c:pt idx="2">
                <c:v>11134.874515404599</c:v>
              </c:pt>
              <c:pt idx="3">
                <c:v>11075.6751484982</c:v>
              </c:pt>
              <c:pt idx="4">
                <c:v>11029.6106697631</c:v>
              </c:pt>
              <c:pt idx="5">
                <c:v>10988.3247653529</c:v>
              </c:pt>
              <c:pt idx="6">
                <c:v>10943.498915780699</c:v>
              </c:pt>
              <c:pt idx="7">
                <c:v>10907.1408118823</c:v>
              </c:pt>
              <c:pt idx="8">
                <c:v>10867.558881159001</c:v>
              </c:pt>
              <c:pt idx="9">
                <c:v>10828.7420687064</c:v>
              </c:pt>
              <c:pt idx="10">
                <c:v>10785.3286561102</c:v>
              </c:pt>
              <c:pt idx="11">
                <c:v>10735.9127145527</c:v>
              </c:pt>
              <c:pt idx="12">
                <c:v>10698.986758577699</c:v>
              </c:pt>
              <c:pt idx="13">
                <c:v>10667.5748582378</c:v>
              </c:pt>
              <c:pt idx="14">
                <c:v>10634.691357809401</c:v>
              </c:pt>
              <c:pt idx="15">
                <c:v>10602.566403266899</c:v>
              </c:pt>
              <c:pt idx="16">
                <c:v>10567.8391467694</c:v>
              </c:pt>
              <c:pt idx="17">
                <c:v>10538.5708152485</c:v>
              </c:pt>
              <c:pt idx="18">
                <c:v>10512.2745222297</c:v>
              </c:pt>
              <c:pt idx="19">
                <c:v>10479.565788830099</c:v>
              </c:pt>
              <c:pt idx="20">
                <c:v>10448.643176874601</c:v>
              </c:pt>
              <c:pt idx="21">
                <c:v>10410.6928028805</c:v>
              </c:pt>
              <c:pt idx="22">
                <c:v>10388.2333679924</c:v>
              </c:pt>
              <c:pt idx="23">
                <c:v>10363.919415317199</c:v>
              </c:pt>
              <c:pt idx="24">
                <c:v>10344.7951312762</c:v>
              </c:pt>
              <c:pt idx="25">
                <c:v>10322.8569588887</c:v>
              </c:pt>
              <c:pt idx="26">
                <c:v>10296.9083850606</c:v>
              </c:pt>
              <c:pt idx="27">
                <c:v>10275.4642716461</c:v>
              </c:pt>
              <c:pt idx="28">
                <c:v>10253.602877352199</c:v>
              </c:pt>
              <c:pt idx="29">
                <c:v>10232.124261742099</c:v>
              </c:pt>
              <c:pt idx="30">
                <c:v>10209.2797479784</c:v>
              </c:pt>
              <c:pt idx="31">
                <c:v>10184.882316838401</c:v>
              </c:pt>
              <c:pt idx="32">
                <c:v>10164.3585600101</c:v>
              </c:pt>
              <c:pt idx="33">
                <c:v>10145.9992936776</c:v>
              </c:pt>
              <c:pt idx="34">
                <c:v>10124.9423928302</c:v>
              </c:pt>
              <c:pt idx="35">
                <c:v>10099.8054476905</c:v>
              </c:pt>
              <c:pt idx="36">
                <c:v>10078.9013162178</c:v>
              </c:pt>
              <c:pt idx="37">
                <c:v>10053.3889241663</c:v>
              </c:pt>
              <c:pt idx="38">
                <c:v>10030.617823865199</c:v>
              </c:pt>
              <c:pt idx="39">
                <c:v>10010.858707471099</c:v>
              </c:pt>
              <c:pt idx="40">
                <c:v>9985.0466969913796</c:v>
              </c:pt>
              <c:pt idx="41">
                <c:v>9966.0341560037996</c:v>
              </c:pt>
              <c:pt idx="42">
                <c:v>9942.3086584755201</c:v>
              </c:pt>
              <c:pt idx="43">
                <c:v>9918.5752178419607</c:v>
              </c:pt>
              <c:pt idx="44">
                <c:v>9893.9368447462402</c:v>
              </c:pt>
              <c:pt idx="45">
                <c:v>9862.3484323509601</c:v>
              </c:pt>
              <c:pt idx="46">
                <c:v>9837.0896906145299</c:v>
              </c:pt>
              <c:pt idx="47">
                <c:v>9811.7665459793006</c:v>
              </c:pt>
              <c:pt idx="48">
                <c:v>9789.3648421290109</c:v>
              </c:pt>
              <c:pt idx="49">
                <c:v>9769.0013707032795</c:v>
              </c:pt>
              <c:pt idx="50">
                <c:v>9749.3424317742192</c:v>
              </c:pt>
              <c:pt idx="51">
                <c:v>9725.61823308981</c:v>
              </c:pt>
              <c:pt idx="52">
                <c:v>9699.6771867292591</c:v>
              </c:pt>
              <c:pt idx="53">
                <c:v>9674.3033632421393</c:v>
              </c:pt>
              <c:pt idx="54">
                <c:v>9644.9429838518699</c:v>
              </c:pt>
              <c:pt idx="55">
                <c:v>9616.7112398609406</c:v>
              </c:pt>
              <c:pt idx="56">
                <c:v>9588.1002216289307</c:v>
              </c:pt>
              <c:pt idx="57">
                <c:v>9562.8254241253508</c:v>
              </c:pt>
              <c:pt idx="58">
                <c:v>9533.8504896430695</c:v>
              </c:pt>
              <c:pt idx="59">
                <c:v>9504.2208262675595</c:v>
              </c:pt>
              <c:pt idx="60">
                <c:v>9484.0648645866804</c:v>
              </c:pt>
              <c:pt idx="61">
                <c:v>9463.4852865256908</c:v>
              </c:pt>
              <c:pt idx="62">
                <c:v>9442.1868985090896</c:v>
              </c:pt>
              <c:pt idx="63">
                <c:v>9418.6114130075803</c:v>
              </c:pt>
              <c:pt idx="64">
                <c:v>9400.9351395882004</c:v>
              </c:pt>
              <c:pt idx="65">
                <c:v>9382.6249100579007</c:v>
              </c:pt>
              <c:pt idx="66">
                <c:v>9364.1656276699596</c:v>
              </c:pt>
              <c:pt idx="67">
                <c:v>9342.5826971112692</c:v>
              </c:pt>
              <c:pt idx="68">
                <c:v>9322.3722025484603</c:v>
              </c:pt>
              <c:pt idx="69">
                <c:v>9302.8458222174395</c:v>
              </c:pt>
              <c:pt idx="70">
                <c:v>9282.4714098310797</c:v>
              </c:pt>
              <c:pt idx="71">
                <c:v>9262.0158008572398</c:v>
              </c:pt>
              <c:pt idx="72">
                <c:v>9245.9320768849593</c:v>
              </c:pt>
              <c:pt idx="73">
                <c:v>9231.6356526612399</c:v>
              </c:pt>
              <c:pt idx="74">
                <c:v>9211.2686651906406</c:v>
              </c:pt>
              <c:pt idx="75">
                <c:v>9192.4535796612909</c:v>
              </c:pt>
              <c:pt idx="76">
                <c:v>9171.5468832832103</c:v>
              </c:pt>
              <c:pt idx="77">
                <c:v>9155.5407523932099</c:v>
              </c:pt>
              <c:pt idx="78">
                <c:v>9140.9834297253601</c:v>
              </c:pt>
              <c:pt idx="79">
                <c:v>9124.7091858625208</c:v>
              </c:pt>
              <c:pt idx="80">
                <c:v>9108.4455087264796</c:v>
              </c:pt>
              <c:pt idx="81">
                <c:v>9089.7342790510393</c:v>
              </c:pt>
              <c:pt idx="82">
                <c:v>9068.2253032552999</c:v>
              </c:pt>
              <c:pt idx="83">
                <c:v>9051.5479975616108</c:v>
              </c:pt>
              <c:pt idx="84">
                <c:v>9036.3328681768198</c:v>
              </c:pt>
              <c:pt idx="85">
                <c:v>9020.6465271750494</c:v>
              </c:pt>
              <c:pt idx="86">
                <c:v>9005.4498017010792</c:v>
              </c:pt>
              <c:pt idx="87">
                <c:v>8986.3576323213092</c:v>
              </c:pt>
              <c:pt idx="88">
                <c:v>8972.5505200778207</c:v>
              </c:pt>
              <c:pt idx="89">
                <c:v>8958.6242697784801</c:v>
              </c:pt>
              <c:pt idx="90">
                <c:v>8941.0023080688406</c:v>
              </c:pt>
              <c:pt idx="91">
                <c:v>8928.2946540921403</c:v>
              </c:pt>
              <c:pt idx="92">
                <c:v>8916.6112392723298</c:v>
              </c:pt>
              <c:pt idx="93">
                <c:v>8903.9527070959994</c:v>
              </c:pt>
              <c:pt idx="94">
                <c:v>8893.0440087138795</c:v>
              </c:pt>
              <c:pt idx="95">
                <c:v>8878.5604368968707</c:v>
              </c:pt>
              <c:pt idx="96">
                <c:v>8867.3627276918196</c:v>
              </c:pt>
              <c:pt idx="97">
                <c:v>8857.2162868660907</c:v>
              </c:pt>
              <c:pt idx="98">
                <c:v>8846.1309348337309</c:v>
              </c:pt>
              <c:pt idx="99">
                <c:v>8836.2077479544296</c:v>
              </c:pt>
              <c:pt idx="100">
                <c:v>8823.0886474406307</c:v>
              </c:pt>
              <c:pt idx="101">
                <c:v>8812.9583730490194</c:v>
              </c:pt>
              <c:pt idx="102">
                <c:v>8804.0160463021602</c:v>
              </c:pt>
              <c:pt idx="103">
                <c:v>8794.9312010371304</c:v>
              </c:pt>
              <c:pt idx="104">
                <c:v>8786.0078171983005</c:v>
              </c:pt>
              <c:pt idx="105">
                <c:v>8776.2280538913201</c:v>
              </c:pt>
              <c:pt idx="106">
                <c:v>8768.3272769874693</c:v>
              </c:pt>
              <c:pt idx="107">
                <c:v>8758.9072548196109</c:v>
              </c:pt>
              <c:pt idx="108">
                <c:v>8751.1831653570807</c:v>
              </c:pt>
              <c:pt idx="109">
                <c:v>8743.4467743421792</c:v>
              </c:pt>
              <c:pt idx="110">
                <c:v>8733.7815300414495</c:v>
              </c:pt>
              <c:pt idx="111">
                <c:v>8724.3868723910091</c:v>
              </c:pt>
              <c:pt idx="112">
                <c:v>8716.1821289041509</c:v>
              </c:pt>
              <c:pt idx="113">
                <c:v>8706.6241884066694</c:v>
              </c:pt>
              <c:pt idx="114">
                <c:v>8698.2675660547193</c:v>
              </c:pt>
              <c:pt idx="115">
                <c:v>8689.2067294933004</c:v>
              </c:pt>
              <c:pt idx="116">
                <c:v>8682.4111647411701</c:v>
              </c:pt>
              <c:pt idx="117">
                <c:v>8675.7729676851104</c:v>
              </c:pt>
              <c:pt idx="118">
                <c:v>8667.8936167684606</c:v>
              </c:pt>
              <c:pt idx="119">
                <c:v>8660.8089341767209</c:v>
              </c:pt>
              <c:pt idx="120">
                <c:v>8653.3572598768806</c:v>
              </c:pt>
              <c:pt idx="121">
                <c:v>8645.1110439921704</c:v>
              </c:pt>
              <c:pt idx="122">
                <c:v>8635.5685805381308</c:v>
              </c:pt>
              <c:pt idx="123">
                <c:v>8628.0679958995206</c:v>
              </c:pt>
              <c:pt idx="124">
                <c:v>8620.0256764981896</c:v>
              </c:pt>
              <c:pt idx="125">
                <c:v>8613.764728614</c:v>
              </c:pt>
              <c:pt idx="126">
                <c:v>8606.2138341811697</c:v>
              </c:pt>
              <c:pt idx="127">
                <c:v>8597.9530116655606</c:v>
              </c:pt>
              <c:pt idx="128">
                <c:v>8590.4536082657596</c:v>
              </c:pt>
              <c:pt idx="129">
                <c:v>8582.4854120611308</c:v>
              </c:pt>
              <c:pt idx="130">
                <c:v>8574.7854764119493</c:v>
              </c:pt>
              <c:pt idx="131">
                <c:v>8567.4488167960208</c:v>
              </c:pt>
              <c:pt idx="132">
                <c:v>8559.1969050327807</c:v>
              </c:pt>
              <c:pt idx="133">
                <c:v>8551.3083388897794</c:v>
              </c:pt>
              <c:pt idx="134">
                <c:v>8544.1731619222101</c:v>
              </c:pt>
              <c:pt idx="135">
                <c:v>8536.1055203471005</c:v>
              </c:pt>
              <c:pt idx="136">
                <c:v>8527.6765216415006</c:v>
              </c:pt>
              <c:pt idx="137">
                <c:v>8519.6089020571708</c:v>
              </c:pt>
              <c:pt idx="138">
                <c:v>8510.0686146890002</c:v>
              </c:pt>
              <c:pt idx="139">
                <c:v>8501.9521291848196</c:v>
              </c:pt>
              <c:pt idx="140">
                <c:v>8494.3993486207892</c:v>
              </c:pt>
              <c:pt idx="141">
                <c:v>8485.7641601480209</c:v>
              </c:pt>
              <c:pt idx="142">
                <c:v>8477.2421229410393</c:v>
              </c:pt>
              <c:pt idx="143">
                <c:v>8469.5252754417306</c:v>
              </c:pt>
              <c:pt idx="144">
                <c:v>8460.4660250588495</c:v>
              </c:pt>
              <c:pt idx="145">
                <c:v>8452.1545103814206</c:v>
              </c:pt>
              <c:pt idx="146">
                <c:v>8444.9233154125795</c:v>
              </c:pt>
              <c:pt idx="147">
                <c:v>8435.7225139824695</c:v>
              </c:pt>
              <c:pt idx="148">
                <c:v>8428.7333574311397</c:v>
              </c:pt>
              <c:pt idx="149">
                <c:v>8422.1456627789503</c:v>
              </c:pt>
              <c:pt idx="150">
                <c:v>8415.7315006687804</c:v>
              </c:pt>
              <c:pt idx="151">
                <c:v>8407.8253375037093</c:v>
              </c:pt>
              <c:pt idx="152">
                <c:v>8399.8634722264906</c:v>
              </c:pt>
              <c:pt idx="153">
                <c:v>8391.5060678185</c:v>
              </c:pt>
              <c:pt idx="154">
                <c:v>8384.4095096900892</c:v>
              </c:pt>
              <c:pt idx="155">
                <c:v>8374.5618228275707</c:v>
              </c:pt>
              <c:pt idx="156">
                <c:v>8366.3616895351406</c:v>
              </c:pt>
              <c:pt idx="157">
                <c:v>8358.7841306398695</c:v>
              </c:pt>
              <c:pt idx="158">
                <c:v>8350.7796729268703</c:v>
              </c:pt>
              <c:pt idx="159">
                <c:v>8343.7103416941609</c:v>
              </c:pt>
              <c:pt idx="160">
                <c:v>8336.5358209053302</c:v>
              </c:pt>
              <c:pt idx="161">
                <c:v>8329.5737614632999</c:v>
              </c:pt>
              <c:pt idx="162">
                <c:v>8322.7280614154806</c:v>
              </c:pt>
              <c:pt idx="163">
                <c:v>8314.7171478304208</c:v>
              </c:pt>
              <c:pt idx="164">
                <c:v>8307.3984905115904</c:v>
              </c:pt>
              <c:pt idx="165">
                <c:v>8299.8265528765296</c:v>
              </c:pt>
              <c:pt idx="166">
                <c:v>8291.2426112389003</c:v>
              </c:pt>
              <c:pt idx="167">
                <c:v>8284.5652212900404</c:v>
              </c:pt>
              <c:pt idx="168">
                <c:v>8274.8881015683601</c:v>
              </c:pt>
              <c:pt idx="169">
                <c:v>8267.0810266252793</c:v>
              </c:pt>
              <c:pt idx="170">
                <c:v>8258.1421426968409</c:v>
              </c:pt>
              <c:pt idx="171">
                <c:v>8250.1350027887693</c:v>
              </c:pt>
              <c:pt idx="172">
                <c:v>8240.6091147841798</c:v>
              </c:pt>
              <c:pt idx="173">
                <c:v>8233.2422227319894</c:v>
              </c:pt>
              <c:pt idx="174">
                <c:v>8224.6817399303909</c:v>
              </c:pt>
              <c:pt idx="175">
                <c:v>8216.3701322391098</c:v>
              </c:pt>
              <c:pt idx="176">
                <c:v>8209.3986409282697</c:v>
              </c:pt>
              <c:pt idx="177">
                <c:v>8200.6902603940507</c:v>
              </c:pt>
              <c:pt idx="178">
                <c:v>8191.0723118864498</c:v>
              </c:pt>
              <c:pt idx="179">
                <c:v>8182.0478720546698</c:v>
              </c:pt>
              <c:pt idx="180">
                <c:v>8170.9695649020296</c:v>
              </c:pt>
              <c:pt idx="181">
                <c:v>8160.9752730188202</c:v>
              </c:pt>
              <c:pt idx="182">
                <c:v>8152.1083644109303</c:v>
              </c:pt>
              <c:pt idx="183">
                <c:v>8141.6174092458996</c:v>
              </c:pt>
              <c:pt idx="184">
                <c:v>8133.0593416196198</c:v>
              </c:pt>
              <c:pt idx="185">
                <c:v>8122.5481230975402</c:v>
              </c:pt>
              <c:pt idx="186">
                <c:v>8114.7481979849499</c:v>
              </c:pt>
              <c:pt idx="187">
                <c:v>8104.7033024367001</c:v>
              </c:pt>
              <c:pt idx="188">
                <c:v>8095.6689812858303</c:v>
              </c:pt>
              <c:pt idx="189">
                <c:v>8084.7540313660002</c:v>
              </c:pt>
              <c:pt idx="190">
                <c:v>8075.4085647032598</c:v>
              </c:pt>
              <c:pt idx="191">
                <c:v>8067.1767008920397</c:v>
              </c:pt>
              <c:pt idx="192">
                <c:v>8059.5269216842498</c:v>
              </c:pt>
              <c:pt idx="193">
                <c:v>8050.4079447732902</c:v>
              </c:pt>
              <c:pt idx="194">
                <c:v>8042.4124352901099</c:v>
              </c:pt>
              <c:pt idx="195">
                <c:v>8033.0070482703104</c:v>
              </c:pt>
              <c:pt idx="196">
                <c:v>8025.4280839622397</c:v>
              </c:pt>
              <c:pt idx="197">
                <c:v>8017.6920123664704</c:v>
              </c:pt>
              <c:pt idx="198">
                <c:v>8006.62258132847</c:v>
              </c:pt>
              <c:pt idx="199">
                <c:v>7997.5085882162502</c:v>
              </c:pt>
              <c:pt idx="200">
                <c:v>7985.0297781357604</c:v>
              </c:pt>
              <c:pt idx="201">
                <c:v>7974.3421186696696</c:v>
              </c:pt>
              <c:pt idx="202">
                <c:v>7963.7352368010297</c:v>
              </c:pt>
              <c:pt idx="203">
                <c:v>7954.7496045908001</c:v>
              </c:pt>
              <c:pt idx="204">
                <c:v>7946.7537033478502</c:v>
              </c:pt>
              <c:pt idx="205">
                <c:v>7939.2482591635398</c:v>
              </c:pt>
              <c:pt idx="206">
                <c:v>7928.1795554957898</c:v>
              </c:pt>
              <c:pt idx="207">
                <c:v>7919.3435858421599</c:v>
              </c:pt>
              <c:pt idx="208">
                <c:v>7910.1135348566304</c:v>
              </c:pt>
              <c:pt idx="209">
                <c:v>7900.7990426041797</c:v>
              </c:pt>
              <c:pt idx="210">
                <c:v>7892.2858507806104</c:v>
              </c:pt>
              <c:pt idx="211">
                <c:v>7882.7434149684595</c:v>
              </c:pt>
              <c:pt idx="212">
                <c:v>7872.0492084834696</c:v>
              </c:pt>
              <c:pt idx="213">
                <c:v>7862.6678919309497</c:v>
              </c:pt>
              <c:pt idx="214">
                <c:v>7851.8376829007502</c:v>
              </c:pt>
              <c:pt idx="215">
                <c:v>7841.0050720217996</c:v>
              </c:pt>
              <c:pt idx="216">
                <c:v>7830.0009926184302</c:v>
              </c:pt>
              <c:pt idx="217">
                <c:v>7820.5408343890003</c:v>
              </c:pt>
              <c:pt idx="218">
                <c:v>7808.6076366159896</c:v>
              </c:pt>
              <c:pt idx="219">
                <c:v>7798.2861250185097</c:v>
              </c:pt>
              <c:pt idx="220">
                <c:v>7788.1943755885704</c:v>
              </c:pt>
              <c:pt idx="221">
                <c:v>7776.90851306279</c:v>
              </c:pt>
              <c:pt idx="222">
                <c:v>7765.8263494502298</c:v>
              </c:pt>
              <c:pt idx="223">
                <c:v>7755.41989352982</c:v>
              </c:pt>
              <c:pt idx="224">
                <c:v>7744.4672399691199</c:v>
              </c:pt>
              <c:pt idx="225">
                <c:v>7733.3481873046503</c:v>
              </c:pt>
              <c:pt idx="226">
                <c:v>7722.6794734483801</c:v>
              </c:pt>
              <c:pt idx="227">
                <c:v>7711.0098713832804</c:v>
              </c:pt>
              <c:pt idx="228">
                <c:v>7700.2196706101504</c:v>
              </c:pt>
              <c:pt idx="229">
                <c:v>7688.4894027774699</c:v>
              </c:pt>
              <c:pt idx="230">
                <c:v>7676.7681473496305</c:v>
              </c:pt>
              <c:pt idx="231">
                <c:v>7667.8617075787597</c:v>
              </c:pt>
              <c:pt idx="232">
                <c:v>7657.5952140159498</c:v>
              </c:pt>
              <c:pt idx="233">
                <c:v>7645.9886195487397</c:v>
              </c:pt>
              <c:pt idx="234">
                <c:v>7635.9167713297402</c:v>
              </c:pt>
              <c:pt idx="235">
                <c:v>7621.6308456428696</c:v>
              </c:pt>
              <c:pt idx="236">
                <c:v>7607.65170128298</c:v>
              </c:pt>
              <c:pt idx="237">
                <c:v>7594.8691242393797</c:v>
              </c:pt>
              <c:pt idx="238">
                <c:v>7583.4174671289602</c:v>
              </c:pt>
              <c:pt idx="239">
                <c:v>7571.83612122674</c:v>
              </c:pt>
              <c:pt idx="240">
                <c:v>7558.6860811386796</c:v>
              </c:pt>
              <c:pt idx="241">
                <c:v>7547.3415428569497</c:v>
              </c:pt>
              <c:pt idx="242">
                <c:v>7533.9819651868802</c:v>
              </c:pt>
              <c:pt idx="243">
                <c:v>7521.27067915102</c:v>
              </c:pt>
              <c:pt idx="244">
                <c:v>7507.0802548535403</c:v>
              </c:pt>
              <c:pt idx="245">
                <c:v>7494.0884186018902</c:v>
              </c:pt>
              <c:pt idx="246">
                <c:v>7483.5376920450799</c:v>
              </c:pt>
              <c:pt idx="247">
                <c:v>7471.4324601704302</c:v>
              </c:pt>
              <c:pt idx="248">
                <c:v>7461.0453880211799</c:v>
              </c:pt>
              <c:pt idx="249">
                <c:v>7448.6669009738598</c:v>
              </c:pt>
              <c:pt idx="250">
                <c:v>7436.2480198481699</c:v>
              </c:pt>
              <c:pt idx="251">
                <c:v>7426.1957864117403</c:v>
              </c:pt>
              <c:pt idx="252">
                <c:v>7413.9364630076698</c:v>
              </c:pt>
              <c:pt idx="253">
                <c:v>7402.3886637005999</c:v>
              </c:pt>
              <c:pt idx="254">
                <c:v>7390.0735597497196</c:v>
              </c:pt>
              <c:pt idx="255">
                <c:v>7377.7621801978103</c:v>
              </c:pt>
              <c:pt idx="256">
                <c:v>7365.6450626245796</c:v>
              </c:pt>
              <c:pt idx="257">
                <c:v>7355.3878883258103</c:v>
              </c:pt>
              <c:pt idx="258">
                <c:v>7339.6170610878698</c:v>
              </c:pt>
              <c:pt idx="259">
                <c:v>7328.25714745408</c:v>
              </c:pt>
              <c:pt idx="260">
                <c:v>7316.2986171778402</c:v>
              </c:pt>
              <c:pt idx="261">
                <c:v>7304.6094327124702</c:v>
              </c:pt>
              <c:pt idx="262">
                <c:v>7293.4297284551003</c:v>
              </c:pt>
              <c:pt idx="263">
                <c:v>7277.2164796977304</c:v>
              </c:pt>
              <c:pt idx="264">
                <c:v>7264.1713700639802</c:v>
              </c:pt>
              <c:pt idx="265">
                <c:v>7250.6504594578701</c:v>
              </c:pt>
              <c:pt idx="266">
                <c:v>7239.5920150075499</c:v>
              </c:pt>
              <c:pt idx="267">
                <c:v>7226.54459839838</c:v>
              </c:pt>
              <c:pt idx="268">
                <c:v>7216.5611061306699</c:v>
              </c:pt>
              <c:pt idx="269">
                <c:v>7203.9587565604297</c:v>
              </c:pt>
              <c:pt idx="270">
                <c:v>7188.8002591595996</c:v>
              </c:pt>
              <c:pt idx="271">
                <c:v>7176.9810042898798</c:v>
              </c:pt>
              <c:pt idx="272">
                <c:v>7165.03829068922</c:v>
              </c:pt>
              <c:pt idx="273">
                <c:v>7153.0218189273101</c:v>
              </c:pt>
              <c:pt idx="274">
                <c:v>7143.0625955647902</c:v>
              </c:pt>
              <c:pt idx="275">
                <c:v>7133.8406047775397</c:v>
              </c:pt>
              <c:pt idx="276">
                <c:v>7120.9743067548798</c:v>
              </c:pt>
              <c:pt idx="277">
                <c:v>7109.0472466515603</c:v>
              </c:pt>
              <c:pt idx="278">
                <c:v>7099.4100917576898</c:v>
              </c:pt>
              <c:pt idx="279">
                <c:v>7087.43991963396</c:v>
              </c:pt>
              <c:pt idx="280">
                <c:v>7077.1752386827702</c:v>
              </c:pt>
              <c:pt idx="281">
                <c:v>7065.1058049427902</c:v>
              </c:pt>
              <c:pt idx="282">
                <c:v>7054.4420091272104</c:v>
              </c:pt>
              <c:pt idx="283">
                <c:v>7044.2523609437403</c:v>
              </c:pt>
              <c:pt idx="284">
                <c:v>7033.1950398829404</c:v>
              </c:pt>
              <c:pt idx="285">
                <c:v>7023.32794722581</c:v>
              </c:pt>
              <c:pt idx="286">
                <c:v>7012.44216214674</c:v>
              </c:pt>
              <c:pt idx="287">
                <c:v>7001.77490024697</c:v>
              </c:pt>
              <c:pt idx="288">
                <c:v>6992.8720819822402</c:v>
              </c:pt>
              <c:pt idx="289">
                <c:v>6984.3536652805597</c:v>
              </c:pt>
              <c:pt idx="290">
                <c:v>6974.3314463912002</c:v>
              </c:pt>
              <c:pt idx="291">
                <c:v>6963.5498423158197</c:v>
              </c:pt>
              <c:pt idx="292">
                <c:v>6953.2710445091898</c:v>
              </c:pt>
              <c:pt idx="293">
                <c:v>6942.2016171858804</c:v>
              </c:pt>
              <c:pt idx="294">
                <c:v>6932.1513298827804</c:v>
              </c:pt>
              <c:pt idx="295">
                <c:v>6921.7449914790304</c:v>
              </c:pt>
              <c:pt idx="296">
                <c:v>6908.8354616240204</c:v>
              </c:pt>
              <c:pt idx="297">
                <c:v>6897.2262223216603</c:v>
              </c:pt>
              <c:pt idx="298">
                <c:v>6886.88839023334</c:v>
              </c:pt>
              <c:pt idx="299">
                <c:v>6876.6286361120101</c:v>
              </c:pt>
              <c:pt idx="300">
                <c:v>6866.0560190898104</c:v>
              </c:pt>
              <c:pt idx="301">
                <c:v>6853.7793918088701</c:v>
              </c:pt>
              <c:pt idx="302">
                <c:v>6842.64562273305</c:v>
              </c:pt>
              <c:pt idx="303">
                <c:v>6832.6075820181604</c:v>
              </c:pt>
              <c:pt idx="304">
                <c:v>6822.8073861765297</c:v>
              </c:pt>
              <c:pt idx="305">
                <c:v>6811.7825518281097</c:v>
              </c:pt>
              <c:pt idx="306">
                <c:v>6799.5138696056201</c:v>
              </c:pt>
              <c:pt idx="307">
                <c:v>6788.5399022662104</c:v>
              </c:pt>
              <c:pt idx="308">
                <c:v>6776.5421045554704</c:v>
              </c:pt>
              <c:pt idx="309">
                <c:v>6765.9872730487696</c:v>
              </c:pt>
              <c:pt idx="310">
                <c:v>6755.4070795989801</c:v>
              </c:pt>
              <c:pt idx="311">
                <c:v>6745.0383875894504</c:v>
              </c:pt>
              <c:pt idx="312">
                <c:v>6734.8677883034097</c:v>
              </c:pt>
              <c:pt idx="313">
                <c:v>6723.2052811316098</c:v>
              </c:pt>
              <c:pt idx="314">
                <c:v>6711.1564016879702</c:v>
              </c:pt>
              <c:pt idx="315">
                <c:v>6700.9435389354703</c:v>
              </c:pt>
              <c:pt idx="316">
                <c:v>6691.1052612559697</c:v>
              </c:pt>
              <c:pt idx="317">
                <c:v>6680.5770024858102</c:v>
              </c:pt>
              <c:pt idx="318">
                <c:v>6667.3169781370998</c:v>
              </c:pt>
              <c:pt idx="319">
                <c:v>6656.8021334663399</c:v>
              </c:pt>
              <c:pt idx="320">
                <c:v>6649.1277325840601</c:v>
              </c:pt>
              <c:pt idx="321">
                <c:v>6638.59242763778</c:v>
              </c:pt>
              <c:pt idx="322">
                <c:v>6628.1753529361304</c:v>
              </c:pt>
              <c:pt idx="323">
                <c:v>6618.6697998563404</c:v>
              </c:pt>
              <c:pt idx="324">
                <c:v>6605.7428496182902</c:v>
              </c:pt>
              <c:pt idx="325">
                <c:v>6593.5716634604596</c:v>
              </c:pt>
              <c:pt idx="326">
                <c:v>6583.9762073331003</c:v>
              </c:pt>
              <c:pt idx="327">
                <c:v>6574.20987927857</c:v>
              </c:pt>
              <c:pt idx="328">
                <c:v>6563.1401836947698</c:v>
              </c:pt>
              <c:pt idx="329">
                <c:v>6553.8277173176602</c:v>
              </c:pt>
              <c:pt idx="330">
                <c:v>6543.8299691682796</c:v>
              </c:pt>
              <c:pt idx="331">
                <c:v>6535.9657371072499</c:v>
              </c:pt>
              <c:pt idx="332">
                <c:v>6524.7525132988403</c:v>
              </c:pt>
              <c:pt idx="333">
                <c:v>6514.4118080104299</c:v>
              </c:pt>
              <c:pt idx="334">
                <c:v>6504.4791138251303</c:v>
              </c:pt>
              <c:pt idx="335">
                <c:v>6494.1569505492498</c:v>
              </c:pt>
              <c:pt idx="336">
                <c:v>6483.6014734287201</c:v>
              </c:pt>
              <c:pt idx="337">
                <c:v>6473.5472701848803</c:v>
              </c:pt>
              <c:pt idx="338">
                <c:v>6463.55724922226</c:v>
              </c:pt>
              <c:pt idx="339">
                <c:v>6453.8557089981296</c:v>
              </c:pt>
              <c:pt idx="340">
                <c:v>6445.4421152565601</c:v>
              </c:pt>
              <c:pt idx="341">
                <c:v>6434.7663098578996</c:v>
              </c:pt>
              <c:pt idx="342">
                <c:v>6423.6348250884503</c:v>
              </c:pt>
              <c:pt idx="343">
                <c:v>6413.7603275217098</c:v>
              </c:pt>
              <c:pt idx="344">
                <c:v>6401.8931383665404</c:v>
              </c:pt>
              <c:pt idx="345">
                <c:v>6390.4464056864799</c:v>
              </c:pt>
              <c:pt idx="346">
                <c:v>6378.5176912507004</c:v>
              </c:pt>
              <c:pt idx="347">
                <c:v>6366.1829702666701</c:v>
              </c:pt>
              <c:pt idx="348">
                <c:v>6352.7096811149604</c:v>
              </c:pt>
              <c:pt idx="349">
                <c:v>6341.9597823847798</c:v>
              </c:pt>
              <c:pt idx="350">
                <c:v>6331.1858327233203</c:v>
              </c:pt>
              <c:pt idx="351">
                <c:v>6318.6934680724999</c:v>
              </c:pt>
              <c:pt idx="352">
                <c:v>6307.9067698272802</c:v>
              </c:pt>
              <c:pt idx="353">
                <c:v>6295.4574628148102</c:v>
              </c:pt>
              <c:pt idx="354">
                <c:v>6280.8952048159199</c:v>
              </c:pt>
              <c:pt idx="355">
                <c:v>6269.4501746999804</c:v>
              </c:pt>
              <c:pt idx="356">
                <c:v>6255.6332634038599</c:v>
              </c:pt>
              <c:pt idx="357">
                <c:v>6242.0955141836303</c:v>
              </c:pt>
              <c:pt idx="358">
                <c:v>6227.9098722339204</c:v>
              </c:pt>
              <c:pt idx="359">
                <c:v>6211.0254325589904</c:v>
              </c:pt>
              <c:pt idx="360">
                <c:v>6198.3611191867603</c:v>
              </c:pt>
              <c:pt idx="361">
                <c:v>6183.8009793819701</c:v>
              </c:pt>
              <c:pt idx="362">
                <c:v>6170.61715785866</c:v>
              </c:pt>
              <c:pt idx="363">
                <c:v>6157.9294864235699</c:v>
              </c:pt>
              <c:pt idx="364">
                <c:v>6144.2006569032001</c:v>
              </c:pt>
              <c:pt idx="365">
                <c:v>6129.3525571445598</c:v>
              </c:pt>
              <c:pt idx="366">
                <c:v>6112.1906110846203</c:v>
              </c:pt>
              <c:pt idx="367">
                <c:v>6092.1275331809502</c:v>
              </c:pt>
              <c:pt idx="368">
                <c:v>6075.9615851875596</c:v>
              </c:pt>
              <c:pt idx="369">
                <c:v>6059.4631350209802</c:v>
              </c:pt>
              <c:pt idx="370">
                <c:v>6041.0692914718902</c:v>
              </c:pt>
              <c:pt idx="371">
                <c:v>6020.6092854333901</c:v>
              </c:pt>
              <c:pt idx="372">
                <c:v>6000.26457856047</c:v>
              </c:pt>
              <c:pt idx="373">
                <c:v>5980.7350176536002</c:v>
              </c:pt>
              <c:pt idx="374">
                <c:v>5954.6102591383897</c:v>
              </c:pt>
              <c:pt idx="375">
                <c:v>5925.4954641717904</c:v>
              </c:pt>
              <c:pt idx="376">
                <c:v>5900.42053322637</c:v>
              </c:pt>
              <c:pt idx="377">
                <c:v>5872.9560839694204</c:v>
              </c:pt>
              <c:pt idx="378">
                <c:v>5846.9657162405802</c:v>
              </c:pt>
              <c:pt idx="379">
                <c:v>5828.22529611558</c:v>
              </c:pt>
              <c:pt idx="380">
                <c:v>5804.38076945586</c:v>
              </c:pt>
              <c:pt idx="381">
                <c:v>5780.0725429273098</c:v>
              </c:pt>
              <c:pt idx="382">
                <c:v>5757.66486699496</c:v>
              </c:pt>
              <c:pt idx="383">
                <c:v>5730.30650473473</c:v>
              </c:pt>
              <c:pt idx="384">
                <c:v>5703.8979001662901</c:v>
              </c:pt>
              <c:pt idx="385">
                <c:v>5677.2426024384104</c:v>
              </c:pt>
              <c:pt idx="386">
                <c:v>5655.83296222645</c:v>
              </c:pt>
              <c:pt idx="387">
                <c:v>5631.5526084222702</c:v>
              </c:pt>
              <c:pt idx="388">
                <c:v>5606.6110909358003</c:v>
              </c:pt>
              <c:pt idx="389">
                <c:v>5573.0777724418904</c:v>
              </c:pt>
              <c:pt idx="390">
                <c:v>5546.0958122501497</c:v>
              </c:pt>
              <c:pt idx="391">
                <c:v>5512.45325040855</c:v>
              </c:pt>
              <c:pt idx="392">
                <c:v>5478.9921176040898</c:v>
              </c:pt>
              <c:pt idx="393">
                <c:v>5443.8377437360796</c:v>
              </c:pt>
              <c:pt idx="394">
                <c:v>5404.2227577510603</c:v>
              </c:pt>
              <c:pt idx="395">
                <c:v>5358.6339375402604</c:v>
              </c:pt>
              <c:pt idx="396">
                <c:v>5293.0984214567598</c:v>
              </c:pt>
              <c:pt idx="397">
                <c:v>5243.0003918828197</c:v>
              </c:pt>
              <c:pt idx="398">
                <c:v>5185.6756071437903</c:v>
              </c:pt>
              <c:pt idx="399">
                <c:v>5080.3213493875501</c:v>
              </c:pt>
              <c:pt idx="400">
                <c:v>4616.6296950249498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35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5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5092.924</c:v>
                </c:pt>
                <c:pt idx="1">
                  <c:v>4297.2640000000001</c:v>
                </c:pt>
                <c:pt idx="2">
                  <c:v>4966.08</c:v>
                </c:pt>
                <c:pt idx="3">
                  <c:v>3926.2190000000001</c:v>
                </c:pt>
                <c:pt idx="4">
                  <c:v>3708.1709999999998</c:v>
                </c:pt>
                <c:pt idx="5">
                  <c:v>4119.0810000000001</c:v>
                </c:pt>
                <c:pt idx="6">
                  <c:v>4202.4480000000003</c:v>
                </c:pt>
                <c:pt idx="7">
                  <c:v>4140.4160000000002</c:v>
                </c:pt>
                <c:pt idx="8">
                  <c:v>4215.2349999999997</c:v>
                </c:pt>
                <c:pt idx="9">
                  <c:v>4135.0379999999996</c:v>
                </c:pt>
                <c:pt idx="10">
                  <c:v>4695.6139999999996</c:v>
                </c:pt>
                <c:pt idx="11">
                  <c:v>5529.3779999999997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43.774000000000001</c:v>
                </c:pt>
                <c:pt idx="1">
                  <c:v>15.217000000000001</c:v>
                </c:pt>
                <c:pt idx="2">
                  <c:v>63.231999999999999</c:v>
                </c:pt>
                <c:pt idx="3">
                  <c:v>25.76</c:v>
                </c:pt>
                <c:pt idx="4">
                  <c:v>25.5</c:v>
                </c:pt>
                <c:pt idx="5">
                  <c:v>32.773000000000003</c:v>
                </c:pt>
                <c:pt idx="6">
                  <c:v>40.914000000000001</c:v>
                </c:pt>
                <c:pt idx="7">
                  <c:v>82.165999999999997</c:v>
                </c:pt>
                <c:pt idx="8">
                  <c:v>123.068</c:v>
                </c:pt>
                <c:pt idx="9">
                  <c:v>50.997999999999998</c:v>
                </c:pt>
                <c:pt idx="10">
                  <c:v>79.564999999999998</c:v>
                </c:pt>
                <c:pt idx="11">
                  <c:v>68.123000000000005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1573.854</c:v>
                </c:pt>
                <c:pt idx="1">
                  <c:v>1564.1669999999999</c:v>
                </c:pt>
                <c:pt idx="2">
                  <c:v>1469.953</c:v>
                </c:pt>
                <c:pt idx="3">
                  <c:v>1640.2650000000001</c:v>
                </c:pt>
                <c:pt idx="4">
                  <c:v>1488.78</c:v>
                </c:pt>
                <c:pt idx="5">
                  <c:v>971.02800000000002</c:v>
                </c:pt>
                <c:pt idx="6">
                  <c:v>1074.8150000000001</c:v>
                </c:pt>
                <c:pt idx="7">
                  <c:v>978.85400000000004</c:v>
                </c:pt>
                <c:pt idx="8">
                  <c:v>1089.6600000000001</c:v>
                </c:pt>
                <c:pt idx="9">
                  <c:v>1503.575</c:v>
                </c:pt>
                <c:pt idx="10">
                  <c:v>1581.4559999999999</c:v>
                </c:pt>
                <c:pt idx="11">
                  <c:v>1021.14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-3783.6379999999999</c:v>
                </c:pt>
                <c:pt idx="1">
                  <c:v>-3314.1509999999998</c:v>
                </c:pt>
                <c:pt idx="2">
                  <c:v>-3339.846</c:v>
                </c:pt>
                <c:pt idx="3">
                  <c:v>-3175.297</c:v>
                </c:pt>
                <c:pt idx="4">
                  <c:v>-3021.4430000000002</c:v>
                </c:pt>
                <c:pt idx="5">
                  <c:v>-2865.154</c:v>
                </c:pt>
                <c:pt idx="6">
                  <c:v>-2581.096</c:v>
                </c:pt>
                <c:pt idx="7">
                  <c:v>-2700.828</c:v>
                </c:pt>
                <c:pt idx="8">
                  <c:v>-2637.5970000000002</c:v>
                </c:pt>
                <c:pt idx="9">
                  <c:v>-2962.8710000000001</c:v>
                </c:pt>
                <c:pt idx="10">
                  <c:v>-3310.7</c:v>
                </c:pt>
                <c:pt idx="11">
                  <c:v>-3335.0680000000002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-2675.0639999999999</c:v>
                </c:pt>
                <c:pt idx="1">
                  <c:v>-2329.194</c:v>
                </c:pt>
                <c:pt idx="2">
                  <c:v>-2957.08</c:v>
                </c:pt>
                <c:pt idx="3">
                  <c:v>-2238.424</c:v>
                </c:pt>
                <c:pt idx="4">
                  <c:v>-2042.8420000000001</c:v>
                </c:pt>
                <c:pt idx="5">
                  <c:v>-2121.1610000000001</c:v>
                </c:pt>
                <c:pt idx="6">
                  <c:v>-2555.5509999999999</c:v>
                </c:pt>
                <c:pt idx="7">
                  <c:v>-2355.375</c:v>
                </c:pt>
                <c:pt idx="8">
                  <c:v>-2609.9279999999999</c:v>
                </c:pt>
                <c:pt idx="9">
                  <c:v>-2509.6799999999998</c:v>
                </c:pt>
                <c:pt idx="10">
                  <c:v>-2804.049</c:v>
                </c:pt>
                <c:pt idx="11">
                  <c:v>-3054.8319999999999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-135.21700000000001</c:v>
                </c:pt>
                <c:pt idx="1">
                  <c:v>-117.657</c:v>
                </c:pt>
                <c:pt idx="2">
                  <c:v>-102.053</c:v>
                </c:pt>
                <c:pt idx="3">
                  <c:v>-99.980999999999995</c:v>
                </c:pt>
                <c:pt idx="4">
                  <c:v>-77.793999999999997</c:v>
                </c:pt>
                <c:pt idx="5">
                  <c:v>-45.305999999999997</c:v>
                </c:pt>
                <c:pt idx="6">
                  <c:v>-91.634</c:v>
                </c:pt>
                <c:pt idx="7">
                  <c:v>-71.179000000000002</c:v>
                </c:pt>
                <c:pt idx="8">
                  <c:v>-96.418000000000006</c:v>
                </c:pt>
                <c:pt idx="9">
                  <c:v>-111.128</c:v>
                </c:pt>
                <c:pt idx="10">
                  <c:v>-134.863</c:v>
                </c:pt>
                <c:pt idx="11">
                  <c:v>-135.38800000000001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-7.9249999999999998</c:v>
                </c:pt>
                <c:pt idx="1">
                  <c:v>-10.438000000000001</c:v>
                </c:pt>
                <c:pt idx="2">
                  <c:v>-5.5449999999999999</c:v>
                </c:pt>
                <c:pt idx="3">
                  <c:v>-8.8550000000000004</c:v>
                </c:pt>
                <c:pt idx="4">
                  <c:v>-18.004999999999999</c:v>
                </c:pt>
                <c:pt idx="5">
                  <c:v>-12.071</c:v>
                </c:pt>
                <c:pt idx="6">
                  <c:v>-12.295999999999999</c:v>
                </c:pt>
                <c:pt idx="7">
                  <c:v>-8.782</c:v>
                </c:pt>
                <c:pt idx="8">
                  <c:v>-15.154999999999999</c:v>
                </c:pt>
                <c:pt idx="9">
                  <c:v>-11.818</c:v>
                </c:pt>
                <c:pt idx="10">
                  <c:v>-8.43</c:v>
                </c:pt>
                <c:pt idx="11">
                  <c:v>-5.6239999999999997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-108.70699999999999</c:v>
                </c:pt>
                <c:pt idx="1">
                  <c:v>-105.20699999999999</c:v>
                </c:pt>
                <c:pt idx="2">
                  <c:v>-94.741</c:v>
                </c:pt>
                <c:pt idx="3">
                  <c:v>-69.686000000000007</c:v>
                </c:pt>
                <c:pt idx="4">
                  <c:v>-62.366999999999997</c:v>
                </c:pt>
                <c:pt idx="5">
                  <c:v>-79.19</c:v>
                </c:pt>
                <c:pt idx="6">
                  <c:v>-77.600999999999999</c:v>
                </c:pt>
                <c:pt idx="7">
                  <c:v>-65.272000000000006</c:v>
                </c:pt>
                <c:pt idx="8">
                  <c:v>-68.866</c:v>
                </c:pt>
                <c:pt idx="9">
                  <c:v>-94.114999999999995</c:v>
                </c:pt>
                <c:pt idx="10">
                  <c:v>-98.591999999999999</c:v>
                </c:pt>
                <c:pt idx="11">
                  <c:v>-87.727999999999994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3783.6378140000002</c:v>
                </c:pt>
                <c:pt idx="1">
                  <c:v>3314.1510870000002</c:v>
                </c:pt>
                <c:pt idx="2">
                  <c:v>3339.8460200000004</c:v>
                </c:pt>
                <c:pt idx="3">
                  <c:v>3175.2972110000001</c:v>
                </c:pt>
                <c:pt idx="4">
                  <c:v>3021.4431919999993</c:v>
                </c:pt>
                <c:pt idx="5">
                  <c:v>2865.1541610000004</c:v>
                </c:pt>
                <c:pt idx="6">
                  <c:v>2581.0964160000003</c:v>
                </c:pt>
                <c:pt idx="7">
                  <c:v>2700.8279629999993</c:v>
                </c:pt>
                <c:pt idx="8">
                  <c:v>2637.5972440000005</c:v>
                </c:pt>
                <c:pt idx="9">
                  <c:v>2962.87066</c:v>
                </c:pt>
                <c:pt idx="10">
                  <c:v>3310.6999589999987</c:v>
                </c:pt>
                <c:pt idx="11">
                  <c:v>3335.0680710000006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674.15849800000001</c:v>
                </c:pt>
                <c:pt idx="1">
                  <c:v>592.36712299999988</c:v>
                </c:pt>
                <c:pt idx="2">
                  <c:v>624.46188499999994</c:v>
                </c:pt>
                <c:pt idx="3">
                  <c:v>593.82963199999995</c:v>
                </c:pt>
                <c:pt idx="4">
                  <c:v>516.95922599999994</c:v>
                </c:pt>
                <c:pt idx="5">
                  <c:v>482.02261200000004</c:v>
                </c:pt>
                <c:pt idx="6">
                  <c:v>464.88298900000001</c:v>
                </c:pt>
                <c:pt idx="7">
                  <c:v>515.63405699999998</c:v>
                </c:pt>
                <c:pt idx="8">
                  <c:v>529.37419899999998</c:v>
                </c:pt>
                <c:pt idx="9">
                  <c:v>545.75947199999996</c:v>
                </c:pt>
                <c:pt idx="10">
                  <c:v>608.59129999999993</c:v>
                </c:pt>
                <c:pt idx="11">
                  <c:v>642.48711199999991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1652.0356280000003</c:v>
                </c:pt>
                <c:pt idx="1">
                  <c:v>1451.0471910000001</c:v>
                </c:pt>
                <c:pt idx="2">
                  <c:v>1844.416772994</c:v>
                </c:pt>
                <c:pt idx="3">
                  <c:v>1416.000364</c:v>
                </c:pt>
                <c:pt idx="4">
                  <c:v>1272.2661410000001</c:v>
                </c:pt>
                <c:pt idx="5">
                  <c:v>1193.5944019999997</c:v>
                </c:pt>
                <c:pt idx="6">
                  <c:v>1253.9844240000009</c:v>
                </c:pt>
                <c:pt idx="7">
                  <c:v>1351.689270000006</c:v>
                </c:pt>
                <c:pt idx="8">
                  <c:v>1415.4143589999999</c:v>
                </c:pt>
                <c:pt idx="9">
                  <c:v>1255.31619</c:v>
                </c:pt>
                <c:pt idx="10">
                  <c:v>1375.364028</c:v>
                </c:pt>
                <c:pt idx="11">
                  <c:v>1528.2819239999783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181.02677899999998</c:v>
                </c:pt>
                <c:pt idx="1">
                  <c:v>154.80293499999999</c:v>
                </c:pt>
                <c:pt idx="2">
                  <c:v>159.04818300600002</c:v>
                </c:pt>
                <c:pt idx="3">
                  <c:v>138.27586900000003</c:v>
                </c:pt>
                <c:pt idx="4">
                  <c:v>136.33096300000003</c:v>
                </c:pt>
                <c:pt idx="5">
                  <c:v>205.415526</c:v>
                </c:pt>
                <c:pt idx="6">
                  <c:v>253.52269199999998</c:v>
                </c:pt>
                <c:pt idx="7">
                  <c:v>183.84053899999998</c:v>
                </c:pt>
                <c:pt idx="8">
                  <c:v>251.51355000000001</c:v>
                </c:pt>
                <c:pt idx="9">
                  <c:v>250.21043700000001</c:v>
                </c:pt>
                <c:pt idx="10">
                  <c:v>196.59738100000001</c:v>
                </c:pt>
                <c:pt idx="11">
                  <c:v>281.707133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56.075568999999994</c:v>
                </c:pt>
                <c:pt idx="1">
                  <c:v>50.136763999999992</c:v>
                </c:pt>
                <c:pt idx="2">
                  <c:v>51.361845000000002</c:v>
                </c:pt>
                <c:pt idx="3">
                  <c:v>44.639530999999998</c:v>
                </c:pt>
                <c:pt idx="4">
                  <c:v>38.626067000000006</c:v>
                </c:pt>
                <c:pt idx="5">
                  <c:v>38.140739000000004</c:v>
                </c:pt>
                <c:pt idx="6">
                  <c:v>37.099479000000002</c:v>
                </c:pt>
                <c:pt idx="7">
                  <c:v>43.331424999999996</c:v>
                </c:pt>
                <c:pt idx="8">
                  <c:v>45.761139999999997</c:v>
                </c:pt>
                <c:pt idx="9">
                  <c:v>43.671739000000002</c:v>
                </c:pt>
                <c:pt idx="10">
                  <c:v>44.305754</c:v>
                </c:pt>
                <c:pt idx="11">
                  <c:v>50.223526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-43.77384</c:v>
                </c:pt>
                <c:pt idx="1">
                  <c:v>-15.216925000000002</c:v>
                </c:pt>
                <c:pt idx="2">
                  <c:v>-63.231538</c:v>
                </c:pt>
                <c:pt idx="3">
                  <c:v>-25.759610999999996</c:v>
                </c:pt>
                <c:pt idx="4">
                  <c:v>-25.500159999999997</c:v>
                </c:pt>
                <c:pt idx="5">
                  <c:v>-32.772919000000002</c:v>
                </c:pt>
                <c:pt idx="6">
                  <c:v>-40.914038000000012</c:v>
                </c:pt>
                <c:pt idx="7">
                  <c:v>-82.165908999999999</c:v>
                </c:pt>
                <c:pt idx="8">
                  <c:v>-123.06846300000002</c:v>
                </c:pt>
                <c:pt idx="9">
                  <c:v>-50.998260999999999</c:v>
                </c:pt>
                <c:pt idx="10">
                  <c:v>-79.565160000000006</c:v>
                </c:pt>
                <c:pt idx="11">
                  <c:v>-68.122713999999988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-674.15849800000001</c:v>
                </c:pt>
                <c:pt idx="1">
                  <c:v>-592.36712299999999</c:v>
                </c:pt>
                <c:pt idx="2">
                  <c:v>-624.46188500000005</c:v>
                </c:pt>
                <c:pt idx="3">
                  <c:v>-593.82963199999995</c:v>
                </c:pt>
                <c:pt idx="4">
                  <c:v>-516.95922600000006</c:v>
                </c:pt>
                <c:pt idx="5">
                  <c:v>-482.02261199999998</c:v>
                </c:pt>
                <c:pt idx="6">
                  <c:v>-464.88298900000001</c:v>
                </c:pt>
                <c:pt idx="7">
                  <c:v>-515.63405699999998</c:v>
                </c:pt>
                <c:pt idx="8">
                  <c:v>-529.37419899999998</c:v>
                </c:pt>
                <c:pt idx="9">
                  <c:v>-545.75947199999996</c:v>
                </c:pt>
                <c:pt idx="10">
                  <c:v>-608.59130000000005</c:v>
                </c:pt>
                <c:pt idx="11">
                  <c:v>-642.48711199999991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-0.13388600000000003</c:v>
                </c:pt>
                <c:pt idx="1">
                  <c:v>-0.108344</c:v>
                </c:pt>
                <c:pt idx="2">
                  <c:v>-0.12367300000000001</c:v>
                </c:pt>
                <c:pt idx="3">
                  <c:v>-5.1639999999999998E-2</c:v>
                </c:pt>
                <c:pt idx="4">
                  <c:v>-2.7119000000000001E-2</c:v>
                </c:pt>
                <c:pt idx="5">
                  <c:v>-0.45397899999999997</c:v>
                </c:pt>
                <c:pt idx="6">
                  <c:v>-0.289101</c:v>
                </c:pt>
                <c:pt idx="7">
                  <c:v>-7.9870999999999998E-2</c:v>
                </c:pt>
                <c:pt idx="8">
                  <c:v>-2.6993E-2</c:v>
                </c:pt>
                <c:pt idx="9">
                  <c:v>-0.13117000000000001</c:v>
                </c:pt>
                <c:pt idx="10">
                  <c:v>-0.135071</c:v>
                </c:pt>
                <c:pt idx="11">
                  <c:v>-0.174479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-644.77041399999996</c:v>
                </c:pt>
                <c:pt idx="1">
                  <c:v>-574.11938699999996</c:v>
                </c:pt>
                <c:pt idx="2">
                  <c:v>-645.38170300000013</c:v>
                </c:pt>
                <c:pt idx="3">
                  <c:v>-591.33232599999997</c:v>
                </c:pt>
                <c:pt idx="4">
                  <c:v>-606.92030799999975</c:v>
                </c:pt>
                <c:pt idx="5">
                  <c:v>-589.30783799999995</c:v>
                </c:pt>
                <c:pt idx="6">
                  <c:v>-567.03710799999999</c:v>
                </c:pt>
                <c:pt idx="7">
                  <c:v>-556.41861100000006</c:v>
                </c:pt>
                <c:pt idx="8">
                  <c:v>-565.72540800000002</c:v>
                </c:pt>
                <c:pt idx="9">
                  <c:v>-590.56022299999995</c:v>
                </c:pt>
                <c:pt idx="10">
                  <c:v>-602.48027200000001</c:v>
                </c:pt>
                <c:pt idx="11">
                  <c:v>-567.30477400000029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-250.05377299999998</c:v>
                </c:pt>
                <c:pt idx="1">
                  <c:v>-249.69058799999999</c:v>
                </c:pt>
                <c:pt idx="2">
                  <c:v>-270.79024099999998</c:v>
                </c:pt>
                <c:pt idx="3">
                  <c:v>-250.91879099999991</c:v>
                </c:pt>
                <c:pt idx="4">
                  <c:v>-278.40383699999796</c:v>
                </c:pt>
                <c:pt idx="5">
                  <c:v>-256.29941200000007</c:v>
                </c:pt>
                <c:pt idx="6">
                  <c:v>-241.470237</c:v>
                </c:pt>
                <c:pt idx="7">
                  <c:v>-262.75938700000006</c:v>
                </c:pt>
                <c:pt idx="8">
                  <c:v>-253.27367000000007</c:v>
                </c:pt>
                <c:pt idx="9">
                  <c:v>-258.88240400000012</c:v>
                </c:pt>
                <c:pt idx="10">
                  <c:v>-261.49547699999999</c:v>
                </c:pt>
                <c:pt idx="11">
                  <c:v>-293.16911499999998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-6.9089530000000003</c:v>
                </c:pt>
                <c:pt idx="1">
                  <c:v>-5.624625</c:v>
                </c:pt>
                <c:pt idx="2">
                  <c:v>-7.2643580000000005</c:v>
                </c:pt>
                <c:pt idx="3">
                  <c:v>-6.2013930000000004</c:v>
                </c:pt>
                <c:pt idx="4">
                  <c:v>-6.4741409999999995</c:v>
                </c:pt>
                <c:pt idx="5">
                  <c:v>-2.8145199999999999</c:v>
                </c:pt>
                <c:pt idx="6">
                  <c:v>-6.3657960000000005</c:v>
                </c:pt>
                <c:pt idx="7">
                  <c:v>-4.4540730000000002</c:v>
                </c:pt>
                <c:pt idx="8">
                  <c:v>-5.3633559999999996</c:v>
                </c:pt>
                <c:pt idx="9">
                  <c:v>-6.7710479999999995</c:v>
                </c:pt>
                <c:pt idx="10">
                  <c:v>-7.0127430000000004</c:v>
                </c:pt>
                <c:pt idx="11">
                  <c:v>-6.524483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-141.72737499999999</c:v>
                </c:pt>
                <c:pt idx="1">
                  <c:v>-122.14984799999999</c:v>
                </c:pt>
                <c:pt idx="2">
                  <c:v>-147.37585300000003</c:v>
                </c:pt>
                <c:pt idx="3">
                  <c:v>-139.04091500000001</c:v>
                </c:pt>
                <c:pt idx="4">
                  <c:v>-150.11638399999998</c:v>
                </c:pt>
                <c:pt idx="5">
                  <c:v>-141.77385899999999</c:v>
                </c:pt>
                <c:pt idx="6">
                  <c:v>-132.044342</c:v>
                </c:pt>
                <c:pt idx="7">
                  <c:v>-131.49404799999999</c:v>
                </c:pt>
                <c:pt idx="8">
                  <c:v>-132.987526</c:v>
                </c:pt>
                <c:pt idx="9">
                  <c:v>-130.54408600000002</c:v>
                </c:pt>
                <c:pt idx="10">
                  <c:v>-131.69452699999999</c:v>
                </c:pt>
                <c:pt idx="11">
                  <c:v>-107.621471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-1677.2226679999999</c:v>
                </c:pt>
                <c:pt idx="1">
                  <c:v>-1552.331684</c:v>
                </c:pt>
                <c:pt idx="2">
                  <c:v>-1707.8559250000001</c:v>
                </c:pt>
                <c:pt idx="3">
                  <c:v>-1527.4532839999999</c:v>
                </c:pt>
                <c:pt idx="4">
                  <c:v>-1596.613514000001</c:v>
                </c:pt>
                <c:pt idx="5">
                  <c:v>-1608.7416410000001</c:v>
                </c:pt>
                <c:pt idx="6">
                  <c:v>-1461.0040250000002</c:v>
                </c:pt>
                <c:pt idx="7">
                  <c:v>-1549.769211</c:v>
                </c:pt>
                <c:pt idx="8">
                  <c:v>-1524.4837740000003</c:v>
                </c:pt>
                <c:pt idx="9">
                  <c:v>-1528.9180160000001</c:v>
                </c:pt>
                <c:pt idx="10">
                  <c:v>-1555.501201</c:v>
                </c:pt>
                <c:pt idx="11">
                  <c:v>-1366.7272019999959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-797.73758081090693</c:v>
                </c:pt>
                <c:pt idx="1">
                  <c:v>-688.56045143856113</c:v>
                </c:pt>
                <c:pt idx="2">
                  <c:v>-737.25803098935501</c:v>
                </c:pt>
                <c:pt idx="3">
                  <c:v>-619.30528910227395</c:v>
                </c:pt>
                <c:pt idx="4">
                  <c:v>-555.09136455247199</c:v>
                </c:pt>
                <c:pt idx="5">
                  <c:v>-648.31660089486707</c:v>
                </c:pt>
                <c:pt idx="6">
                  <c:v>-508.34307868915397</c:v>
                </c:pt>
                <c:pt idx="7">
                  <c:v>-550.12823028683499</c:v>
                </c:pt>
                <c:pt idx="8">
                  <c:v>-532.40123806354086</c:v>
                </c:pt>
                <c:pt idx="9">
                  <c:v>-604.91307461171698</c:v>
                </c:pt>
                <c:pt idx="10">
                  <c:v>-673.372305143272</c:v>
                </c:pt>
                <c:pt idx="11">
                  <c:v>-731.0925006039829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-1853.3804061890928</c:v>
                </c:pt>
                <c:pt idx="1">
                  <c:v>-1541.0371825614391</c:v>
                </c:pt>
                <c:pt idx="2">
                  <c:v>-1575.446846010645</c:v>
                </c:pt>
                <c:pt idx="3">
                  <c:v>-1404.901721897726</c:v>
                </c:pt>
                <c:pt idx="4">
                  <c:v>-1057.41551544753</c:v>
                </c:pt>
                <c:pt idx="5">
                  <c:v>-839.49479110513107</c:v>
                </c:pt>
                <c:pt idx="6">
                  <c:v>-991.31058731084499</c:v>
                </c:pt>
                <c:pt idx="7">
                  <c:v>-959.51071871316503</c:v>
                </c:pt>
                <c:pt idx="8">
                  <c:v>-1024.306517936463</c:v>
                </c:pt>
                <c:pt idx="9">
                  <c:v>-1150.5156533882821</c:v>
                </c:pt>
                <c:pt idx="10">
                  <c:v>-1403.987430856731</c:v>
                </c:pt>
                <c:pt idx="11">
                  <c:v>-1828.905814500002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-10.522493000000001</c:v>
                </c:pt>
                <c:pt idx="1">
                  <c:v>-8.778734</c:v>
                </c:pt>
                <c:pt idx="2">
                  <c:v>-8.5431229999999996</c:v>
                </c:pt>
                <c:pt idx="3">
                  <c:v>-6.895512000000001</c:v>
                </c:pt>
                <c:pt idx="4">
                  <c:v>-4.1139650000000003</c:v>
                </c:pt>
                <c:pt idx="5">
                  <c:v>-3.5139999999999998</c:v>
                </c:pt>
                <c:pt idx="6">
                  <c:v>-3.5464340000000001</c:v>
                </c:pt>
                <c:pt idx="7">
                  <c:v>-3.577061</c:v>
                </c:pt>
                <c:pt idx="8">
                  <c:v>-3.992775</c:v>
                </c:pt>
                <c:pt idx="9">
                  <c:v>-5.0131859999999993</c:v>
                </c:pt>
                <c:pt idx="10">
                  <c:v>-7.2150479999999995</c:v>
                </c:pt>
                <c:pt idx="11">
                  <c:v>-9.7247279999999989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-246.5444</c:v>
                </c:pt>
                <c:pt idx="1">
                  <c:v>-212.520208</c:v>
                </c:pt>
                <c:pt idx="2">
                  <c:v>-231.40153000000001</c:v>
                </c:pt>
                <c:pt idx="3">
                  <c:v>-202.35249200000001</c:v>
                </c:pt>
                <c:pt idx="4">
                  <c:v>-187.99005499999998</c:v>
                </c:pt>
                <c:pt idx="5">
                  <c:v>-178.81526900000003</c:v>
                </c:pt>
                <c:pt idx="6">
                  <c:v>-173.378264</c:v>
                </c:pt>
                <c:pt idx="7">
                  <c:v>-179.33207199999998</c:v>
                </c:pt>
                <c:pt idx="8">
                  <c:v>-184.65657200000001</c:v>
                </c:pt>
                <c:pt idx="9">
                  <c:v>-184.82190399999999</c:v>
                </c:pt>
                <c:pt idx="10">
                  <c:v>-204.50788700000001</c:v>
                </c:pt>
                <c:pt idx="11">
                  <c:v>-215.91337300000004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5828.7749999999996</c:v>
                </c:pt>
                <c:pt idx="1">
                  <c:v>2560.7619999999861</c:v>
                </c:pt>
                <c:pt idx="2">
                  <c:v>1443.0899999999901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8958.6800000000076</c:v>
                </c:pt>
                <c:pt idx="1">
                  <c:v>3838.9140000000002</c:v>
                </c:pt>
                <c:pt idx="2">
                  <c:v>1903.6289999999995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3994.0519999999915</c:v>
                </c:pt>
                <c:pt idx="1">
                  <c:v>1718.4930000000002</c:v>
                </c:pt>
                <c:pt idx="2">
                  <c:v>797.49700000000041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32285.244000000024</c:v>
                </c:pt>
                <c:pt idx="1">
                  <c:v>14142.784999999991</c:v>
                </c:pt>
                <c:pt idx="2">
                  <c:v>6782.5499999999984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72126.187000000064</c:v>
                </c:pt>
                <c:pt idx="1">
                  <c:v>31680.245999999956</c:v>
                </c:pt>
                <c:pt idx="2">
                  <c:v>15171.294000000018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25123.464000000004</c:v>
                </c:pt>
                <c:pt idx="1">
                  <c:v>10674.624999999996</c:v>
                </c:pt>
                <c:pt idx="2">
                  <c:v>5129.1909999999998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5.2380952380952465E-2"/>
                  <c:y val="-0.13753581661891118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7.1428571428571426E-3"/>
                  <c:y val="-0.1566380133715377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7.1428571428571426E-3"/>
                  <c:y val="-0.118433619866284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8470391.7199999988</c:v>
                </c:pt>
                <c:pt idx="1">
                  <c:v>10907917.638999999</c:v>
                </c:pt>
                <c:pt idx="2">
                  <c:v>747239.81</c:v>
                </c:pt>
                <c:pt idx="3">
                  <c:v>1047948.4499999998</c:v>
                </c:pt>
                <c:pt idx="4">
                  <c:v>483840.75100000011</c:v>
                </c:pt>
                <c:pt idx="5">
                  <c:v>306842.48000000004</c:v>
                </c:pt>
                <c:pt idx="6">
                  <c:v>164771.88299999994</c:v>
                </c:pt>
                <c:pt idx="7">
                  <c:v>244159.47799999989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9427.277</c:v>
                </c:pt>
                <c:pt idx="2">
                  <c:v>1363.5</c:v>
                </c:pt>
                <c:pt idx="3">
                  <c:v>1009.9529999999999</c:v>
                </c:pt>
                <c:pt idx="4">
                  <c:v>1112.1296799999998</c:v>
                </c:pt>
                <c:pt idx="5">
                  <c:v>1171.5</c:v>
                </c:pt>
                <c:pt idx="6">
                  <c:v>339.0949</c:v>
                </c:pt>
                <c:pt idx="7">
                  <c:v>2082.648829999996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2.4648999999999996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129.976</c:v>
                </c:pt>
                <c:pt idx="1">
                  <c:v>89.14</c:v>
                </c:pt>
                <c:pt idx="2">
                  <c:v>144.39600000000002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732.88299999999992</c:v>
                </c:pt>
                <c:pt idx="1">
                  <c:v>542.51400000000001</c:v>
                </c:pt>
                <c:pt idx="2">
                  <c:v>673.01599999999996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9177.723</c:v>
                </c:pt>
                <c:pt idx="1">
                  <c:v>7974.2870000000021</c:v>
                </c:pt>
                <c:pt idx="2">
                  <c:v>10432.579000000002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47506.445999999974</c:v>
                </c:pt>
                <c:pt idx="1">
                  <c:v>36320.392000000007</c:v>
                </c:pt>
                <c:pt idx="2">
                  <c:v>51048.53100000001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8092.7800130000023</c:v>
                </c:pt>
                <c:pt idx="1">
                  <c:v>6927.5998520000012</c:v>
                </c:pt>
                <c:pt idx="2">
                  <c:v>8097.5693410000022</c:v>
                </c:pt>
                <c:pt idx="3">
                  <c:v>6457.8812130000006</c:v>
                </c:pt>
                <c:pt idx="4">
                  <c:v>6072.0283869999967</c:v>
                </c:pt>
                <c:pt idx="5">
                  <c:v>6455.6185610000002</c:v>
                </c:pt>
                <c:pt idx="6">
                  <c:v>6594.1411540000017</c:v>
                </c:pt>
                <c:pt idx="7">
                  <c:v>6597.820695999997</c:v>
                </c:pt>
                <c:pt idx="8">
                  <c:v>6858.9159399999999</c:v>
                </c:pt>
                <c:pt idx="9">
                  <c:v>6582.6956970000028</c:v>
                </c:pt>
                <c:pt idx="10">
                  <c:v>7304.3237430000008</c:v>
                </c:pt>
                <c:pt idx="11">
                  <c:v>8486.0927710000014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-6009.7492289999991</c:v>
                </c:pt>
                <c:pt idx="1">
                  <c:v>-5301.4808100000018</c:v>
                </c:pt>
                <c:pt idx="2">
                  <c:v>-5701.0742840000057</c:v>
                </c:pt>
                <c:pt idx="3">
                  <c:v>-5122.6200890000036</c:v>
                </c:pt>
                <c:pt idx="4">
                  <c:v>-4822.9895679999972</c:v>
                </c:pt>
                <c:pt idx="5">
                  <c:v>-4558.6365223948724</c:v>
                </c:pt>
                <c:pt idx="6">
                  <c:v>-4390.1900599999999</c:v>
                </c:pt>
                <c:pt idx="7">
                  <c:v>-4492.6592884759912</c:v>
                </c:pt>
                <c:pt idx="8">
                  <c:v>-4543.1611761291442</c:v>
                </c:pt>
                <c:pt idx="9">
                  <c:v>-4778.1693659999937</c:v>
                </c:pt>
                <c:pt idx="10">
                  <c:v>-5176.5897640000085</c:v>
                </c:pt>
                <c:pt idx="11">
                  <c:v>-5472.0738450000008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-534.17060299999969</c:v>
                </c:pt>
                <c:pt idx="1">
                  <c:v>-461.82232400000004</c:v>
                </c:pt>
                <c:pt idx="2">
                  <c:v>-524.2717379999998</c:v>
                </c:pt>
                <c:pt idx="3">
                  <c:v>-436.42822000000001</c:v>
                </c:pt>
                <c:pt idx="4">
                  <c:v>-430.01184200000006</c:v>
                </c:pt>
                <c:pt idx="5">
                  <c:v>-455.78190599999988</c:v>
                </c:pt>
                <c:pt idx="6">
                  <c:v>-465.14560600000004</c:v>
                </c:pt>
                <c:pt idx="7">
                  <c:v>-469.05921399999994</c:v>
                </c:pt>
                <c:pt idx="8">
                  <c:v>-483.09433699999983</c:v>
                </c:pt>
                <c:pt idx="9">
                  <c:v>-448.42131099999983</c:v>
                </c:pt>
                <c:pt idx="10">
                  <c:v>-492.93952399999961</c:v>
                </c:pt>
                <c:pt idx="11">
                  <c:v>-556.7621899999998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-355.25139999999999</c:v>
                </c:pt>
                <c:pt idx="1">
                  <c:v>-317.72720800000002</c:v>
                </c:pt>
                <c:pt idx="2">
                  <c:v>-326.14253000000002</c:v>
                </c:pt>
                <c:pt idx="3">
                  <c:v>-272.03849200000002</c:v>
                </c:pt>
                <c:pt idx="4">
                  <c:v>-250.35705499999997</c:v>
                </c:pt>
                <c:pt idx="5">
                  <c:v>-258.005269</c:v>
                </c:pt>
                <c:pt idx="6">
                  <c:v>-250.979264</c:v>
                </c:pt>
                <c:pt idx="7">
                  <c:v>-244.60407199999997</c:v>
                </c:pt>
                <c:pt idx="8">
                  <c:v>-253.52257200000003</c:v>
                </c:pt>
                <c:pt idx="9">
                  <c:v>-278.93690399999997</c:v>
                </c:pt>
                <c:pt idx="10">
                  <c:v>-303.09988700000002</c:v>
                </c:pt>
                <c:pt idx="11">
                  <c:v>-303.64137300000004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-142.12595300000001</c:v>
                </c:pt>
                <c:pt idx="1">
                  <c:v>-123.28162499999999</c:v>
                </c:pt>
                <c:pt idx="2">
                  <c:v>-109.317358</c:v>
                </c:pt>
                <c:pt idx="3">
                  <c:v>-106.18239299999999</c:v>
                </c:pt>
                <c:pt idx="4">
                  <c:v>-84.268141</c:v>
                </c:pt>
                <c:pt idx="5">
                  <c:v>-48.120519999999999</c:v>
                </c:pt>
                <c:pt idx="6">
                  <c:v>-97.999796000000003</c:v>
                </c:pt>
                <c:pt idx="7">
                  <c:v>-75.633072999999996</c:v>
                </c:pt>
                <c:pt idx="8">
                  <c:v>-101.781356</c:v>
                </c:pt>
                <c:pt idx="9">
                  <c:v>-117.89904799999999</c:v>
                </c:pt>
                <c:pt idx="10">
                  <c:v>-141.875743</c:v>
                </c:pt>
                <c:pt idx="11">
                  <c:v>-141.91248300000001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-1025.9945870000006</c:v>
                </c:pt>
                <c:pt idx="1">
                  <c:v>-697.31239500000015</c:v>
                </c:pt>
                <c:pt idx="2">
                  <c:v>-1416.9986560000002</c:v>
                </c:pt>
                <c:pt idx="3">
                  <c:v>-535.08444599999996</c:v>
                </c:pt>
                <c:pt idx="4">
                  <c:v>-496.1137320000002</c:v>
                </c:pt>
                <c:pt idx="5">
                  <c:v>-1092.9262239999998</c:v>
                </c:pt>
                <c:pt idx="6">
                  <c:v>-1423.9043890000005</c:v>
                </c:pt>
                <c:pt idx="7">
                  <c:v>-1313.371388</c:v>
                </c:pt>
                <c:pt idx="8">
                  <c:v>-1454.7428219999999</c:v>
                </c:pt>
                <c:pt idx="9">
                  <c:v>-948.50073400000008</c:v>
                </c:pt>
                <c:pt idx="10">
                  <c:v>-1158.8218209999998</c:v>
                </c:pt>
                <c:pt idx="11">
                  <c:v>-1965.0661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5.0767875616107239E-2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0.297125949327326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2.232855477452204E-4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0.60944849758626851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4.243439192255298E-2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11000.712</c:v>
                </c:pt>
                <c:pt idx="1">
                  <c:v>10217.039999999999</c:v>
                </c:pt>
                <c:pt idx="2">
                  <c:v>9504.8259999999991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36509.587</c:v>
                </c:pt>
                <c:pt idx="1">
                  <c:v>70091.436000000002</c:v>
                </c:pt>
                <c:pt idx="2">
                  <c:v>73207.074999999997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30.787999999999997</c:v>
                </c:pt>
                <c:pt idx="1">
                  <c:v>69.045000000000002</c:v>
                </c:pt>
                <c:pt idx="2">
                  <c:v>35.29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125365.808</c:v>
                </c:pt>
                <c:pt idx="1">
                  <c:v>120971.15899999996</c:v>
                </c:pt>
                <c:pt idx="2">
                  <c:v>122475.57000000002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8518.8449999999993</c:v>
                </c:pt>
                <c:pt idx="1">
                  <c:v>8618.3689999999988</c:v>
                </c:pt>
                <c:pt idx="2">
                  <c:v>8542.2910000000011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2.6573132140504569E-2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4.5289754776575923E-2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0.92813711308291968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5934.8810000000021</c:v>
                </c:pt>
                <c:pt idx="1">
                  <c:v>5787.451</c:v>
                </c:pt>
                <c:pt idx="2">
                  <c:v>5841.9510000000018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9493.8639999999978</c:v>
                </c:pt>
                <c:pt idx="1">
                  <c:v>9901.7080000000024</c:v>
                </c:pt>
                <c:pt idx="2">
                  <c:v>10540.006000000001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207815.57999999993</c:v>
                </c:pt>
                <c:pt idx="1">
                  <c:v>198807.14299999992</c:v>
                </c:pt>
                <c:pt idx="2">
                  <c:v>206856.4420000001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4.2195210000000003</c:v>
                </c:pt>
                <c:pt idx="1">
                  <c:v>15.960353000000001</c:v>
                </c:pt>
                <c:pt idx="2">
                  <c:v>313.49570599999998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299.69506399999995</c:v>
                </c:pt>
                <c:pt idx="1">
                  <c:v>166.65640399999998</c:v>
                </c:pt>
                <c:pt idx="2">
                  <c:v>10.772877000000001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2.7720999999999999E-2</c:v>
                </c:pt>
                <c:pt idx="1">
                  <c:v>13.899421</c:v>
                </c:pt>
                <c:pt idx="2">
                  <c:v>226.35772900000001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5.8122730000000002</c:v>
                </c:pt>
                <c:pt idx="1">
                  <c:v>16.143108000000002</c:v>
                </c:pt>
                <c:pt idx="2">
                  <c:v>1193.6418120000001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</c:v>
                </c:pt>
                <c:pt idx="1">
                  <c:v>3.9374279999999997</c:v>
                </c:pt>
                <c:pt idx="2">
                  <c:v>3.4809999999999999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2.0379999999999998</c:v>
                </c:pt>
                <c:pt idx="2">
                  <c:v>0.64444600000000007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0.30434499999999998</c:v>
                </c:pt>
                <c:pt idx="1">
                  <c:v>3.6844909999999995</c:v>
                </c:pt>
                <c:pt idx="2">
                  <c:v>30.901282999999999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1.991474</c:v>
                </c:pt>
                <c:pt idx="1">
                  <c:v>15.491137000000002</c:v>
                </c:pt>
                <c:pt idx="2">
                  <c:v>59.54719200000001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2.617302</c:v>
                </c:pt>
                <c:pt idx="1">
                  <c:v>0.56146300000000005</c:v>
                </c:pt>
                <c:pt idx="2">
                  <c:v>0.74676399999999998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186.39997599999987</c:v>
                </c:pt>
                <c:pt idx="1">
                  <c:v>140.25142400000001</c:v>
                </c:pt>
                <c:pt idx="2">
                  <c:v>280.99258100000003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486.97500000000042</c:v>
                </c:pt>
                <c:pt idx="1">
                  <c:v>389.44099999999992</c:v>
                </c:pt>
                <c:pt idx="2">
                  <c:v>9037.006000000003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899.77900000000056</c:v>
                </c:pt>
                <c:pt idx="1">
                  <c:v>1151.5249999999992</c:v>
                </c:pt>
                <c:pt idx="2">
                  <c:v>17493.226999999992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9427.277</c:v>
                </c:pt>
                <c:pt idx="2">
                  <c:v>1363.5</c:v>
                </c:pt>
                <c:pt idx="3">
                  <c:v>1009.9529999999999</c:v>
                </c:pt>
                <c:pt idx="4">
                  <c:v>1112.1296799999998</c:v>
                </c:pt>
                <c:pt idx="5">
                  <c:v>1171.5</c:v>
                </c:pt>
                <c:pt idx="6">
                  <c:v>339.0949</c:v>
                </c:pt>
                <c:pt idx="7">
                  <c:v>2082.648829999996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9557.7770000000019</c:v>
                </c:pt>
                <c:pt idx="1">
                  <c:v>9557.7770000000019</c:v>
                </c:pt>
                <c:pt idx="2">
                  <c:v>9557.7770000000019</c:v>
                </c:pt>
                <c:pt idx="3">
                  <c:v>9557.7770000000019</c:v>
                </c:pt>
                <c:pt idx="4">
                  <c:v>9557.7770000000019</c:v>
                </c:pt>
                <c:pt idx="5">
                  <c:v>9557.7770000000019</c:v>
                </c:pt>
                <c:pt idx="6">
                  <c:v>9557.7770000000019</c:v>
                </c:pt>
                <c:pt idx="7">
                  <c:v>9557.7770000000019</c:v>
                </c:pt>
                <c:pt idx="8">
                  <c:v>9557.7770000000019</c:v>
                </c:pt>
                <c:pt idx="9">
                  <c:v>9427.277</c:v>
                </c:pt>
                <c:pt idx="10">
                  <c:v>9427.277</c:v>
                </c:pt>
                <c:pt idx="11">
                  <c:v>9427.277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985.25199999999984</c:v>
                </c:pt>
                <c:pt idx="1">
                  <c:v>989.79799999999989</c:v>
                </c:pt>
                <c:pt idx="2">
                  <c:v>991.12099999999975</c:v>
                </c:pt>
                <c:pt idx="3">
                  <c:v>993.98299999999983</c:v>
                </c:pt>
                <c:pt idx="4">
                  <c:v>994.9129999999999</c:v>
                </c:pt>
                <c:pt idx="5">
                  <c:v>996.54899999999998</c:v>
                </c:pt>
                <c:pt idx="6">
                  <c:v>998.34600000000012</c:v>
                </c:pt>
                <c:pt idx="7">
                  <c:v>1001.3450000000001</c:v>
                </c:pt>
                <c:pt idx="8">
                  <c:v>1007.0860000000002</c:v>
                </c:pt>
                <c:pt idx="9">
                  <c:v>1008.8320000000002</c:v>
                </c:pt>
                <c:pt idx="10">
                  <c:v>1009.3620000000002</c:v>
                </c:pt>
                <c:pt idx="11">
                  <c:v>1009.9530000000003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1114.0341299999968</c:v>
                </c:pt>
                <c:pt idx="1">
                  <c:v>1114.003629999997</c:v>
                </c:pt>
                <c:pt idx="2">
                  <c:v>1113.9611299999967</c:v>
                </c:pt>
                <c:pt idx="3">
                  <c:v>1113.8686299999968</c:v>
                </c:pt>
                <c:pt idx="4">
                  <c:v>1114.0321299999969</c:v>
                </c:pt>
                <c:pt idx="5">
                  <c:v>1113.883129999997</c:v>
                </c:pt>
                <c:pt idx="6">
                  <c:v>1113.7661299999968</c:v>
                </c:pt>
                <c:pt idx="7">
                  <c:v>1113.5411299999969</c:v>
                </c:pt>
                <c:pt idx="8">
                  <c:v>1113.865129999997</c:v>
                </c:pt>
                <c:pt idx="9">
                  <c:v>1113.673629999997</c:v>
                </c:pt>
                <c:pt idx="10">
                  <c:v>1113.099879999997</c:v>
                </c:pt>
                <c:pt idx="11">
                  <c:v>1112.1296799999971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339.41440000000011</c:v>
                </c:pt>
                <c:pt idx="1">
                  <c:v>339.41440000000011</c:v>
                </c:pt>
                <c:pt idx="2">
                  <c:v>339.41440000000011</c:v>
                </c:pt>
                <c:pt idx="3">
                  <c:v>339.41440000000011</c:v>
                </c:pt>
                <c:pt idx="4">
                  <c:v>339.4124000000001</c:v>
                </c:pt>
                <c:pt idx="5">
                  <c:v>339.4124000000001</c:v>
                </c:pt>
                <c:pt idx="6">
                  <c:v>339.40990000000011</c:v>
                </c:pt>
                <c:pt idx="7">
                  <c:v>339.40990000000011</c:v>
                </c:pt>
                <c:pt idx="8">
                  <c:v>339.40990000000011</c:v>
                </c:pt>
                <c:pt idx="9">
                  <c:v>339.40990000000011</c:v>
                </c:pt>
                <c:pt idx="10">
                  <c:v>339.40990000000011</c:v>
                </c:pt>
                <c:pt idx="11">
                  <c:v>339.09490000000011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2085.8271200001027</c:v>
                </c:pt>
                <c:pt idx="1">
                  <c:v>2099.1873200001155</c:v>
                </c:pt>
                <c:pt idx="2">
                  <c:v>2099.0392200001143</c:v>
                </c:pt>
                <c:pt idx="3">
                  <c:v>2100.7756000001168</c:v>
                </c:pt>
                <c:pt idx="4">
                  <c:v>2101.4995700001105</c:v>
                </c:pt>
                <c:pt idx="5">
                  <c:v>2102.6159800001155</c:v>
                </c:pt>
                <c:pt idx="6">
                  <c:v>2101.9874700001137</c:v>
                </c:pt>
                <c:pt idx="7">
                  <c:v>2104.3863400001082</c:v>
                </c:pt>
                <c:pt idx="8">
                  <c:v>2101.5128400001081</c:v>
                </c:pt>
                <c:pt idx="9">
                  <c:v>2098.7124000001008</c:v>
                </c:pt>
                <c:pt idx="10">
                  <c:v>2092.7178800000956</c:v>
                </c:pt>
                <c:pt idx="11">
                  <c:v>2082.648830000091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111.43100000000001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26.917999999999985</c:v>
                </c:pt>
                <c:pt idx="1">
                  <c:v>53.234999999999992</c:v>
                </c:pt>
                <c:pt idx="2">
                  <c:v>81.679999999999964</c:v>
                </c:pt>
                <c:pt idx="3">
                  <c:v>22.549999999999997</c:v>
                </c:pt>
                <c:pt idx="4">
                  <c:v>87.647999999999996</c:v>
                </c:pt>
                <c:pt idx="5">
                  <c:v>59.035000000000018</c:v>
                </c:pt>
                <c:pt idx="6">
                  <c:v>41.539000000000016</c:v>
                </c:pt>
                <c:pt idx="7">
                  <c:v>94.106999999999985</c:v>
                </c:pt>
                <c:pt idx="8">
                  <c:v>122.77199999999991</c:v>
                </c:pt>
                <c:pt idx="9">
                  <c:v>59.640000000000022</c:v>
                </c:pt>
                <c:pt idx="10">
                  <c:v>70.067000000000007</c:v>
                </c:pt>
                <c:pt idx="11">
                  <c:v>211.02099999999999</c:v>
                </c:pt>
                <c:pt idx="12">
                  <c:v>45.567000000000029</c:v>
                </c:pt>
                <c:pt idx="13">
                  <c:v>34.173999999999999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175.51395000000008</c:v>
                </c:pt>
                <c:pt idx="2">
                  <c:v>35.129999999999995</c:v>
                </c:pt>
                <c:pt idx="3">
                  <c:v>7.993999999999998</c:v>
                </c:pt>
                <c:pt idx="4">
                  <c:v>16.38709999999999</c:v>
                </c:pt>
                <c:pt idx="5">
                  <c:v>30.459899999999969</c:v>
                </c:pt>
                <c:pt idx="6">
                  <c:v>25.009349999999976</c:v>
                </c:pt>
                <c:pt idx="7">
                  <c:v>17.970399999999987</c:v>
                </c:pt>
                <c:pt idx="8">
                  <c:v>12.49603999999999</c:v>
                </c:pt>
                <c:pt idx="9">
                  <c:v>29.824800000000014</c:v>
                </c:pt>
                <c:pt idx="10">
                  <c:v>20.798799999999993</c:v>
                </c:pt>
                <c:pt idx="11">
                  <c:v>644.34820000000002</c:v>
                </c:pt>
                <c:pt idx="12">
                  <c:v>77.338639999999998</c:v>
                </c:pt>
                <c:pt idx="13">
                  <c:v>7.6524999999999999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67.594999999999999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45.889999999999993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21.299870000000034</c:v>
                </c:pt>
                <c:pt idx="1">
                  <c:v>237.92275000000015</c:v>
                </c:pt>
                <c:pt idx="2">
                  <c:v>447.50075999999899</c:v>
                </c:pt>
                <c:pt idx="3">
                  <c:v>13.017669999999988</c:v>
                </c:pt>
                <c:pt idx="4">
                  <c:v>92.416869999999804</c:v>
                </c:pt>
                <c:pt idx="5">
                  <c:v>93.70889999999973</c:v>
                </c:pt>
                <c:pt idx="6">
                  <c:v>113.02659999999995</c:v>
                </c:pt>
                <c:pt idx="7">
                  <c:v>63.192290000000305</c:v>
                </c:pt>
                <c:pt idx="8">
                  <c:v>110.94332999999992</c:v>
                </c:pt>
                <c:pt idx="9">
                  <c:v>96.28918999999982</c:v>
                </c:pt>
                <c:pt idx="10">
                  <c:v>211.2853999999985</c:v>
                </c:pt>
                <c:pt idx="11">
                  <c:v>249.20393999999885</c:v>
                </c:pt>
                <c:pt idx="12">
                  <c:v>172.73740999999984</c:v>
                </c:pt>
                <c:pt idx="13">
                  <c:v>160.10385000000053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35970.633000000002</c:v>
                </c:pt>
                <c:pt idx="1">
                  <c:v>34816.370999999999</c:v>
                </c:pt>
                <c:pt idx="2">
                  <c:v>128473.08199999988</c:v>
                </c:pt>
                <c:pt idx="3">
                  <c:v>32640.23</c:v>
                </c:pt>
                <c:pt idx="4">
                  <c:v>56905.201999999997</c:v>
                </c:pt>
                <c:pt idx="5">
                  <c:v>122880.72</c:v>
                </c:pt>
                <c:pt idx="6">
                  <c:v>18940.213</c:v>
                </c:pt>
                <c:pt idx="7">
                  <c:v>319335.11300000001</c:v>
                </c:pt>
                <c:pt idx="8">
                  <c:v>94016.385999999999</c:v>
                </c:pt>
                <c:pt idx="9">
                  <c:v>81636.350000000006</c:v>
                </c:pt>
                <c:pt idx="10">
                  <c:v>46191.167999999998</c:v>
                </c:pt>
                <c:pt idx="11">
                  <c:v>186820.97700000001</c:v>
                </c:pt>
                <c:pt idx="12">
                  <c:v>505772.99099999998</c:v>
                </c:pt>
                <c:pt idx="13">
                  <c:v>107778.65300000001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743516.99199999997</c:v>
                </c:pt>
                <c:pt idx="1">
                  <c:v>277698.29100000008</c:v>
                </c:pt>
                <c:pt idx="2">
                  <c:v>626629.90999999898</c:v>
                </c:pt>
                <c:pt idx="3">
                  <c:v>120886.158</c:v>
                </c:pt>
                <c:pt idx="4">
                  <c:v>291567.25300000003</c:v>
                </c:pt>
                <c:pt idx="5">
                  <c:v>321008.01800000004</c:v>
                </c:pt>
                <c:pt idx="6">
                  <c:v>310952.91100000002</c:v>
                </c:pt>
                <c:pt idx="7">
                  <c:v>598450.05099999998</c:v>
                </c:pt>
                <c:pt idx="8">
                  <c:v>375353.37400000001</c:v>
                </c:pt>
                <c:pt idx="9">
                  <c:v>237239.40600000002</c:v>
                </c:pt>
                <c:pt idx="10">
                  <c:v>350286.61099999998</c:v>
                </c:pt>
                <c:pt idx="11">
                  <c:v>691826.28</c:v>
                </c:pt>
                <c:pt idx="12">
                  <c:v>390827.19299999997</c:v>
                </c:pt>
                <c:pt idx="13">
                  <c:v>245092.1210000001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299300</c:v>
                </c:pt>
                <c:pt idx="1">
                  <c:v>148939.98062860582</c:v>
                </c:pt>
                <c:pt idx="2">
                  <c:v>202234.36117163792</c:v>
                </c:pt>
                <c:pt idx="3">
                  <c:v>60139.697999999989</c:v>
                </c:pt>
                <c:pt idx="4">
                  <c:v>120862.48307768829</c:v>
                </c:pt>
                <c:pt idx="5">
                  <c:v>124858.10299999999</c:v>
                </c:pt>
                <c:pt idx="6">
                  <c:v>89088.789000000004</c:v>
                </c:pt>
                <c:pt idx="7">
                  <c:v>172737.386</c:v>
                </c:pt>
                <c:pt idx="8">
                  <c:v>105641.16559777172</c:v>
                </c:pt>
                <c:pt idx="9">
                  <c:v>102474.084</c:v>
                </c:pt>
                <c:pt idx="10">
                  <c:v>117343.63</c:v>
                </c:pt>
                <c:pt idx="11">
                  <c:v>267657.77399999998</c:v>
                </c:pt>
                <c:pt idx="12">
                  <c:v>141735.03200000001</c:v>
                </c:pt>
                <c:pt idx="13">
                  <c:v>87446.438383266301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444126.88</c:v>
                </c:pt>
                <c:pt idx="1">
                  <c:v>310966.92334785231</c:v>
                </c:pt>
                <c:pt idx="2">
                  <c:v>426034.57033753605</c:v>
                </c:pt>
                <c:pt idx="3">
                  <c:v>107706.299</c:v>
                </c:pt>
                <c:pt idx="4">
                  <c:v>203704.79897944949</c:v>
                </c:pt>
                <c:pt idx="5">
                  <c:v>276490.37900000002</c:v>
                </c:pt>
                <c:pt idx="6">
                  <c:v>214827.35399999999</c:v>
                </c:pt>
                <c:pt idx="7">
                  <c:v>389083.348</c:v>
                </c:pt>
                <c:pt idx="8">
                  <c:v>229502.90091355087</c:v>
                </c:pt>
                <c:pt idx="9">
                  <c:v>211610.25400000002</c:v>
                </c:pt>
                <c:pt idx="10">
                  <c:v>254397.19400000002</c:v>
                </c:pt>
                <c:pt idx="11">
                  <c:v>827934.21100000001</c:v>
                </c:pt>
                <c:pt idx="12">
                  <c:v>303121.74800000002</c:v>
                </c:pt>
                <c:pt idx="13">
                  <c:v>209047.69656264351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964496561971165"/>
                  <c:y val="0.125741969557713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1075665921317053"/>
                  <c:y val="0.1582337510682409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9.2505599884414674E-2"/>
                  <c:y val="0.1763553046562433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9.298565970763022E-3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5187234.8308204515</c:v>
                </c:pt>
                <c:pt idx="1">
                  <c:v>827075.70261717518</c:v>
                </c:pt>
                <c:pt idx="2">
                  <c:v>190639.69930051136</c:v>
                </c:pt>
                <c:pt idx="3">
                  <c:v>126651.09483771992</c:v>
                </c:pt>
                <c:pt idx="4">
                  <c:v>241681.13168951939</c:v>
                </c:pt>
                <c:pt idx="5">
                  <c:v>4408626.4321410321</c:v>
                </c:pt>
                <c:pt idx="6">
                  <c:v>3303953.3404754698</c:v>
                </c:pt>
                <c:pt idx="7">
                  <c:v>446455.17911811901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91494.235664335807</c:v>
                </c:pt>
                <c:pt idx="1">
                  <c:v>250686.7721828979</c:v>
                </c:pt>
                <c:pt idx="2">
                  <c:v>471474.63239508501</c:v>
                </c:pt>
                <c:pt idx="3">
                  <c:v>109286.87400000001</c:v>
                </c:pt>
                <c:pt idx="4">
                  <c:v>290069.10126628348</c:v>
                </c:pt>
                <c:pt idx="5">
                  <c:v>293600.51399999997</c:v>
                </c:pt>
                <c:pt idx="6">
                  <c:v>262820.8</c:v>
                </c:pt>
                <c:pt idx="7">
                  <c:v>886398.72799999989</c:v>
                </c:pt>
                <c:pt idx="8">
                  <c:v>364236.34928823367</c:v>
                </c:pt>
                <c:pt idx="9">
                  <c:v>243724.54399999999</c:v>
                </c:pt>
                <c:pt idx="10">
                  <c:v>278651.59999999998</c:v>
                </c:pt>
                <c:pt idx="11">
                  <c:v>674765.36</c:v>
                </c:pt>
                <c:pt idx="12">
                  <c:v>693301.32599999988</c:v>
                </c:pt>
                <c:pt idx="13">
                  <c:v>276723.99402361648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59530.372296811009</c:v>
                </c:pt>
                <c:pt idx="1">
                  <c:v>16158.401674516481</c:v>
                </c:pt>
                <c:pt idx="2">
                  <c:v>33228.935776418599</c:v>
                </c:pt>
                <c:pt idx="3">
                  <c:v>72623.225000000006</c:v>
                </c:pt>
                <c:pt idx="4">
                  <c:v>13409.936544523471</c:v>
                </c:pt>
                <c:pt idx="5">
                  <c:v>68792.448999999993</c:v>
                </c:pt>
                <c:pt idx="6">
                  <c:v>31799.567999999999</c:v>
                </c:pt>
                <c:pt idx="7">
                  <c:v>205674.35199999998</c:v>
                </c:pt>
                <c:pt idx="8">
                  <c:v>7673.5265841730288</c:v>
                </c:pt>
                <c:pt idx="9">
                  <c:v>28276.677000000003</c:v>
                </c:pt>
                <c:pt idx="10">
                  <c:v>16303.859</c:v>
                </c:pt>
                <c:pt idx="11">
                  <c:v>86285.173999999999</c:v>
                </c:pt>
                <c:pt idx="12">
                  <c:v>76612.255999999994</c:v>
                </c:pt>
                <c:pt idx="13">
                  <c:v>110706.9697407326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96221.623840481698</c:v>
                </c:pt>
                <c:pt idx="1">
                  <c:v>3861.72431664345</c:v>
                </c:pt>
                <c:pt idx="2">
                  <c:v>21190.66281987074</c:v>
                </c:pt>
                <c:pt idx="3">
                  <c:v>1721.9370000000001</c:v>
                </c:pt>
                <c:pt idx="4">
                  <c:v>2198.4339839710201</c:v>
                </c:pt>
                <c:pt idx="5">
                  <c:v>7411.9699999999993</c:v>
                </c:pt>
                <c:pt idx="6">
                  <c:v>4140.1750000000002</c:v>
                </c:pt>
                <c:pt idx="7">
                  <c:v>14490.458000000001</c:v>
                </c:pt>
                <c:pt idx="8">
                  <c:v>4083.9453553883341</c:v>
                </c:pt>
                <c:pt idx="9">
                  <c:v>5139.1210000000001</c:v>
                </c:pt>
                <c:pt idx="10">
                  <c:v>8100.0849999999991</c:v>
                </c:pt>
                <c:pt idx="11">
                  <c:v>9411.26</c:v>
                </c:pt>
                <c:pt idx="12">
                  <c:v>8804.26</c:v>
                </c:pt>
                <c:pt idx="13">
                  <c:v>3864.0429841560763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20504.679221180202</c:v>
                </c:pt>
                <c:pt idx="1">
                  <c:v>4313.5201668211994</c:v>
                </c:pt>
                <c:pt idx="2">
                  <c:v>14783.10458579515</c:v>
                </c:pt>
                <c:pt idx="3">
                  <c:v>5575.0110000000004</c:v>
                </c:pt>
                <c:pt idx="4">
                  <c:v>3577.1569264898562</c:v>
                </c:pt>
                <c:pt idx="5">
                  <c:v>6172.5969999999998</c:v>
                </c:pt>
                <c:pt idx="6">
                  <c:v>5683.0779999999995</c:v>
                </c:pt>
                <c:pt idx="7">
                  <c:v>12603.925000000001</c:v>
                </c:pt>
                <c:pt idx="8">
                  <c:v>9809.3184954633998</c:v>
                </c:pt>
                <c:pt idx="9">
                  <c:v>5191.8879999999999</c:v>
                </c:pt>
                <c:pt idx="10">
                  <c:v>5383.58</c:v>
                </c:pt>
                <c:pt idx="11">
                  <c:v>19451.701999999997</c:v>
                </c:pt>
                <c:pt idx="12">
                  <c:v>10111.409999999998</c:v>
                </c:pt>
                <c:pt idx="13">
                  <c:v>3490.124441970112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2429.9056712825873</c:v>
                </c:pt>
                <c:pt idx="1">
                  <c:v>24075.3142010224</c:v>
                </c:pt>
                <c:pt idx="2">
                  <c:v>33887.585707120998</c:v>
                </c:pt>
                <c:pt idx="3">
                  <c:v>3328.6990000000001</c:v>
                </c:pt>
                <c:pt idx="4">
                  <c:v>27536.591062139349</c:v>
                </c:pt>
                <c:pt idx="5">
                  <c:v>18950.946</c:v>
                </c:pt>
                <c:pt idx="6">
                  <c:v>5545.3190000000004</c:v>
                </c:pt>
                <c:pt idx="7">
                  <c:v>11573.335999999999</c:v>
                </c:pt>
                <c:pt idx="8">
                  <c:v>18210.5003829175</c:v>
                </c:pt>
                <c:pt idx="9">
                  <c:v>19556.64</c:v>
                </c:pt>
                <c:pt idx="10">
                  <c:v>18480.539000000001</c:v>
                </c:pt>
                <c:pt idx="11">
                  <c:v>35650.385999999999</c:v>
                </c:pt>
                <c:pt idx="12">
                  <c:v>8827.6790000000001</c:v>
                </c:pt>
                <c:pt idx="13">
                  <c:v>13627.690665036545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444126.88</c:v>
                </c:pt>
                <c:pt idx="1">
                  <c:v>310966.92334785231</c:v>
                </c:pt>
                <c:pt idx="2">
                  <c:v>426035.91533753602</c:v>
                </c:pt>
                <c:pt idx="3">
                  <c:v>107706.299</c:v>
                </c:pt>
                <c:pt idx="4">
                  <c:v>203708.9719794495</c:v>
                </c:pt>
                <c:pt idx="5">
                  <c:v>276497.81900000002</c:v>
                </c:pt>
                <c:pt idx="6">
                  <c:v>214827.35399999999</c:v>
                </c:pt>
                <c:pt idx="7">
                  <c:v>389110.63799999998</c:v>
                </c:pt>
                <c:pt idx="8">
                  <c:v>229502.90091355087</c:v>
                </c:pt>
                <c:pt idx="9">
                  <c:v>211613.91300000003</c:v>
                </c:pt>
                <c:pt idx="10">
                  <c:v>254397.19400000002</c:v>
                </c:pt>
                <c:pt idx="11">
                  <c:v>827962.179</c:v>
                </c:pt>
                <c:pt idx="12">
                  <c:v>303121.74800000002</c:v>
                </c:pt>
                <c:pt idx="13">
                  <c:v>209047.69656264351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728886.68051190197</c:v>
                </c:pt>
                <c:pt idx="1">
                  <c:v>120410.5535663926</c:v>
                </c:pt>
                <c:pt idx="2">
                  <c:v>288176.28172959189</c:v>
                </c:pt>
                <c:pt idx="3">
                  <c:v>85106.311000000002</c:v>
                </c:pt>
                <c:pt idx="4">
                  <c:v>90662.455463628488</c:v>
                </c:pt>
                <c:pt idx="5">
                  <c:v>211443.78400000001</c:v>
                </c:pt>
                <c:pt idx="6">
                  <c:v>116616.44500000001</c:v>
                </c:pt>
                <c:pt idx="7">
                  <c:v>323339.16700000002</c:v>
                </c:pt>
                <c:pt idx="8">
                  <c:v>158275.99488752909</c:v>
                </c:pt>
                <c:pt idx="9">
                  <c:v>124627.21399999999</c:v>
                </c:pt>
                <c:pt idx="10">
                  <c:v>188337.101</c:v>
                </c:pt>
                <c:pt idx="11">
                  <c:v>467889.49499999994</c:v>
                </c:pt>
                <c:pt idx="12">
                  <c:v>303267.67199999996</c:v>
                </c:pt>
                <c:pt idx="13">
                  <c:v>96914.185316425806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80866.135794006201</c:v>
                </c:pt>
                <c:pt idx="1">
                  <c:v>61468.630520311905</c:v>
                </c:pt>
                <c:pt idx="2">
                  <c:v>100634.61515775319</c:v>
                </c:pt>
                <c:pt idx="3">
                  <c:v>15.588999999999999</c:v>
                </c:pt>
                <c:pt idx="4">
                  <c:v>44701.589830652498</c:v>
                </c:pt>
                <c:pt idx="5">
                  <c:v>530.99400000000014</c:v>
                </c:pt>
                <c:pt idx="6">
                  <c:v>0</c:v>
                </c:pt>
                <c:pt idx="7">
                  <c:v>530.02</c:v>
                </c:pt>
                <c:pt idx="8">
                  <c:v>13512.711604066641</c:v>
                </c:pt>
                <c:pt idx="9">
                  <c:v>1509.279</c:v>
                </c:pt>
                <c:pt idx="10">
                  <c:v>170.30500000000001</c:v>
                </c:pt>
                <c:pt idx="11">
                  <c:v>553.61099999999988</c:v>
                </c:pt>
                <c:pt idx="12">
                  <c:v>108186.477</c:v>
                </c:pt>
                <c:pt idx="13">
                  <c:v>33775.2212113286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3513429.392</c:v>
                </c:pt>
                <c:pt idx="1">
                  <c:v>3080208.0609999998</c:v>
                </c:pt>
                <c:pt idx="2">
                  <c:v>3301051.3479999998</c:v>
                </c:pt>
                <c:pt idx="3">
                  <c:v>2933587.06</c:v>
                </c:pt>
                <c:pt idx="4">
                  <c:v>2730651.2960000001</c:v>
                </c:pt>
                <c:pt idx="5">
                  <c:v>2612417.17</c:v>
                </c:pt>
                <c:pt idx="6">
                  <c:v>2509036.807</c:v>
                </c:pt>
                <c:pt idx="7">
                  <c:v>2551877.9670000002</c:v>
                </c:pt>
                <c:pt idx="8">
                  <c:v>2602819.2910000002</c:v>
                </c:pt>
                <c:pt idx="9">
                  <c:v>2757455.3789999997</c:v>
                </c:pt>
                <c:pt idx="10">
                  <c:v>3014094.898</c:v>
                </c:pt>
                <c:pt idx="11">
                  <c:v>3183241.11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1299154.5520000001</c:v>
                </c:pt>
                <c:pt idx="1">
                  <c:v>1145729.8909999998</c:v>
                </c:pt>
                <c:pt idx="2">
                  <c:v>1244970.442</c:v>
                </c:pt>
                <c:pt idx="3">
                  <c:v>1110372.2039999999</c:v>
                </c:pt>
                <c:pt idx="4">
                  <c:v>1050608.3490000011</c:v>
                </c:pt>
                <c:pt idx="5">
                  <c:v>1014493.082394867</c:v>
                </c:pt>
                <c:pt idx="6">
                  <c:v>951242.65599999996</c:v>
                </c:pt>
                <c:pt idx="7">
                  <c:v>997989.98147598794</c:v>
                </c:pt>
                <c:pt idx="8">
                  <c:v>986636.68412914407</c:v>
                </c:pt>
                <c:pt idx="9">
                  <c:v>1040425.9829999991</c:v>
                </c:pt>
                <c:pt idx="10">
                  <c:v>1112491.423000003</c:v>
                </c:pt>
                <c:pt idx="11">
                  <c:v>1157694.4619999998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556174.80099999998</c:v>
                </c:pt>
                <c:pt idx="1">
                  <c:v>492306.99399999995</c:v>
                </c:pt>
                <c:pt idx="2">
                  <c:v>535844.67700000003</c:v>
                </c:pt>
                <c:pt idx="3">
                  <c:v>483956.29000000004</c:v>
                </c:pt>
                <c:pt idx="4">
                  <c:v>459691.86399999994</c:v>
                </c:pt>
                <c:pt idx="5">
                  <c:v>453156.125</c:v>
                </c:pt>
                <c:pt idx="6">
                  <c:v>439658.63599999994</c:v>
                </c:pt>
                <c:pt idx="7">
                  <c:v>453702.505</c:v>
                </c:pt>
                <c:pt idx="8">
                  <c:v>435658.71799999999</c:v>
                </c:pt>
                <c:pt idx="9">
                  <c:v>465236.46899999998</c:v>
                </c:pt>
                <c:pt idx="10">
                  <c:v>504167.58800000005</c:v>
                </c:pt>
                <c:pt idx="11">
                  <c:v>553510.44799999997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4960.3239999999996</c:v>
                </c:pt>
                <c:pt idx="1">
                  <c:v>4760.3899999999994</c:v>
                </c:pt>
                <c:pt idx="2">
                  <c:v>5133.2510000000002</c:v>
                </c:pt>
                <c:pt idx="3">
                  <c:v>4872.9570000000003</c:v>
                </c:pt>
                <c:pt idx="4">
                  <c:v>4775.0480000000007</c:v>
                </c:pt>
                <c:pt idx="5">
                  <c:v>4790.87</c:v>
                </c:pt>
                <c:pt idx="6">
                  <c:v>3347.7649999999999</c:v>
                </c:pt>
                <c:pt idx="7">
                  <c:v>4166.6639999999998</c:v>
                </c:pt>
                <c:pt idx="8">
                  <c:v>4466.83</c:v>
                </c:pt>
                <c:pt idx="9">
                  <c:v>4948.8230000000003</c:v>
                </c:pt>
                <c:pt idx="10">
                  <c:v>4971.7049999999999</c:v>
                </c:pt>
                <c:pt idx="11">
                  <c:v>4287.8519999999999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5914087.226999999</c:v>
                </c:pt>
                <c:pt idx="1">
                  <c:v>14084794.772</c:v>
                </c:pt>
                <c:pt idx="2">
                  <c:v>4620079.5860000001</c:v>
                </c:pt>
                <c:pt idx="3">
                  <c:v>10170908.194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129845.697</c:v>
                </c:pt>
                <c:pt idx="1">
                  <c:v>3045119.0690000001</c:v>
                </c:pt>
                <c:pt idx="2">
                  <c:v>1105000</c:v>
                </c:pt>
                <c:pt idx="3">
                  <c:v>1553100.3490000002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181.290886</c:v>
                </c:pt>
                <c:pt idx="1">
                  <c:v>209.76705199999998</c:v>
                </c:pt>
                <c:pt idx="2">
                  <c:v>213.68896200000009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0.471086</c:v>
                </c:pt>
                <c:pt idx="1">
                  <c:v>1.055561</c:v>
                </c:pt>
                <c:pt idx="2">
                  <c:v>1.003242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193.84234299999997</c:v>
                </c:pt>
                <c:pt idx="1">
                  <c:v>276.82466000000011</c:v>
                </c:pt>
                <c:pt idx="2">
                  <c:v>295.87628500000005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2538.6017059999999</c:v>
                </c:pt>
                <c:pt idx="1">
                  <c:v>2965.4069389999995</c:v>
                </c:pt>
                <c:pt idx="2">
                  <c:v>3639.8006879999998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3.7731789999999998</c:v>
                </c:pt>
                <c:pt idx="1">
                  <c:v>3.9207179999999999</c:v>
                </c:pt>
                <c:pt idx="2">
                  <c:v>4.200895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0.77292999999999989</c:v>
                </c:pt>
                <c:pt idx="1">
                  <c:v>0.77115499999999992</c:v>
                </c:pt>
                <c:pt idx="2">
                  <c:v>1.9409539999999998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19.628364000000001</c:v>
                </c:pt>
                <c:pt idx="1">
                  <c:v>15.324377</c:v>
                </c:pt>
                <c:pt idx="2">
                  <c:v>22.028742999999999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42.367212000000002</c:v>
                </c:pt>
                <c:pt idx="1">
                  <c:v>46.377328999999996</c:v>
                </c:pt>
                <c:pt idx="2">
                  <c:v>48.582115999999999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1.3162639999999999</c:v>
                </c:pt>
                <c:pt idx="1">
                  <c:v>1.5969939999999996</c:v>
                </c:pt>
                <c:pt idx="2">
                  <c:v>1.4640049999999998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51.887982000000001</c:v>
                </c:pt>
                <c:pt idx="1">
                  <c:v>56.014212000000001</c:v>
                </c:pt>
                <c:pt idx="2">
                  <c:v>68.319704999999999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1263504.6919999998</c:v>
                </c:pt>
                <c:pt idx="1">
                  <c:v>5857883.4349999987</c:v>
                </c:pt>
                <c:pt idx="2">
                  <c:v>2012232.3051869341</c:v>
                </c:pt>
                <c:pt idx="3">
                  <c:v>3978189.2778130686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9030986976"/>
          <c:y val="0.23562312312312311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54539.044999999998</c:v>
                </c:pt>
                <c:pt idx="2">
                  <c:v>943.43399999999986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20550.177</c:v>
                </c:pt>
                <c:pt idx="2">
                  <c:v>0</c:v>
                </c:pt>
                <c:pt idx="3">
                  <c:v>24781.919999999998</c:v>
                </c:pt>
                <c:pt idx="4">
                  <c:v>14031.414000000001</c:v>
                </c:pt>
                <c:pt idx="5">
                  <c:v>0</c:v>
                </c:pt>
                <c:pt idx="6">
                  <c:v>0</c:v>
                </c:pt>
                <c:pt idx="7">
                  <c:v>2126.1959999999976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2.0297414364431863E-2</c:v>
                </c:pt>
                <c:pt idx="1">
                  <c:v>0.13321491173986635</c:v>
                </c:pt>
                <c:pt idx="2">
                  <c:v>0.14668268807257986</c:v>
                </c:pt>
                <c:pt idx="3">
                  <c:v>0.10074206278803961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1.8499509455381445E-3</c:v>
                </c:pt>
                <c:pt idx="2">
                  <c:v>0</c:v>
                </c:pt>
                <c:pt idx="3">
                  <c:v>2.6652725423856334E-2</c:v>
                </c:pt>
                <c:pt idx="4">
                  <c:v>1.0076163060408559E-2</c:v>
                </c:pt>
                <c:pt idx="5">
                  <c:v>0</c:v>
                </c:pt>
                <c:pt idx="6">
                  <c:v>0</c:v>
                </c:pt>
                <c:pt idx="7">
                  <c:v>1.0227297897360847E-2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2533.6661800000002</c:v>
                </c:pt>
                <c:pt idx="1">
                  <c:v>2814.8624699999996</c:v>
                </c:pt>
                <c:pt idx="2">
                  <c:v>3121.8630700000003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6818.915</c:v>
                </c:pt>
                <c:pt idx="1">
                  <c:v>6156.4340000000002</c:v>
                </c:pt>
                <c:pt idx="2">
                  <c:v>7574.8280000000004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8201.0949999999993</c:v>
                </c:pt>
                <c:pt idx="1">
                  <c:v>8379.2689999999984</c:v>
                </c:pt>
                <c:pt idx="2">
                  <c:v>8201.5559999999987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4628.1449999999995</c:v>
                </c:pt>
                <c:pt idx="1">
                  <c:v>4058.5780000000009</c:v>
                </c:pt>
                <c:pt idx="2">
                  <c:v>5344.6910000000007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1293.6209999999983</c:v>
                </c:pt>
                <c:pt idx="1">
                  <c:v>552.60999999999956</c:v>
                </c:pt>
                <c:pt idx="2">
                  <c:v>279.96499999999969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4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1.8839688453940299E-3</c:v>
                </c:pt>
                <c:pt idx="2">
                  <c:v>0</c:v>
                </c:pt>
                <c:pt idx="3">
                  <c:v>2.3648033450500358E-2</c:v>
                </c:pt>
                <c:pt idx="4">
                  <c:v>2.9000066594225334E-2</c:v>
                </c:pt>
                <c:pt idx="5">
                  <c:v>0</c:v>
                </c:pt>
                <c:pt idx="6">
                  <c:v>0</c:v>
                </c:pt>
                <c:pt idx="7">
                  <c:v>8.7082263503200918E-3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4853503.46</c:v>
                </c:pt>
                <c:pt idx="1">
                  <c:v>150952.95500000002</c:v>
                </c:pt>
                <c:pt idx="2">
                  <c:v>0</c:v>
                </c:pt>
                <c:pt idx="3">
                  <c:v>78655.743000000002</c:v>
                </c:pt>
                <c:pt idx="4">
                  <c:v>55435.907999999989</c:v>
                </c:pt>
                <c:pt idx="5">
                  <c:v>0</c:v>
                </c:pt>
                <c:pt idx="6">
                  <c:v>0</c:v>
                </c:pt>
                <c:pt idx="7">
                  <c:v>32249.68700000002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1.964609043307047E-2</c:v>
                </c:pt>
                <c:pt idx="1">
                  <c:v>4.9754818953588541E-2</c:v>
                </c:pt>
                <c:pt idx="2">
                  <c:v>7.2993373605352074E-2</c:v>
                </c:pt>
                <c:pt idx="3">
                  <c:v>7.0537161175456969E-2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2.2853364762698711E-2</c:v>
                </c:pt>
                <c:pt idx="2">
                  <c:v>0</c:v>
                </c:pt>
                <c:pt idx="3">
                  <c:v>5.2710373651051065E-2</c:v>
                </c:pt>
                <c:pt idx="4">
                  <c:v>0.15781788145425629</c:v>
                </c:pt>
                <c:pt idx="5">
                  <c:v>0</c:v>
                </c:pt>
                <c:pt idx="6">
                  <c:v>0</c:v>
                </c:pt>
                <c:pt idx="7">
                  <c:v>0.11424045502668834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1628386.52</c:v>
                </c:pt>
                <c:pt idx="1">
                  <c:v>1585313.38</c:v>
                </c:pt>
                <c:pt idx="2">
                  <c:v>1639803.56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49622.340000000004</c:v>
                </c:pt>
                <c:pt idx="1">
                  <c:v>50333.847000000009</c:v>
                </c:pt>
                <c:pt idx="2">
                  <c:v>50996.768000000004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25750.388999999988</c:v>
                </c:pt>
                <c:pt idx="1">
                  <c:v>25780.235000000004</c:v>
                </c:pt>
                <c:pt idx="2">
                  <c:v>27125.119000000002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15015.430999999988</c:v>
                </c:pt>
                <c:pt idx="1">
                  <c:v>15296.004999999994</c:v>
                </c:pt>
                <c:pt idx="2">
                  <c:v>25124.472000000009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18855.534999999967</c:v>
                </c:pt>
                <c:pt idx="1">
                  <c:v>9352.9450000000525</c:v>
                </c:pt>
                <c:pt idx="2">
                  <c:v>4041.2070000000008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0.57299634071705019</c:v>
                </c:pt>
                <c:pt idx="1">
                  <c:v>1.3838842572507623E-2</c:v>
                </c:pt>
                <c:pt idx="2">
                  <c:v>0</c:v>
                </c:pt>
                <c:pt idx="3">
                  <c:v>7.5056881853301102E-2</c:v>
                </c:pt>
                <c:pt idx="4">
                  <c:v>0.1145746981531119</c:v>
                </c:pt>
                <c:pt idx="5">
                  <c:v>0</c:v>
                </c:pt>
                <c:pt idx="6">
                  <c:v>0</c:v>
                </c:pt>
                <c:pt idx="7">
                  <c:v>0.13208451813613409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109095.26200000002</c:v>
                </c:pt>
                <c:pt idx="2">
                  <c:v>129271.3</c:v>
                </c:pt>
                <c:pt idx="3">
                  <c:v>98068.706999999995</c:v>
                </c:pt>
                <c:pt idx="4">
                  <c:v>12956.982</c:v>
                </c:pt>
                <c:pt idx="5">
                  <c:v>0</c:v>
                </c:pt>
                <c:pt idx="6">
                  <c:v>2433.1390000000001</c:v>
                </c:pt>
                <c:pt idx="7">
                  <c:v>55791.96899999999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0.134854</c:v>
                </c:pt>
                <c:pt idx="1">
                  <c:v>0.19999699999999998</c:v>
                </c:pt>
                <c:pt idx="2">
                  <c:v>7.6090000000000019E-2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222.77323900000002</c:v>
                </c:pt>
                <c:pt idx="1">
                  <c:v>213.440741</c:v>
                </c:pt>
                <c:pt idx="2">
                  <c:v>222.23515700000019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0.13932</c:v>
                </c:pt>
                <c:pt idx="1">
                  <c:v>0.29196300000000003</c:v>
                </c:pt>
                <c:pt idx="2">
                  <c:v>0.32919600000000004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4.5742999999999999E-2</c:v>
                </c:pt>
                <c:pt idx="1">
                  <c:v>3.6110000000000001E-3</c:v>
                </c:pt>
                <c:pt idx="2">
                  <c:v>2.016E-3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21.307350000000007</c:v>
                </c:pt>
                <c:pt idx="1">
                  <c:v>20.445819000000004</c:v>
                </c:pt>
                <c:pt idx="2">
                  <c:v>20.949750000000005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0.73469900000000021</c:v>
                </c:pt>
                <c:pt idx="1">
                  <c:v>0.72201300000000002</c:v>
                </c:pt>
                <c:pt idx="2">
                  <c:v>0.75896300000000005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85.504309999999876</c:v>
                </c:pt>
                <c:pt idx="1">
                  <c:v>114.45419599999994</c:v>
                </c:pt>
                <c:pt idx="2">
                  <c:v>123.39942300000003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7.2494453462346078E-2</c:v>
                </c:pt>
                <c:pt idx="1">
                  <c:v>0.11227241482358788</c:v>
                </c:pt>
                <c:pt idx="2">
                  <c:v>9.9112194177403357E-2</c:v>
                </c:pt>
                <c:pt idx="3">
                  <c:v>9.6638153121512332E-2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2.4004810721059748E-2</c:v>
                </c:pt>
                <c:pt idx="2">
                  <c:v>8.690869086908691E-2</c:v>
                </c:pt>
                <c:pt idx="3">
                  <c:v>8.0875050621167455E-2</c:v>
                </c:pt>
                <c:pt idx="4">
                  <c:v>3.1588042862051822E-2</c:v>
                </c:pt>
                <c:pt idx="5">
                  <c:v>0</c:v>
                </c:pt>
                <c:pt idx="6">
                  <c:v>2.480190648694509E-2</c:v>
                </c:pt>
                <c:pt idx="7">
                  <c:v>0.21487096314744472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28814.939000000002</c:v>
                </c:pt>
                <c:pt idx="1">
                  <c:v>30090.829000000005</c:v>
                </c:pt>
                <c:pt idx="2">
                  <c:v>50189.494000000006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34056.400000000001</c:v>
                </c:pt>
                <c:pt idx="1">
                  <c:v>46189.9</c:v>
                </c:pt>
                <c:pt idx="2">
                  <c:v>49025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30695.505000000005</c:v>
                </c:pt>
                <c:pt idx="1">
                  <c:v>32522.458000000002</c:v>
                </c:pt>
                <c:pt idx="2">
                  <c:v>34850.743999999984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3656.108999999999</c:v>
                </c:pt>
                <c:pt idx="1">
                  <c:v>3490.0830000000001</c:v>
                </c:pt>
                <c:pt idx="2">
                  <c:v>5810.79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709.83100000000002</c:v>
                </c:pt>
                <c:pt idx="1">
                  <c:v>686.875</c:v>
                </c:pt>
                <c:pt idx="2">
                  <c:v>1036.433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32078.765000000018</c:v>
                </c:pt>
                <c:pt idx="1">
                  <c:v>15734.06599999999</c:v>
                </c:pt>
                <c:pt idx="2">
                  <c:v>7979.1379999999854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1.0001474672850712E-2</c:v>
                </c:pt>
                <c:pt idx="2">
                  <c:v>0.17299841131323021</c:v>
                </c:pt>
                <c:pt idx="3">
                  <c:v>9.3581613675749034E-2</c:v>
                </c:pt>
                <c:pt idx="4">
                  <c:v>2.6779435120379096E-2</c:v>
                </c:pt>
                <c:pt idx="5">
                  <c:v>0</c:v>
                </c:pt>
                <c:pt idx="6">
                  <c:v>1.4766712352252484E-2</c:v>
                </c:pt>
                <c:pt idx="7">
                  <c:v>0.22850625933923407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599106.08899999992</c:v>
                </c:pt>
                <c:pt idx="2">
                  <c:v>45743.45</c:v>
                </c:pt>
                <c:pt idx="3">
                  <c:v>23855.821000000004</c:v>
                </c:pt>
                <c:pt idx="4">
                  <c:v>3986.335</c:v>
                </c:pt>
                <c:pt idx="5">
                  <c:v>0</c:v>
                </c:pt>
                <c:pt idx="6">
                  <c:v>31844.7</c:v>
                </c:pt>
                <c:pt idx="7">
                  <c:v>1376.645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1.8418143302075328E-2</c:v>
                </c:pt>
                <c:pt idx="1">
                  <c:v>2.165900583552708E-2</c:v>
                </c:pt>
                <c:pt idx="2">
                  <c:v>2.9473613640204323E-2</c:v>
                </c:pt>
                <c:pt idx="3">
                  <c:v>2.4431204741594041E-2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5.72600126208236E-2</c:v>
                </c:pt>
                <c:pt idx="2">
                  <c:v>0.29336266960029334</c:v>
                </c:pt>
                <c:pt idx="3">
                  <c:v>2.2327771688385491E-2</c:v>
                </c:pt>
                <c:pt idx="4">
                  <c:v>7.1880106643678401E-3</c:v>
                </c:pt>
                <c:pt idx="5">
                  <c:v>0</c:v>
                </c:pt>
                <c:pt idx="6">
                  <c:v>0.19933947694288523</c:v>
                </c:pt>
                <c:pt idx="7">
                  <c:v>6.250535285874376E-3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203871.10199999998</c:v>
                </c:pt>
                <c:pt idx="1">
                  <c:v>202233.397</c:v>
                </c:pt>
                <c:pt idx="2">
                  <c:v>193001.58999999997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13393.89</c:v>
                </c:pt>
                <c:pt idx="1">
                  <c:v>14592.75</c:v>
                </c:pt>
                <c:pt idx="2">
                  <c:v>17756.810000000001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6843.8970000000008</c:v>
                </c:pt>
                <c:pt idx="1">
                  <c:v>8723.7009999999991</c:v>
                </c:pt>
                <c:pt idx="2">
                  <c:v>8288.2230000000018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1265.4649999999997</c:v>
                </c:pt>
                <c:pt idx="1">
                  <c:v>1063.6120000000003</c:v>
                </c:pt>
                <c:pt idx="2">
                  <c:v>1657.2579999999998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9866.82</c:v>
                </c:pt>
                <c:pt idx="1">
                  <c:v>8289.5380000000023</c:v>
                </c:pt>
                <c:pt idx="2">
                  <c:v>13688.342000000001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837.34499999999991</c:v>
                </c:pt>
                <c:pt idx="1">
                  <c:v>397.18099999999993</c:v>
                </c:pt>
                <c:pt idx="2">
                  <c:v>142.11900000000003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5.4923965217519188E-2</c:v>
                </c:pt>
                <c:pt idx="2">
                  <c:v>6.121655911239525E-2</c:v>
                </c:pt>
                <c:pt idx="3">
                  <c:v>2.2764307729068168E-2</c:v>
                </c:pt>
                <c:pt idx="4">
                  <c:v>8.2389401714532285E-3</c:v>
                </c:pt>
                <c:pt idx="5">
                  <c:v>0</c:v>
                </c:pt>
                <c:pt idx="6">
                  <c:v>0.19326537647202838</c:v>
                </c:pt>
                <c:pt idx="7">
                  <c:v>5.6383025196343212E-3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13.393889999999999</c:v>
                </c:pt>
                <c:pt idx="1">
                  <c:v>14.592750000000001</c:v>
                </c:pt>
                <c:pt idx="2">
                  <c:v>17.756810000000002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217.30732</c:v>
                </c:pt>
                <c:pt idx="1">
                  <c:v>200.10310000000001</c:v>
                </c:pt>
                <c:pt idx="2">
                  <c:v>284.08593999999999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3616888.26</c:v>
                </c:pt>
                <c:pt idx="1">
                  <c:v>16800.378000000001</c:v>
                </c:pt>
                <c:pt idx="2">
                  <c:v>0</c:v>
                </c:pt>
                <c:pt idx="3">
                  <c:v>131504.89199999999</c:v>
                </c:pt>
                <c:pt idx="4">
                  <c:v>9920.9620000000014</c:v>
                </c:pt>
                <c:pt idx="5">
                  <c:v>111997.69</c:v>
                </c:pt>
                <c:pt idx="6">
                  <c:v>5077.732</c:v>
                </c:pt>
                <c:pt idx="7">
                  <c:v>10834.822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3.2110318005404481E-2</c:v>
                </c:pt>
                <c:pt idx="1">
                  <c:v>5.2239701704934659E-2</c:v>
                </c:pt>
                <c:pt idx="2">
                  <c:v>5.9232989993190828E-2</c:v>
                </c:pt>
                <c:pt idx="3">
                  <c:v>4.6206709328227749E-2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1.5655634177292128E-3</c:v>
                </c:pt>
                <c:pt idx="2">
                  <c:v>0</c:v>
                </c:pt>
                <c:pt idx="3">
                  <c:v>8.6784236494173467E-2</c:v>
                </c:pt>
                <c:pt idx="4">
                  <c:v>1.4734882356525167E-2</c:v>
                </c:pt>
                <c:pt idx="5">
                  <c:v>0.40546308151941957</c:v>
                </c:pt>
                <c:pt idx="6">
                  <c:v>3.2173884066082965E-2</c:v>
                </c:pt>
                <c:pt idx="7">
                  <c:v>4.4374677415010853E-2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905279.66</c:v>
                </c:pt>
                <c:pt idx="1">
                  <c:v>1229549.0900000001</c:v>
                </c:pt>
                <c:pt idx="2">
                  <c:v>1482059.51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4847.8249999999998</c:v>
                </c:pt>
                <c:pt idx="1">
                  <c:v>4416.5339999999997</c:v>
                </c:pt>
                <c:pt idx="2">
                  <c:v>7536.0190000000002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43061.942999999977</c:v>
                </c:pt>
                <c:pt idx="1">
                  <c:v>43681.591</c:v>
                </c:pt>
                <c:pt idx="2">
                  <c:v>44761.357999999993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3337.9820000000004</c:v>
                </c:pt>
                <c:pt idx="1">
                  <c:v>3323.6600000000003</c:v>
                </c:pt>
                <c:pt idx="2">
                  <c:v>3259.3200000000006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30989.119999999999</c:v>
                </c:pt>
                <c:pt idx="1">
                  <c:v>40495.01</c:v>
                </c:pt>
                <c:pt idx="2">
                  <c:v>40513.56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1483.4489999999998</c:v>
                </c:pt>
                <c:pt idx="1">
                  <c:v>1608.71</c:v>
                </c:pt>
                <c:pt idx="2">
                  <c:v>1985.5729999999999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6750.1300000000037</c:v>
                </c:pt>
                <c:pt idx="1">
                  <c:v>2745.3779999999992</c:v>
                </c:pt>
                <c:pt idx="2">
                  <c:v>1339.3139999999973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0.42700365928294992</c:v>
                </c:pt>
                <c:pt idx="1">
                  <c:v>1.5402002981698534E-3</c:v>
                </c:pt>
                <c:pt idx="2">
                  <c:v>0</c:v>
                </c:pt>
                <c:pt idx="3">
                  <c:v>0.1254879397932217</c:v>
                </c:pt>
                <c:pt idx="4">
                  <c:v>2.0504601936681435E-2</c:v>
                </c:pt>
                <c:pt idx="5">
                  <c:v>0.36500060226341535</c:v>
                </c:pt>
                <c:pt idx="6">
                  <c:v>3.0816738314509654E-2</c:v>
                </c:pt>
                <c:pt idx="7">
                  <c:v>4.4376004113180503E-2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134246.231</c:v>
                </c:pt>
                <c:pt idx="2">
                  <c:v>0</c:v>
                </c:pt>
                <c:pt idx="3">
                  <c:v>86194.341000000015</c:v>
                </c:pt>
                <c:pt idx="4">
                  <c:v>11267.318000000007</c:v>
                </c:pt>
                <c:pt idx="5">
                  <c:v>0</c:v>
                </c:pt>
                <c:pt idx="6">
                  <c:v>4757.5070000000005</c:v>
                </c:pt>
                <c:pt idx="7">
                  <c:v>10495.691999999994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6.9338810113231245E-2</c:v>
                </c:pt>
                <c:pt idx="1">
                  <c:v>5.7514562875866919E-2</c:v>
                </c:pt>
                <c:pt idx="2">
                  <c:v>6.1191186687881885E-2</c:v>
                </c:pt>
                <c:pt idx="3">
                  <c:v>6.2716787422339465E-2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1.9369219765155942E-2</c:v>
                </c:pt>
                <c:pt idx="2">
                  <c:v>0</c:v>
                </c:pt>
                <c:pt idx="3">
                  <c:v>5.8453215149615871E-2</c:v>
                </c:pt>
                <c:pt idx="4">
                  <c:v>2.7388802356214385E-2</c:v>
                </c:pt>
                <c:pt idx="5">
                  <c:v>0</c:v>
                </c:pt>
                <c:pt idx="6">
                  <c:v>3.0093345550168984E-2</c:v>
                </c:pt>
                <c:pt idx="7">
                  <c:v>4.4995055647475482E-2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31664.166999999998</c:v>
                </c:pt>
                <c:pt idx="1">
                  <c:v>43393.900999999998</c:v>
                </c:pt>
                <c:pt idx="2">
                  <c:v>59188.163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26897.404000000002</c:v>
                </c:pt>
                <c:pt idx="1">
                  <c:v>28755.585000000006</c:v>
                </c:pt>
                <c:pt idx="2">
                  <c:v>30541.352000000014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3840.6429999999991</c:v>
                </c:pt>
                <c:pt idx="1">
                  <c:v>2522.0620000000004</c:v>
                </c:pt>
                <c:pt idx="2">
                  <c:v>4904.6130000000076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1531.4140000000002</c:v>
                </c:pt>
                <c:pt idx="1">
                  <c:v>1139.905</c:v>
                </c:pt>
                <c:pt idx="2">
                  <c:v>2086.1880000000001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7130.4059999999963</c:v>
                </c:pt>
                <c:pt idx="1">
                  <c:v>2314.6269999999954</c:v>
                </c:pt>
                <c:pt idx="2">
                  <c:v>1050.6590000000008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1.2307228147746378E-2</c:v>
                </c:pt>
                <c:pt idx="2">
                  <c:v>0</c:v>
                </c:pt>
                <c:pt idx="3">
                  <c:v>8.225055440465609E-2</c:v>
                </c:pt>
                <c:pt idx="4">
                  <c:v>2.3287244773642482E-2</c:v>
                </c:pt>
                <c:pt idx="5">
                  <c:v>0</c:v>
                </c:pt>
                <c:pt idx="6">
                  <c:v>2.8873293873809783E-2</c:v>
                </c:pt>
                <c:pt idx="7">
                  <c:v>4.2987034892006108E-2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6841.01</c:v>
                </c:pt>
                <c:pt idx="2">
                  <c:v>0</c:v>
                </c:pt>
                <c:pt idx="3">
                  <c:v>41390.316999999995</c:v>
                </c:pt>
                <c:pt idx="4">
                  <c:v>8682.119999999999</c:v>
                </c:pt>
                <c:pt idx="5">
                  <c:v>0</c:v>
                </c:pt>
                <c:pt idx="6">
                  <c:v>37580.668000000005</c:v>
                </c:pt>
                <c:pt idx="7">
                  <c:v>11899.039000000004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1.0687533672582272E-2</c:v>
                </c:pt>
                <c:pt idx="1">
                  <c:v>5.5713003253218894E-2</c:v>
                </c:pt>
                <c:pt idx="2">
                  <c:v>4.3661152848816859E-2</c:v>
                </c:pt>
                <c:pt idx="3">
                  <c:v>4.8729657581762245E-2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5.1287344160991558E-4</c:v>
                </c:pt>
                <c:pt idx="2">
                  <c:v>0</c:v>
                </c:pt>
                <c:pt idx="3">
                  <c:v>4.1129636725669418E-2</c:v>
                </c:pt>
                <c:pt idx="4">
                  <c:v>2.248780016373627E-2</c:v>
                </c:pt>
                <c:pt idx="5">
                  <c:v>0</c:v>
                </c:pt>
                <c:pt idx="6">
                  <c:v>0.14773504408352936</c:v>
                </c:pt>
                <c:pt idx="7">
                  <c:v>5.427059923491754E-2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2459.5659999999998</c:v>
                </c:pt>
                <c:pt idx="1">
                  <c:v>2184.652</c:v>
                </c:pt>
                <c:pt idx="2">
                  <c:v>2196.7919999999999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11270.771000000004</c:v>
                </c:pt>
                <c:pt idx="1">
                  <c:v>14506.618999999999</c:v>
                </c:pt>
                <c:pt idx="2">
                  <c:v>15612.926999999996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2272.1139999999991</c:v>
                </c:pt>
                <c:pt idx="1">
                  <c:v>2295.3759999999997</c:v>
                </c:pt>
                <c:pt idx="2">
                  <c:v>4114.63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13550.206000000006</c:v>
                </c:pt>
                <c:pt idx="1">
                  <c:v>11810.795999999995</c:v>
                </c:pt>
                <c:pt idx="2">
                  <c:v>12219.666000000003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8093.1850000000013</c:v>
                </c:pt>
                <c:pt idx="1">
                  <c:v>2767.5800000000027</c:v>
                </c:pt>
                <c:pt idx="2">
                  <c:v>1038.2740000000003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6.2716003424345267E-4</c:v>
                </c:pt>
                <c:pt idx="2">
                  <c:v>0</c:v>
                </c:pt>
                <c:pt idx="3">
                  <c:v>3.9496520081689135E-2</c:v>
                </c:pt>
                <c:pt idx="4">
                  <c:v>1.7944168576242966E-2</c:v>
                </c:pt>
                <c:pt idx="5">
                  <c:v>0</c:v>
                </c:pt>
                <c:pt idx="6">
                  <c:v>0.2280769468417134</c:v>
                </c:pt>
                <c:pt idx="7">
                  <c:v>4.8734700358427245E-2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1058825.1839999999</c:v>
                </c:pt>
                <c:pt idx="2">
                  <c:v>0</c:v>
                </c:pt>
                <c:pt idx="3">
                  <c:v>126986.05699999997</c:v>
                </c:pt>
                <c:pt idx="4">
                  <c:v>8681.1630000000023</c:v>
                </c:pt>
                <c:pt idx="5">
                  <c:v>0</c:v>
                </c:pt>
                <c:pt idx="6">
                  <c:v>17573.018</c:v>
                </c:pt>
                <c:pt idx="7">
                  <c:v>7815.671000000013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0.18019357929213178</c:v>
                </c:pt>
                <c:pt idx="1">
                  <c:v>0.10722346843780475</c:v>
                </c:pt>
                <c:pt idx="2">
                  <c:v>8.4656144701339212E-2</c:v>
                </c:pt>
                <c:pt idx="3">
                  <c:v>8.8256443910795637E-2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0.1336177986495995</c:v>
                </c:pt>
                <c:pt idx="2">
                  <c:v>0</c:v>
                </c:pt>
                <c:pt idx="3">
                  <c:v>9.317958360438551E-2</c:v>
                </c:pt>
                <c:pt idx="4">
                  <c:v>1.6158547265818834E-2</c:v>
                </c:pt>
                <c:pt idx="5">
                  <c:v>0</c:v>
                </c:pt>
                <c:pt idx="6">
                  <c:v>8.3752365488245301E-2</c:v>
                </c:pt>
                <c:pt idx="7">
                  <c:v>3.0342268504287537E-2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265357.30300000007</c:v>
                </c:pt>
                <c:pt idx="1">
                  <c:v>390632.69300000003</c:v>
                </c:pt>
                <c:pt idx="2">
                  <c:v>402835.18799999991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41397.858999999989</c:v>
                </c:pt>
                <c:pt idx="1">
                  <c:v>40951.856999999982</c:v>
                </c:pt>
                <c:pt idx="2">
                  <c:v>44636.341000000008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3369.2120000000009</c:v>
                </c:pt>
                <c:pt idx="1">
                  <c:v>3037.3790000000008</c:v>
                </c:pt>
                <c:pt idx="2">
                  <c:v>2274.5720000000006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7237.7129999999997</c:v>
                </c:pt>
                <c:pt idx="1">
                  <c:v>4281.0330000000004</c:v>
                </c:pt>
                <c:pt idx="2">
                  <c:v>6054.2719999999999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4957.795000000011</c:v>
                </c:pt>
                <c:pt idx="1">
                  <c:v>2081.9130000000005</c:v>
                </c:pt>
                <c:pt idx="2">
                  <c:v>775.9630000000011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9.7069414992123959E-2</c:v>
                </c:pt>
                <c:pt idx="2">
                  <c:v>0</c:v>
                </c:pt>
                <c:pt idx="3">
                  <c:v>0.12117586222871936</c:v>
                </c:pt>
                <c:pt idx="4">
                  <c:v>1.7942190652725735E-2</c:v>
                </c:pt>
                <c:pt idx="5">
                  <c:v>0</c:v>
                </c:pt>
                <c:pt idx="6">
                  <c:v>0.10665058673875813</c:v>
                </c:pt>
                <c:pt idx="7">
                  <c:v>3.2010516503479816E-2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57940.201000000001</c:v>
                </c:pt>
                <c:pt idx="2">
                  <c:v>0</c:v>
                </c:pt>
                <c:pt idx="3">
                  <c:v>82716.931000000011</c:v>
                </c:pt>
                <c:pt idx="4">
                  <c:v>4023.9629999999979</c:v>
                </c:pt>
                <c:pt idx="5">
                  <c:v>179961.64</c:v>
                </c:pt>
                <c:pt idx="6">
                  <c:v>18955.535000000003</c:v>
                </c:pt>
                <c:pt idx="7">
                  <c:v>11893.441000000008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5.3051319494109836E-2</c:v>
                </c:pt>
                <c:pt idx="1">
                  <c:v>6.7251545192219431E-2</c:v>
                </c:pt>
                <c:pt idx="2">
                  <c:v>5.177323802539828E-2</c:v>
                </c:pt>
                <c:pt idx="3">
                  <c:v>5.2058537087127384E-2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1.182006214519845E-2</c:v>
                </c:pt>
                <c:pt idx="2">
                  <c:v>0</c:v>
                </c:pt>
                <c:pt idx="3">
                  <c:v>0.12156209249341293</c:v>
                </c:pt>
                <c:pt idx="4">
                  <c:v>1.1236135699570559E-2</c:v>
                </c:pt>
                <c:pt idx="5">
                  <c:v>0.55484421681604779</c:v>
                </c:pt>
                <c:pt idx="6">
                  <c:v>0.13533084691040762</c:v>
                </c:pt>
                <c:pt idx="7">
                  <c:v>5.3270300975320879E-2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14889.453000000001</c:v>
                </c:pt>
                <c:pt idx="1">
                  <c:v>18588.832999999999</c:v>
                </c:pt>
                <c:pt idx="2">
                  <c:v>24461.914999999997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25758.959000000006</c:v>
                </c:pt>
                <c:pt idx="1">
                  <c:v>27214.342000000004</c:v>
                </c:pt>
                <c:pt idx="2">
                  <c:v>29743.630000000008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1327.3989999999994</c:v>
                </c:pt>
                <c:pt idx="1">
                  <c:v>920.9199999999995</c:v>
                </c:pt>
                <c:pt idx="2">
                  <c:v>1775.6439999999989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54109.71</c:v>
                </c:pt>
                <c:pt idx="1">
                  <c:v>64191.15</c:v>
                </c:pt>
                <c:pt idx="2">
                  <c:v>61660.78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6640.5839999999998</c:v>
                </c:pt>
                <c:pt idx="1">
                  <c:v>5081.5710000000008</c:v>
                </c:pt>
                <c:pt idx="2">
                  <c:v>7233.380000000001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7387.8750000000073</c:v>
                </c:pt>
                <c:pt idx="1">
                  <c:v>2960.2440000000011</c:v>
                </c:pt>
                <c:pt idx="2">
                  <c:v>1545.3220000000008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5.3117563697805629E-3</c:v>
                </c:pt>
                <c:pt idx="2">
                  <c:v>0</c:v>
                </c:pt>
                <c:pt idx="3">
                  <c:v>7.8932251867923492E-2</c:v>
                </c:pt>
                <c:pt idx="4">
                  <c:v>8.3167095613242321E-3</c:v>
                </c:pt>
                <c:pt idx="5">
                  <c:v>0.58649519453760113</c:v>
                </c:pt>
                <c:pt idx="6">
                  <c:v>0.11504107773047668</c:v>
                </c:pt>
                <c:pt idx="7">
                  <c:v>4.8711772720942716E-2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5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6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7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8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9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10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1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3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4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5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6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7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8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9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120825</xdr:rowOff>
    </xdr:from>
    <xdr:to>
      <xdr:col>2</xdr:col>
      <xdr:colOff>985</xdr:colOff>
      <xdr:row>1</xdr:row>
      <xdr:rowOff>4856924</xdr:rowOff>
    </xdr:to>
    <xdr:pic>
      <xdr:nvPicPr>
        <xdr:cNvPr id="2" name="Grafický objekt 14">
          <a:extLst>
            <a:ext uri="{FF2B5EF4-FFF2-40B4-BE49-F238E27FC236}">
              <a16:creationId xmlns:a16="http://schemas.microsoft.com/office/drawing/2014/main" id="{46F3BB06-6DF0-4A7A-9DF8-EA8CB6E0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5197650"/>
          <a:ext cx="6135085" cy="4736099"/>
        </a:xfrm>
        <a:prstGeom prst="rect">
          <a:avLst/>
        </a:prstGeom>
      </xdr:spPr>
    </xdr:pic>
    <xdr:clientData/>
  </xdr:twoCellAnchor>
  <xdr:oneCellAnchor>
    <xdr:from>
      <xdr:col>1</xdr:col>
      <xdr:colOff>1578428</xdr:colOff>
      <xdr:row>1</xdr:row>
      <xdr:rowOff>3940155</xdr:rowOff>
    </xdr:from>
    <xdr:ext cx="1844811" cy="1291832"/>
    <xdr:pic>
      <xdr:nvPicPr>
        <xdr:cNvPr id="3" name="Obrázek 2">
          <a:extLst>
            <a:ext uri="{FF2B5EF4-FFF2-40B4-BE49-F238E27FC236}">
              <a16:creationId xmlns:a16="http://schemas.microsoft.com/office/drawing/2014/main" id="{317BCEC2-A365-47CD-8099-09324294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203" y="9016980"/>
          <a:ext cx="1844811" cy="129183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1799590</xdr:colOff>
      <xdr:row>0</xdr:row>
      <xdr:rowOff>647700</xdr:rowOff>
    </xdr:to>
    <xdr:pic>
      <xdr:nvPicPr>
        <xdr:cNvPr id="5" name="Grafický objekt 4">
          <a:extLst>
            <a:ext uri="{FF2B5EF4-FFF2-40B4-BE49-F238E27FC236}">
              <a16:creationId xmlns:a16="http://schemas.microsoft.com/office/drawing/2014/main" id="{D7DE1720-F161-4594-B4B6-CD5BD2A37A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959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38101</xdr:rowOff>
    </xdr:from>
    <xdr:to>
      <xdr:col>9</xdr:col>
      <xdr:colOff>1038224</xdr:colOff>
      <xdr:row>42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18</xdr:row>
      <xdr:rowOff>0</xdr:rowOff>
    </xdr:from>
    <xdr:to>
      <xdr:col>13</xdr:col>
      <xdr:colOff>57147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600074</xdr:colOff>
      <xdr:row>18</xdr:row>
      <xdr:rowOff>0</xdr:rowOff>
    </xdr:from>
    <xdr:to>
      <xdr:col>10</xdr:col>
      <xdr:colOff>179624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17</xdr:row>
      <xdr:rowOff>0</xdr:rowOff>
    </xdr:from>
    <xdr:to>
      <xdr:col>10</xdr:col>
      <xdr:colOff>180975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10</xdr:col>
      <xdr:colOff>227249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217724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10</xdr:col>
      <xdr:colOff>265349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10</xdr:col>
      <xdr:colOff>236774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9525</xdr:rowOff>
    </xdr:from>
    <xdr:to>
      <xdr:col>12</xdr:col>
      <xdr:colOff>571497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208199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19050</xdr:rowOff>
    </xdr:from>
    <xdr:to>
      <xdr:col>12</xdr:col>
      <xdr:colOff>571497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847725</xdr:colOff>
      <xdr:row>17</xdr:row>
      <xdr:rowOff>0</xdr:rowOff>
    </xdr:from>
    <xdr:to>
      <xdr:col>12</xdr:col>
      <xdr:colOff>581022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189149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16</xdr:row>
      <xdr:rowOff>142875</xdr:rowOff>
    </xdr:from>
    <xdr:to>
      <xdr:col>12</xdr:col>
      <xdr:colOff>590547</xdr:colOff>
      <xdr:row>27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819150</xdr:colOff>
      <xdr:row>17</xdr:row>
      <xdr:rowOff>9525</xdr:rowOff>
    </xdr:from>
    <xdr:to>
      <xdr:col>12</xdr:col>
      <xdr:colOff>552447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217724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155348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1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76201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58" zoomScalePageLayoutView="70" workbookViewId="0">
      <selection sqref="A1:B1"/>
    </sheetView>
  </sheetViews>
  <sheetFormatPr defaultColWidth="9.140625" defaultRowHeight="12.75"/>
  <cols>
    <col min="1" max="1" width="41.5703125" style="178" customWidth="1"/>
    <col min="2" max="2" width="50.42578125" style="178" customWidth="1"/>
    <col min="3" max="9" width="9.85546875" style="178" customWidth="1"/>
    <col min="10" max="10" width="10.28515625" style="178" customWidth="1"/>
    <col min="11" max="16384" width="9.140625" style="178"/>
  </cols>
  <sheetData>
    <row r="1" spans="1:11" ht="399.75" customHeight="1">
      <c r="A1" s="459" t="s">
        <v>428</v>
      </c>
      <c r="B1" s="460"/>
    </row>
    <row r="2" spans="1:11" ht="400.15" customHeight="1">
      <c r="A2" s="179"/>
      <c r="B2" s="180"/>
      <c r="C2" s="181"/>
      <c r="D2" s="181"/>
      <c r="E2" s="181"/>
      <c r="F2" s="181"/>
      <c r="G2" s="181"/>
      <c r="H2" s="181"/>
      <c r="I2" s="181"/>
      <c r="J2" s="181"/>
      <c r="K2" s="178" t="s">
        <v>333</v>
      </c>
    </row>
    <row r="3" spans="1:11">
      <c r="B3" s="182"/>
      <c r="D3" s="183"/>
      <c r="E3" s="184"/>
      <c r="F3" s="184"/>
      <c r="G3" s="184"/>
      <c r="J3" s="185"/>
    </row>
    <row r="9" spans="1:11">
      <c r="B9" s="186"/>
      <c r="I9" s="187"/>
    </row>
    <row r="10" spans="1:11">
      <c r="B10" s="188"/>
      <c r="C10" s="189"/>
    </row>
    <row r="11" spans="1:11">
      <c r="B11" s="188"/>
      <c r="C11" s="189"/>
    </row>
    <row r="12" spans="1:11">
      <c r="B12" s="188"/>
      <c r="C12" s="189"/>
    </row>
    <row r="13" spans="1:11">
      <c r="A13" s="190"/>
      <c r="B13" s="191"/>
      <c r="C13" s="192"/>
      <c r="D13" s="190"/>
      <c r="E13" s="190"/>
      <c r="F13" s="190"/>
      <c r="G13" s="190"/>
      <c r="H13" s="190"/>
      <c r="I13" s="190"/>
      <c r="J13" s="190"/>
    </row>
    <row r="14" spans="1:11">
      <c r="A14" s="190"/>
      <c r="B14" s="191"/>
      <c r="C14" s="192"/>
      <c r="D14" s="190"/>
      <c r="E14" s="190"/>
      <c r="F14" s="190"/>
      <c r="G14" s="190"/>
      <c r="H14" s="190"/>
      <c r="I14" s="190"/>
      <c r="J14" s="190"/>
    </row>
    <row r="15" spans="1:11">
      <c r="A15" s="190"/>
      <c r="B15" s="191"/>
      <c r="C15" s="192"/>
      <c r="D15" s="190"/>
      <c r="E15" s="190"/>
      <c r="F15" s="190"/>
      <c r="G15" s="190"/>
      <c r="H15" s="190"/>
      <c r="I15" s="190"/>
      <c r="J15" s="190"/>
    </row>
    <row r="16" spans="1:11">
      <c r="A16" s="190"/>
      <c r="B16" s="191"/>
      <c r="C16" s="192"/>
      <c r="D16" s="190"/>
      <c r="E16" s="190"/>
      <c r="F16" s="190"/>
      <c r="G16" s="190"/>
      <c r="H16" s="190"/>
      <c r="I16" s="190"/>
      <c r="J16" s="190"/>
    </row>
    <row r="17" spans="1:10">
      <c r="A17" s="190"/>
      <c r="B17" s="191"/>
      <c r="C17" s="192"/>
      <c r="D17" s="190"/>
      <c r="E17" s="190"/>
      <c r="F17" s="190"/>
      <c r="G17" s="190"/>
      <c r="H17" s="190"/>
      <c r="I17" s="190"/>
      <c r="J17" s="190"/>
    </row>
    <row r="18" spans="1:10">
      <c r="A18" s="190"/>
      <c r="B18" s="191"/>
      <c r="C18" s="192"/>
      <c r="D18" s="190"/>
      <c r="E18" s="190"/>
      <c r="F18" s="190"/>
      <c r="G18" s="190"/>
      <c r="H18" s="190"/>
      <c r="I18" s="190"/>
      <c r="J18" s="190"/>
    </row>
    <row r="19" spans="1:10">
      <c r="A19" s="190"/>
      <c r="B19" s="191"/>
      <c r="C19" s="192"/>
      <c r="D19" s="190"/>
      <c r="E19" s="190"/>
      <c r="F19" s="190"/>
      <c r="G19" s="190"/>
      <c r="H19" s="190"/>
      <c r="I19" s="190"/>
      <c r="J19" s="190"/>
    </row>
    <row r="21" spans="1:10">
      <c r="A21" s="190"/>
      <c r="B21" s="191"/>
      <c r="C21" s="192"/>
      <c r="D21" s="190"/>
      <c r="E21" s="190"/>
      <c r="F21" s="190"/>
      <c r="G21" s="190"/>
      <c r="H21" s="190"/>
      <c r="I21" s="190"/>
      <c r="J21" s="190"/>
    </row>
    <row r="22" spans="1:10">
      <c r="A22" s="190"/>
      <c r="B22" s="191"/>
      <c r="C22" s="192"/>
      <c r="D22" s="190"/>
      <c r="E22" s="190"/>
      <c r="F22" s="190"/>
      <c r="G22" s="190"/>
      <c r="H22" s="190"/>
      <c r="I22" s="190"/>
      <c r="J22" s="190"/>
    </row>
    <row r="23" spans="1:10">
      <c r="A23" s="190"/>
      <c r="B23" s="191"/>
      <c r="C23" s="192"/>
      <c r="D23" s="190"/>
      <c r="E23" s="190"/>
      <c r="F23" s="190"/>
      <c r="G23" s="190"/>
      <c r="H23" s="190"/>
      <c r="I23" s="190"/>
      <c r="J23" s="190"/>
    </row>
    <row r="25" spans="1:10">
      <c r="A25" s="190"/>
      <c r="C25" s="192"/>
      <c r="D25" s="190"/>
      <c r="E25" s="190"/>
      <c r="F25" s="190"/>
      <c r="G25" s="190"/>
      <c r="H25" s="190"/>
      <c r="I25" s="190"/>
      <c r="J25" s="190"/>
    </row>
    <row r="26" spans="1:10">
      <c r="A26" s="190"/>
      <c r="C26" s="192"/>
      <c r="D26" s="190"/>
      <c r="E26" s="190"/>
      <c r="F26" s="190"/>
      <c r="G26" s="190"/>
      <c r="H26" s="190"/>
      <c r="I26" s="190"/>
      <c r="J26" s="190"/>
    </row>
    <row r="27" spans="1:10">
      <c r="A27" s="190"/>
      <c r="C27" s="192"/>
      <c r="D27" s="190"/>
      <c r="E27" s="190"/>
      <c r="F27" s="190"/>
      <c r="G27" s="190"/>
      <c r="H27" s="190"/>
      <c r="I27" s="190"/>
      <c r="J27" s="190"/>
    </row>
    <row r="28" spans="1:10">
      <c r="A28" s="461"/>
      <c r="B28" s="461"/>
      <c r="C28" s="461"/>
      <c r="D28" s="461"/>
      <c r="E28" s="461"/>
      <c r="F28" s="461"/>
      <c r="G28" s="461"/>
      <c r="H28" s="461"/>
      <c r="I28" s="461"/>
      <c r="J28" s="461"/>
    </row>
    <row r="29" spans="1:10">
      <c r="A29" s="190"/>
      <c r="B29" s="191"/>
      <c r="C29" s="192"/>
      <c r="D29" s="190"/>
      <c r="E29" s="190"/>
      <c r="F29" s="190"/>
      <c r="G29" s="190"/>
      <c r="H29" s="190"/>
      <c r="I29" s="190"/>
      <c r="J29" s="190"/>
    </row>
    <row r="31" spans="1:10">
      <c r="A31" s="190"/>
      <c r="B31" s="191"/>
      <c r="C31" s="192"/>
      <c r="D31" s="190"/>
      <c r="E31" s="190"/>
      <c r="F31" s="190"/>
      <c r="G31" s="190"/>
      <c r="H31" s="190"/>
      <c r="I31" s="190"/>
      <c r="J31" s="190"/>
    </row>
    <row r="32" spans="1:10">
      <c r="A32" s="190"/>
      <c r="B32" s="191"/>
      <c r="C32" s="192"/>
      <c r="D32" s="190"/>
      <c r="E32" s="190"/>
      <c r="F32" s="190"/>
      <c r="G32" s="190"/>
      <c r="H32" s="190"/>
      <c r="I32" s="190"/>
      <c r="J32" s="190"/>
    </row>
    <row r="33" spans="1:10">
      <c r="A33" s="462"/>
      <c r="B33" s="462"/>
      <c r="C33" s="462"/>
      <c r="D33" s="462"/>
      <c r="E33" s="462"/>
      <c r="F33" s="462"/>
      <c r="G33" s="462"/>
      <c r="H33" s="462"/>
      <c r="I33" s="462"/>
      <c r="J33" s="462"/>
    </row>
    <row r="34" spans="1:10"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 ht="26.25">
      <c r="A35" s="464" t="s">
        <v>429</v>
      </c>
      <c r="B35" s="464"/>
      <c r="C35" s="464"/>
      <c r="D35" s="464"/>
      <c r="E35" s="464"/>
      <c r="F35" s="464"/>
      <c r="G35" s="464"/>
      <c r="H35" s="464"/>
      <c r="I35" s="464"/>
      <c r="J35" s="464"/>
    </row>
    <row r="37" spans="1:10">
      <c r="B37" s="188"/>
      <c r="C37" s="189"/>
    </row>
    <row r="39" spans="1:10">
      <c r="B39" s="193"/>
      <c r="C39" s="193"/>
      <c r="D39" s="193"/>
      <c r="E39" s="193"/>
      <c r="F39" s="193"/>
      <c r="G39" s="193"/>
      <c r="H39" s="193"/>
      <c r="I39" s="193"/>
    </row>
    <row r="50" spans="1:10">
      <c r="A50" s="463"/>
      <c r="B50" s="463"/>
      <c r="C50" s="463"/>
      <c r="D50" s="463"/>
      <c r="E50" s="463"/>
      <c r="F50" s="463"/>
      <c r="G50" s="463"/>
      <c r="H50" s="463"/>
      <c r="I50" s="463"/>
      <c r="J50" s="463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74" t="s">
        <v>392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7" t="str">
        <f>'3.1'!N1</f>
        <v>IV. čtvrtletí 2022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32" t="str">
        <f>'3.1'!A4</f>
        <v>2022</v>
      </c>
      <c r="B3" s="536" t="s">
        <v>187</v>
      </c>
      <c r="C3" s="537"/>
      <c r="D3" s="538"/>
      <c r="E3" s="536" t="s">
        <v>19</v>
      </c>
      <c r="F3" s="537"/>
      <c r="G3" s="538"/>
      <c r="H3" s="536" t="s">
        <v>193</v>
      </c>
      <c r="I3" s="537"/>
      <c r="J3" s="538"/>
      <c r="K3" s="536" t="s">
        <v>6</v>
      </c>
      <c r="L3" s="537"/>
      <c r="M3" s="538"/>
      <c r="N3" s="537" t="s">
        <v>181</v>
      </c>
      <c r="O3" s="537"/>
      <c r="P3" s="537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33"/>
      <c r="B4" s="516" t="s">
        <v>168</v>
      </c>
      <c r="C4" s="517"/>
      <c r="D4" s="518"/>
      <c r="E4" s="534" t="s">
        <v>5</v>
      </c>
      <c r="F4" s="525"/>
      <c r="G4" s="535"/>
      <c r="H4" s="534" t="s">
        <v>5</v>
      </c>
      <c r="I4" s="525"/>
      <c r="J4" s="535"/>
      <c r="K4" s="534" t="s">
        <v>5</v>
      </c>
      <c r="L4" s="525"/>
      <c r="M4" s="535"/>
      <c r="N4" s="525" t="s">
        <v>5</v>
      </c>
      <c r="O4" s="525"/>
      <c r="P4" s="525"/>
      <c r="Q4" s="9"/>
      <c r="R4" s="9"/>
      <c r="S4" s="9"/>
      <c r="T4" s="9"/>
      <c r="U4" s="9"/>
      <c r="V4" s="9"/>
      <c r="W4" s="9"/>
    </row>
    <row r="5" spans="1:23" s="22" customFormat="1" ht="12">
      <c r="A5" s="275"/>
      <c r="B5" s="386" t="s">
        <v>69</v>
      </c>
      <c r="C5" s="385" t="s">
        <v>70</v>
      </c>
      <c r="D5" s="390" t="s">
        <v>71</v>
      </c>
      <c r="E5" s="386" t="s">
        <v>69</v>
      </c>
      <c r="F5" s="385" t="s">
        <v>70</v>
      </c>
      <c r="G5" s="390" t="s">
        <v>71</v>
      </c>
      <c r="H5" s="386" t="s">
        <v>69</v>
      </c>
      <c r="I5" s="385" t="s">
        <v>70</v>
      </c>
      <c r="J5" s="390" t="s">
        <v>71</v>
      </c>
      <c r="K5" s="386" t="s">
        <v>69</v>
      </c>
      <c r="L5" s="385" t="s">
        <v>70</v>
      </c>
      <c r="M5" s="390" t="s">
        <v>71</v>
      </c>
      <c r="N5" s="385" t="s">
        <v>69</v>
      </c>
      <c r="O5" s="385" t="s">
        <v>70</v>
      </c>
      <c r="P5" s="385" t="s">
        <v>71</v>
      </c>
      <c r="Q5" s="9"/>
      <c r="R5" s="9"/>
      <c r="S5" s="9"/>
      <c r="T5" s="9"/>
      <c r="U5" s="9"/>
      <c r="V5" s="9"/>
      <c r="W5" s="9"/>
    </row>
    <row r="6" spans="1:23" s="22" customFormat="1" ht="12">
      <c r="A6" s="526" t="s">
        <v>296</v>
      </c>
      <c r="B6" s="523">
        <f>D7</f>
        <v>1112.1296800000007</v>
      </c>
      <c r="C6" s="520"/>
      <c r="D6" s="524"/>
      <c r="E6" s="523">
        <f>SUM(E7:G7)</f>
        <v>483840.75099999993</v>
      </c>
      <c r="F6" s="520"/>
      <c r="G6" s="524"/>
      <c r="H6" s="523">
        <f>SUM(H7:J7)</f>
        <v>4090.710999999998</v>
      </c>
      <c r="I6" s="520"/>
      <c r="J6" s="524"/>
      <c r="K6" s="523">
        <f>SUM(K7:M7)</f>
        <v>479750.03999999992</v>
      </c>
      <c r="L6" s="520"/>
      <c r="M6" s="524"/>
      <c r="N6" s="520">
        <f>SUM(N7:P7)</f>
        <v>463442.94299999997</v>
      </c>
      <c r="O6" s="520"/>
      <c r="P6" s="520"/>
      <c r="Q6" s="9"/>
      <c r="R6" s="9"/>
      <c r="S6" s="9"/>
      <c r="T6" s="9"/>
      <c r="U6" s="9"/>
      <c r="V6" s="9"/>
      <c r="W6" s="9"/>
    </row>
    <row r="7" spans="1:23" s="22" customFormat="1" ht="12">
      <c r="A7" s="527"/>
      <c r="B7" s="279">
        <f>SUM(B8:B10)</f>
        <v>1113.6736300000007</v>
      </c>
      <c r="C7" s="278">
        <f t="shared" ref="C7:P7" si="0">SUM(C8:C10)</f>
        <v>1113.0998800000007</v>
      </c>
      <c r="D7" s="280">
        <f t="shared" si="0"/>
        <v>1112.1296800000007</v>
      </c>
      <c r="E7" s="279">
        <f t="shared" si="0"/>
        <v>157786.20999999996</v>
      </c>
      <c r="F7" s="278">
        <f t="shared" si="0"/>
        <v>128747.88800000001</v>
      </c>
      <c r="G7" s="280">
        <f t="shared" si="0"/>
        <v>197306.65299999993</v>
      </c>
      <c r="H7" s="279">
        <f t="shared" si="0"/>
        <v>1302.3599999999992</v>
      </c>
      <c r="I7" s="278">
        <f t="shared" si="0"/>
        <v>1191.7539999999995</v>
      </c>
      <c r="J7" s="280">
        <f t="shared" si="0"/>
        <v>1596.5969999999993</v>
      </c>
      <c r="K7" s="279">
        <f t="shared" si="0"/>
        <v>156483.84999999998</v>
      </c>
      <c r="L7" s="278">
        <f t="shared" si="0"/>
        <v>127556.13400000002</v>
      </c>
      <c r="M7" s="280">
        <f t="shared" si="0"/>
        <v>195710.05599999992</v>
      </c>
      <c r="N7" s="278">
        <f t="shared" si="0"/>
        <v>151393.07500000001</v>
      </c>
      <c r="O7" s="278">
        <f t="shared" si="0"/>
        <v>122438.522</v>
      </c>
      <c r="P7" s="278">
        <f t="shared" si="0"/>
        <v>189611.34599999996</v>
      </c>
      <c r="Q7" s="9"/>
      <c r="R7" s="9"/>
      <c r="S7" s="9"/>
      <c r="T7" s="9"/>
      <c r="U7" s="9"/>
      <c r="V7" s="9"/>
      <c r="W7" s="9"/>
    </row>
    <row r="8" spans="1:23" s="22" customFormat="1" ht="12">
      <c r="A8" s="276" t="s">
        <v>192</v>
      </c>
      <c r="B8" s="268">
        <v>157.40763000000064</v>
      </c>
      <c r="C8" s="7">
        <v>156.8344800000007</v>
      </c>
      <c r="D8" s="265">
        <v>156.9536800000007</v>
      </c>
      <c r="E8" s="268">
        <v>30345.081999999969</v>
      </c>
      <c r="F8" s="7">
        <v>27841.170000000002</v>
      </c>
      <c r="G8" s="265">
        <v>38107.184999999939</v>
      </c>
      <c r="H8" s="268">
        <v>358.67199999999946</v>
      </c>
      <c r="I8" s="7">
        <v>338.48799999999954</v>
      </c>
      <c r="J8" s="265">
        <v>462.03899999999931</v>
      </c>
      <c r="K8" s="268">
        <v>29986.409999999971</v>
      </c>
      <c r="L8" s="7">
        <v>27502.682000000001</v>
      </c>
      <c r="M8" s="265">
        <v>37645.145999999942</v>
      </c>
      <c r="N8" s="7">
        <v>27201.892000000003</v>
      </c>
      <c r="O8" s="7">
        <v>24836.977000000006</v>
      </c>
      <c r="P8" s="7">
        <v>34399.937999999995</v>
      </c>
      <c r="Q8" s="9"/>
      <c r="R8" s="9"/>
      <c r="S8" s="9"/>
      <c r="T8" s="9"/>
      <c r="U8" s="9"/>
      <c r="V8" s="9"/>
      <c r="W8" s="9"/>
    </row>
    <row r="9" spans="1:23" s="22" customFormat="1" ht="12">
      <c r="A9" s="276" t="s">
        <v>225</v>
      </c>
      <c r="B9" s="268">
        <v>184.48599999999999</v>
      </c>
      <c r="C9" s="7">
        <v>184.48539999999997</v>
      </c>
      <c r="D9" s="265">
        <v>183.39600000000002</v>
      </c>
      <c r="E9" s="268">
        <v>44289.067000000025</v>
      </c>
      <c r="F9" s="7">
        <v>39846.028000000006</v>
      </c>
      <c r="G9" s="265">
        <v>50608.17099999998</v>
      </c>
      <c r="H9" s="268">
        <v>581.59299999999985</v>
      </c>
      <c r="I9" s="7">
        <v>593.10700000000008</v>
      </c>
      <c r="J9" s="265">
        <v>661.93799999999999</v>
      </c>
      <c r="K9" s="268">
        <v>43707.474000000024</v>
      </c>
      <c r="L9" s="7">
        <v>39252.921000000002</v>
      </c>
      <c r="M9" s="265">
        <v>49946.232999999978</v>
      </c>
      <c r="N9" s="7">
        <v>41517.473999999995</v>
      </c>
      <c r="O9" s="7">
        <v>36998.823999999993</v>
      </c>
      <c r="P9" s="7">
        <v>46713.861000000004</v>
      </c>
      <c r="Q9" s="9"/>
      <c r="R9" s="9"/>
      <c r="S9" s="9"/>
      <c r="T9" s="9"/>
      <c r="U9" s="9"/>
      <c r="V9" s="9"/>
      <c r="W9" s="9"/>
    </row>
    <row r="10" spans="1:23" s="22" customFormat="1" ht="12">
      <c r="A10" s="277" t="s">
        <v>226</v>
      </c>
      <c r="B10" s="269">
        <v>771.78</v>
      </c>
      <c r="C10" s="264">
        <v>771.78</v>
      </c>
      <c r="D10" s="266">
        <v>771.78</v>
      </c>
      <c r="E10" s="269">
        <v>83152.060999999987</v>
      </c>
      <c r="F10" s="264">
        <v>61060.69000000001</v>
      </c>
      <c r="G10" s="266">
        <v>108591.29700000001</v>
      </c>
      <c r="H10" s="269">
        <v>362.09500000000003</v>
      </c>
      <c r="I10" s="264">
        <v>260.15899999999999</v>
      </c>
      <c r="J10" s="266">
        <v>472.62</v>
      </c>
      <c r="K10" s="269">
        <v>82789.965999999986</v>
      </c>
      <c r="L10" s="264">
        <v>60800.53100000001</v>
      </c>
      <c r="M10" s="266">
        <v>108118.67700000001</v>
      </c>
      <c r="N10" s="264">
        <v>82673.709000000003</v>
      </c>
      <c r="O10" s="264">
        <v>60602.721000000005</v>
      </c>
      <c r="P10" s="264">
        <v>108497.54699999998</v>
      </c>
      <c r="Q10" s="9"/>
      <c r="R10" s="9"/>
      <c r="S10" s="9"/>
      <c r="T10" s="9"/>
      <c r="U10" s="9"/>
      <c r="V10" s="9"/>
      <c r="W10" s="9"/>
    </row>
    <row r="11" spans="1:23" s="15" customFormat="1" ht="11.25">
      <c r="A11" s="15" t="s">
        <v>396</v>
      </c>
      <c r="H11" s="114"/>
      <c r="P11" s="14"/>
      <c r="Q11" s="17"/>
      <c r="R11" s="17"/>
      <c r="S11" s="17"/>
      <c r="T11" s="17"/>
      <c r="U11" s="17"/>
      <c r="V11" s="17"/>
      <c r="W11" s="17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32" t="str">
        <f>'3.1'!A4</f>
        <v>2022</v>
      </c>
      <c r="B13" s="536" t="s">
        <v>187</v>
      </c>
      <c r="C13" s="537"/>
      <c r="D13" s="538"/>
      <c r="E13" s="536" t="s">
        <v>19</v>
      </c>
      <c r="F13" s="537"/>
      <c r="G13" s="538"/>
      <c r="H13" s="536" t="s">
        <v>198</v>
      </c>
      <c r="I13" s="537"/>
      <c r="J13" s="538"/>
      <c r="K13" s="536" t="s">
        <v>6</v>
      </c>
      <c r="L13" s="537"/>
      <c r="M13" s="538"/>
      <c r="N13" s="537" t="s">
        <v>181</v>
      </c>
      <c r="O13" s="537"/>
      <c r="P13" s="537"/>
      <c r="Q13" s="9"/>
      <c r="R13" s="9"/>
      <c r="S13" s="9"/>
      <c r="T13" s="9"/>
      <c r="U13" s="9"/>
      <c r="V13" s="9"/>
      <c r="W13" s="9"/>
    </row>
    <row r="14" spans="1:23" s="22" customFormat="1" ht="12">
      <c r="A14" s="533"/>
      <c r="B14" s="516" t="s">
        <v>168</v>
      </c>
      <c r="C14" s="517"/>
      <c r="D14" s="518"/>
      <c r="E14" s="534" t="s">
        <v>5</v>
      </c>
      <c r="F14" s="525"/>
      <c r="G14" s="535"/>
      <c r="H14" s="534" t="s">
        <v>5</v>
      </c>
      <c r="I14" s="525"/>
      <c r="J14" s="535"/>
      <c r="K14" s="534" t="s">
        <v>5</v>
      </c>
      <c r="L14" s="525"/>
      <c r="M14" s="535"/>
      <c r="N14" s="525" t="s">
        <v>5</v>
      </c>
      <c r="O14" s="525"/>
      <c r="P14" s="525"/>
      <c r="Q14" s="9"/>
      <c r="R14" s="9"/>
      <c r="S14" s="9"/>
      <c r="T14" s="9"/>
      <c r="U14" s="9"/>
      <c r="V14" s="9"/>
      <c r="W14" s="9"/>
    </row>
    <row r="15" spans="1:23" s="22" customFormat="1" ht="12">
      <c r="A15" s="275"/>
      <c r="B15" s="386" t="s">
        <v>69</v>
      </c>
      <c r="C15" s="385" t="s">
        <v>70</v>
      </c>
      <c r="D15" s="390" t="s">
        <v>71</v>
      </c>
      <c r="E15" s="386" t="s">
        <v>69</v>
      </c>
      <c r="F15" s="385" t="s">
        <v>70</v>
      </c>
      <c r="G15" s="390" t="s">
        <v>71</v>
      </c>
      <c r="H15" s="386" t="s">
        <v>69</v>
      </c>
      <c r="I15" s="385" t="s">
        <v>70</v>
      </c>
      <c r="J15" s="390" t="s">
        <v>71</v>
      </c>
      <c r="K15" s="386" t="s">
        <v>69</v>
      </c>
      <c r="L15" s="385" t="s">
        <v>70</v>
      </c>
      <c r="M15" s="390" t="s">
        <v>71</v>
      </c>
      <c r="N15" s="385" t="s">
        <v>69</v>
      </c>
      <c r="O15" s="385" t="s">
        <v>70</v>
      </c>
      <c r="P15" s="385" t="s">
        <v>71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26" t="s">
        <v>18</v>
      </c>
      <c r="B16" s="528">
        <f>D17</f>
        <v>1171.5</v>
      </c>
      <c r="C16" s="529"/>
      <c r="D16" s="530"/>
      <c r="E16" s="528">
        <f>SUM(E17:G17)</f>
        <v>306842.48</v>
      </c>
      <c r="F16" s="529"/>
      <c r="G16" s="530"/>
      <c r="H16" s="528">
        <f>SUM(H17:J17)</f>
        <v>398443.1</v>
      </c>
      <c r="I16" s="529"/>
      <c r="J16" s="530"/>
      <c r="K16" s="528">
        <f>SUM(K17:M17)</f>
        <v>302842.81</v>
      </c>
      <c r="L16" s="529"/>
      <c r="M16" s="530"/>
      <c r="N16" s="531">
        <f>SUM(N17:P17)</f>
        <v>305288.63</v>
      </c>
      <c r="O16" s="529"/>
      <c r="P16" s="529"/>
      <c r="Q16" s="9"/>
      <c r="R16" s="9"/>
      <c r="S16" s="9"/>
      <c r="T16" s="9"/>
      <c r="U16" s="9"/>
      <c r="V16" s="9"/>
      <c r="W16" s="9"/>
    </row>
    <row r="17" spans="1:23" s="22" customFormat="1" ht="12">
      <c r="A17" s="527"/>
      <c r="B17" s="279">
        <v>1171.5</v>
      </c>
      <c r="C17" s="278">
        <v>1171.5</v>
      </c>
      <c r="D17" s="280">
        <v>1171.5</v>
      </c>
      <c r="E17" s="279">
        <v>90087.2</v>
      </c>
      <c r="F17" s="278">
        <v>109858.04000000001</v>
      </c>
      <c r="G17" s="280">
        <v>106897.23999999999</v>
      </c>
      <c r="H17" s="279">
        <v>116771.32</v>
      </c>
      <c r="I17" s="278">
        <v>140821.43</v>
      </c>
      <c r="J17" s="280">
        <v>140850.35</v>
      </c>
      <c r="K17" s="279">
        <v>88908.5</v>
      </c>
      <c r="L17" s="278">
        <v>108423.51000000001</v>
      </c>
      <c r="M17" s="280">
        <v>105510.79999999999</v>
      </c>
      <c r="N17" s="278">
        <v>89659.25</v>
      </c>
      <c r="O17" s="278">
        <v>109299.43</v>
      </c>
      <c r="P17" s="278">
        <v>106329.95000000001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74" t="s">
        <v>393</v>
      </c>
      <c r="P1" s="217" t="str">
        <f>'3.1'!N1</f>
        <v>IV. čtvrtletí 2022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32" t="str">
        <f>'3.1'!A4</f>
        <v>2022</v>
      </c>
      <c r="B3" s="536" t="s">
        <v>187</v>
      </c>
      <c r="C3" s="537"/>
      <c r="D3" s="538"/>
      <c r="E3" s="536" t="s">
        <v>19</v>
      </c>
      <c r="F3" s="537"/>
      <c r="G3" s="538"/>
      <c r="H3" s="536" t="s">
        <v>193</v>
      </c>
      <c r="I3" s="537"/>
      <c r="J3" s="538"/>
      <c r="K3" s="536" t="s">
        <v>6</v>
      </c>
      <c r="L3" s="537"/>
      <c r="M3" s="538"/>
      <c r="N3" s="537" t="s">
        <v>181</v>
      </c>
      <c r="O3" s="537"/>
      <c r="P3" s="537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33"/>
      <c r="B4" s="516" t="s">
        <v>168</v>
      </c>
      <c r="C4" s="517"/>
      <c r="D4" s="518"/>
      <c r="E4" s="534" t="s">
        <v>5</v>
      </c>
      <c r="F4" s="525"/>
      <c r="G4" s="535"/>
      <c r="H4" s="534" t="s">
        <v>5</v>
      </c>
      <c r="I4" s="525"/>
      <c r="J4" s="535"/>
      <c r="K4" s="534" t="s">
        <v>5</v>
      </c>
      <c r="L4" s="525"/>
      <c r="M4" s="535"/>
      <c r="N4" s="525" t="s">
        <v>5</v>
      </c>
      <c r="O4" s="525"/>
      <c r="P4" s="525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75"/>
      <c r="B5" s="386" t="s">
        <v>69</v>
      </c>
      <c r="C5" s="385" t="s">
        <v>70</v>
      </c>
      <c r="D5" s="390" t="s">
        <v>71</v>
      </c>
      <c r="E5" s="386" t="s">
        <v>69</v>
      </c>
      <c r="F5" s="385" t="s">
        <v>70</v>
      </c>
      <c r="G5" s="390" t="s">
        <v>71</v>
      </c>
      <c r="H5" s="386" t="s">
        <v>69</v>
      </c>
      <c r="I5" s="385" t="s">
        <v>70</v>
      </c>
      <c r="J5" s="390" t="s">
        <v>71</v>
      </c>
      <c r="K5" s="386" t="s">
        <v>69</v>
      </c>
      <c r="L5" s="385" t="s">
        <v>70</v>
      </c>
      <c r="M5" s="390" t="s">
        <v>71</v>
      </c>
      <c r="N5" s="385" t="s">
        <v>69</v>
      </c>
      <c r="O5" s="385" t="s">
        <v>70</v>
      </c>
      <c r="P5" s="385" t="s">
        <v>71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26" t="s">
        <v>297</v>
      </c>
      <c r="B6" s="523">
        <f>D7</f>
        <v>2082.6488300000005</v>
      </c>
      <c r="C6" s="520"/>
      <c r="D6" s="524"/>
      <c r="E6" s="523">
        <f>SUM(E7:G7)</f>
        <v>244159.478</v>
      </c>
      <c r="F6" s="520"/>
      <c r="G6" s="524"/>
      <c r="H6" s="523">
        <f>SUM(H7:J7)</f>
        <v>2783.6759999999995</v>
      </c>
      <c r="I6" s="520"/>
      <c r="J6" s="524"/>
      <c r="K6" s="523">
        <f>SUM(K7:M7)</f>
        <v>241375.80200000003</v>
      </c>
      <c r="L6" s="520"/>
      <c r="M6" s="524"/>
      <c r="N6" s="520">
        <f>SUM(N7:P7)</f>
        <v>223806.09599999999</v>
      </c>
      <c r="O6" s="520"/>
      <c r="P6" s="52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27"/>
      <c r="B7" s="279">
        <f>SUM(B8:B13)</f>
        <v>2098.7124000000003</v>
      </c>
      <c r="C7" s="278">
        <f t="shared" ref="C7:P7" si="0">SUM(C8:C13)</f>
        <v>2092.7178800000006</v>
      </c>
      <c r="D7" s="280">
        <f t="shared" si="0"/>
        <v>2082.6488300000005</v>
      </c>
      <c r="E7" s="279">
        <f t="shared" si="0"/>
        <v>148316.40200000009</v>
      </c>
      <c r="F7" s="278">
        <f t="shared" si="0"/>
        <v>64615.824999999924</v>
      </c>
      <c r="G7" s="280">
        <f t="shared" si="0"/>
        <v>31227.251000000004</v>
      </c>
      <c r="H7" s="279">
        <f t="shared" si="0"/>
        <v>1230.3659999999998</v>
      </c>
      <c r="I7" s="278">
        <f t="shared" si="0"/>
        <v>835.77699999999993</v>
      </c>
      <c r="J7" s="280">
        <f t="shared" si="0"/>
        <v>717.53300000000002</v>
      </c>
      <c r="K7" s="279">
        <f t="shared" si="0"/>
        <v>147086.03600000011</v>
      </c>
      <c r="L7" s="278">
        <f t="shared" si="0"/>
        <v>63780.04799999993</v>
      </c>
      <c r="M7" s="280">
        <f t="shared" si="0"/>
        <v>30509.718000000008</v>
      </c>
      <c r="N7" s="278">
        <f t="shared" si="0"/>
        <v>136330.07800000001</v>
      </c>
      <c r="O7" s="278">
        <f t="shared" si="0"/>
        <v>58917.945999999989</v>
      </c>
      <c r="P7" s="278">
        <f t="shared" si="0"/>
        <v>28558.071999999996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76" t="s">
        <v>223</v>
      </c>
      <c r="B8" s="288">
        <v>90.347330000001193</v>
      </c>
      <c r="C8" s="7">
        <v>88.952040000001389</v>
      </c>
      <c r="D8" s="265">
        <v>86.404390000001285</v>
      </c>
      <c r="E8" s="268">
        <v>5828.7749999999996</v>
      </c>
      <c r="F8" s="7">
        <v>2560.7619999999861</v>
      </c>
      <c r="G8" s="265">
        <v>1443.0899999999901</v>
      </c>
      <c r="H8" s="268">
        <v>4.8529999999999971</v>
      </c>
      <c r="I8" s="7">
        <v>2.6459999999999946</v>
      </c>
      <c r="J8" s="265">
        <v>2.499999999999996</v>
      </c>
      <c r="K8" s="268">
        <v>5823.9219999999996</v>
      </c>
      <c r="L8" s="7">
        <v>2558.1159999999859</v>
      </c>
      <c r="M8" s="265">
        <v>1440.5899999999901</v>
      </c>
      <c r="N8" s="7">
        <v>3866.5839999999862</v>
      </c>
      <c r="O8" s="7">
        <v>1491.0360000000042</v>
      </c>
      <c r="P8" s="7">
        <v>640.21799999998302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76" t="s">
        <v>188</v>
      </c>
      <c r="B9" s="288">
        <v>149.30628999999951</v>
      </c>
      <c r="C9" s="7">
        <v>148.12022999999931</v>
      </c>
      <c r="D9" s="265">
        <v>145.7488699999991</v>
      </c>
      <c r="E9" s="268">
        <v>8958.6800000000076</v>
      </c>
      <c r="F9" s="7">
        <v>3838.9140000000002</v>
      </c>
      <c r="G9" s="265">
        <v>1903.6289999999995</v>
      </c>
      <c r="H9" s="268">
        <v>49.189999999999991</v>
      </c>
      <c r="I9" s="7">
        <v>46.68399999999999</v>
      </c>
      <c r="J9" s="265">
        <v>46.677999999999997</v>
      </c>
      <c r="K9" s="268">
        <v>8909.4900000000071</v>
      </c>
      <c r="L9" s="7">
        <v>3792.23</v>
      </c>
      <c r="M9" s="265">
        <v>1856.9509999999996</v>
      </c>
      <c r="N9" s="7">
        <v>5339.7680000000046</v>
      </c>
      <c r="O9" s="7">
        <v>2087.2340000000004</v>
      </c>
      <c r="P9" s="7">
        <v>999.61499999999558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76" t="s">
        <v>201</v>
      </c>
      <c r="B10" s="288">
        <v>63.319459999999914</v>
      </c>
      <c r="C10" s="7">
        <v>63.318389999999908</v>
      </c>
      <c r="D10" s="265">
        <v>62.544319999999921</v>
      </c>
      <c r="E10" s="268">
        <v>3994.0519999999915</v>
      </c>
      <c r="F10" s="7">
        <v>1718.4930000000002</v>
      </c>
      <c r="G10" s="265">
        <v>797.49700000000041</v>
      </c>
      <c r="H10" s="268">
        <v>43.786000000000001</v>
      </c>
      <c r="I10" s="7">
        <v>47.850999999999992</v>
      </c>
      <c r="J10" s="265">
        <v>40.656999999999996</v>
      </c>
      <c r="K10" s="268">
        <v>3950.2659999999914</v>
      </c>
      <c r="L10" s="7">
        <v>1670.6420000000003</v>
      </c>
      <c r="M10" s="265">
        <v>756.84000000000037</v>
      </c>
      <c r="N10" s="7">
        <v>2749.4350000000022</v>
      </c>
      <c r="O10" s="7">
        <v>1255.4890000000014</v>
      </c>
      <c r="P10" s="7">
        <v>737.0559999999997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76" t="s">
        <v>189</v>
      </c>
      <c r="B11" s="288">
        <v>465.86632999999989</v>
      </c>
      <c r="C11" s="7">
        <v>466.8572299999999</v>
      </c>
      <c r="D11" s="265">
        <v>466.91997999999995</v>
      </c>
      <c r="E11" s="268">
        <v>32285.244000000024</v>
      </c>
      <c r="F11" s="7">
        <v>14142.784999999991</v>
      </c>
      <c r="G11" s="265">
        <v>6782.5499999999984</v>
      </c>
      <c r="H11" s="268">
        <v>262.28900000000004</v>
      </c>
      <c r="I11" s="7">
        <v>160.61699999999976</v>
      </c>
      <c r="J11" s="265">
        <v>125.53400000000009</v>
      </c>
      <c r="K11" s="268">
        <v>32022.955000000024</v>
      </c>
      <c r="L11" s="7">
        <v>13982.167999999991</v>
      </c>
      <c r="M11" s="265">
        <v>6657.0159999999987</v>
      </c>
      <c r="N11" s="7">
        <v>28959.974000000009</v>
      </c>
      <c r="O11" s="7">
        <v>12694.868000000011</v>
      </c>
      <c r="P11" s="7">
        <v>6347.8510000000088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76" t="s">
        <v>190</v>
      </c>
      <c r="B12" s="288">
        <v>984.67764000000011</v>
      </c>
      <c r="C12" s="7">
        <v>980.27464000000009</v>
      </c>
      <c r="D12" s="265">
        <v>975.83592000000021</v>
      </c>
      <c r="E12" s="268">
        <v>72126.187000000064</v>
      </c>
      <c r="F12" s="7">
        <v>31680.245999999956</v>
      </c>
      <c r="G12" s="265">
        <v>15171.294000000018</v>
      </c>
      <c r="H12" s="268">
        <v>511.91899999999981</v>
      </c>
      <c r="I12" s="7">
        <v>355.56000000000012</v>
      </c>
      <c r="J12" s="265">
        <v>315.89499999999992</v>
      </c>
      <c r="K12" s="268">
        <v>71614.268000000069</v>
      </c>
      <c r="L12" s="7">
        <v>31324.685999999954</v>
      </c>
      <c r="M12" s="265">
        <v>14855.399000000018</v>
      </c>
      <c r="N12" s="7">
        <v>70827.294999999998</v>
      </c>
      <c r="O12" s="7">
        <v>30959.526999999973</v>
      </c>
      <c r="P12" s="7">
        <v>14790.863000000008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77" t="s">
        <v>191</v>
      </c>
      <c r="B13" s="289">
        <v>345.19534999999991</v>
      </c>
      <c r="C13" s="264">
        <v>345.19534999999991</v>
      </c>
      <c r="D13" s="266">
        <v>345.19534999999991</v>
      </c>
      <c r="E13" s="269">
        <v>25123.464000000004</v>
      </c>
      <c r="F13" s="264">
        <v>10674.624999999996</v>
      </c>
      <c r="G13" s="266">
        <v>5129.1909999999998</v>
      </c>
      <c r="H13" s="269">
        <v>358.32899999999995</v>
      </c>
      <c r="I13" s="264">
        <v>222.41900000000001</v>
      </c>
      <c r="J13" s="266">
        <v>186.26900000000001</v>
      </c>
      <c r="K13" s="269">
        <v>24765.135000000002</v>
      </c>
      <c r="L13" s="264">
        <v>10452.205999999996</v>
      </c>
      <c r="M13" s="266">
        <v>4942.9219999999996</v>
      </c>
      <c r="N13" s="264">
        <v>24587.022000000004</v>
      </c>
      <c r="O13" s="264">
        <v>10429.791999999999</v>
      </c>
      <c r="P13" s="264">
        <v>5042.4690000000001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1.25">
      <c r="A14" s="15" t="s">
        <v>396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32" t="str">
        <f>'3.1'!A4</f>
        <v>2022</v>
      </c>
      <c r="B27" s="536" t="s">
        <v>187</v>
      </c>
      <c r="C27" s="537"/>
      <c r="D27" s="538"/>
      <c r="E27" s="536" t="s">
        <v>19</v>
      </c>
      <c r="F27" s="537"/>
      <c r="G27" s="538"/>
      <c r="H27" s="536" t="s">
        <v>193</v>
      </c>
      <c r="I27" s="537"/>
      <c r="J27" s="538"/>
      <c r="K27" s="536" t="s">
        <v>6</v>
      </c>
      <c r="L27" s="537"/>
      <c r="M27" s="538"/>
      <c r="N27" s="537" t="s">
        <v>181</v>
      </c>
      <c r="O27" s="537"/>
      <c r="P27" s="537"/>
    </row>
    <row r="28" spans="1:28" ht="12" customHeight="1">
      <c r="A28" s="533"/>
      <c r="B28" s="516" t="s">
        <v>168</v>
      </c>
      <c r="C28" s="517"/>
      <c r="D28" s="518"/>
      <c r="E28" s="534" t="s">
        <v>5</v>
      </c>
      <c r="F28" s="525"/>
      <c r="G28" s="535"/>
      <c r="H28" s="534" t="s">
        <v>5</v>
      </c>
      <c r="I28" s="525"/>
      <c r="J28" s="535"/>
      <c r="K28" s="534" t="s">
        <v>5</v>
      </c>
      <c r="L28" s="525"/>
      <c r="M28" s="535"/>
      <c r="N28" s="525" t="s">
        <v>5</v>
      </c>
      <c r="O28" s="525"/>
      <c r="P28" s="525"/>
    </row>
    <row r="29" spans="1:28">
      <c r="A29" s="275"/>
      <c r="B29" s="386" t="s">
        <v>69</v>
      </c>
      <c r="C29" s="385" t="s">
        <v>70</v>
      </c>
      <c r="D29" s="390" t="s">
        <v>71</v>
      </c>
      <c r="E29" s="386" t="s">
        <v>69</v>
      </c>
      <c r="F29" s="385" t="s">
        <v>70</v>
      </c>
      <c r="G29" s="390" t="s">
        <v>71</v>
      </c>
      <c r="H29" s="386" t="s">
        <v>69</v>
      </c>
      <c r="I29" s="385" t="s">
        <v>70</v>
      </c>
      <c r="J29" s="390" t="s">
        <v>71</v>
      </c>
      <c r="K29" s="386" t="s">
        <v>69</v>
      </c>
      <c r="L29" s="385" t="s">
        <v>70</v>
      </c>
      <c r="M29" s="390" t="s">
        <v>71</v>
      </c>
      <c r="N29" s="385" t="s">
        <v>69</v>
      </c>
      <c r="O29" s="385" t="s">
        <v>70</v>
      </c>
      <c r="P29" s="385" t="s">
        <v>71</v>
      </c>
    </row>
    <row r="30" spans="1:28">
      <c r="A30" s="526" t="s">
        <v>298</v>
      </c>
      <c r="B30" s="523">
        <f>D31</f>
        <v>339.09490000000011</v>
      </c>
      <c r="C30" s="520"/>
      <c r="D30" s="524"/>
      <c r="E30" s="523">
        <f>SUM(E31:G31)</f>
        <v>164771.883</v>
      </c>
      <c r="F30" s="520"/>
      <c r="G30" s="524"/>
      <c r="H30" s="523">
        <f>SUM(H31:J31)</f>
        <v>1987.3909999999996</v>
      </c>
      <c r="I30" s="520"/>
      <c r="J30" s="524"/>
      <c r="K30" s="523">
        <f>SUM(K31:M31)</f>
        <v>162784.492</v>
      </c>
      <c r="L30" s="520"/>
      <c r="M30" s="524"/>
      <c r="N30" s="520">
        <f>SUM(N31:P31)</f>
        <v>162796.20000000001</v>
      </c>
      <c r="O30" s="520"/>
      <c r="P30" s="520"/>
    </row>
    <row r="31" spans="1:28">
      <c r="A31" s="527"/>
      <c r="B31" s="279">
        <f>SUM(B32:B35)</f>
        <v>339.40990000000011</v>
      </c>
      <c r="C31" s="278">
        <f t="shared" ref="C31:P31" si="1">SUM(C32:C35)</f>
        <v>339.40990000000011</v>
      </c>
      <c r="D31" s="280">
        <f t="shared" si="1"/>
        <v>339.09490000000011</v>
      </c>
      <c r="E31" s="279">
        <f t="shared" si="1"/>
        <v>57547.027999999977</v>
      </c>
      <c r="F31" s="278">
        <f t="shared" si="1"/>
        <v>44926.333000000013</v>
      </c>
      <c r="G31" s="280">
        <f t="shared" si="1"/>
        <v>62298.522000000012</v>
      </c>
      <c r="H31" s="279">
        <f t="shared" si="1"/>
        <v>666.82599999999991</v>
      </c>
      <c r="I31" s="278">
        <f t="shared" si="1"/>
        <v>540.37200000000007</v>
      </c>
      <c r="J31" s="280">
        <f t="shared" si="1"/>
        <v>780.19299999999976</v>
      </c>
      <c r="K31" s="279">
        <f t="shared" si="1"/>
        <v>56880.201999999976</v>
      </c>
      <c r="L31" s="278">
        <f t="shared" si="1"/>
        <v>44385.96100000001</v>
      </c>
      <c r="M31" s="280">
        <f t="shared" si="1"/>
        <v>61518.329000000012</v>
      </c>
      <c r="N31" s="278">
        <f t="shared" si="1"/>
        <v>56870.784999999996</v>
      </c>
      <c r="O31" s="278">
        <f t="shared" si="1"/>
        <v>44384.680999999997</v>
      </c>
      <c r="P31" s="278">
        <f t="shared" si="1"/>
        <v>61540.734000000011</v>
      </c>
    </row>
    <row r="32" spans="1:28">
      <c r="A32" s="276" t="s">
        <v>199</v>
      </c>
      <c r="B32" s="288">
        <v>2.7799</v>
      </c>
      <c r="C32" s="7">
        <v>2.7799</v>
      </c>
      <c r="D32" s="265">
        <v>2.4648999999999996</v>
      </c>
      <c r="E32" s="268">
        <v>129.976</v>
      </c>
      <c r="F32" s="7">
        <v>89.14</v>
      </c>
      <c r="G32" s="265">
        <v>144.39600000000002</v>
      </c>
      <c r="H32" s="268">
        <v>2.6790000000000003</v>
      </c>
      <c r="I32" s="7">
        <v>2.246</v>
      </c>
      <c r="J32" s="265">
        <v>3.17</v>
      </c>
      <c r="K32" s="268">
        <v>127.297</v>
      </c>
      <c r="L32" s="7">
        <v>86.894000000000005</v>
      </c>
      <c r="M32" s="265">
        <v>141.22600000000003</v>
      </c>
      <c r="N32" s="7">
        <v>126.065</v>
      </c>
      <c r="O32" s="7">
        <v>85.337999999999994</v>
      </c>
      <c r="P32" s="7">
        <v>139.26599999999999</v>
      </c>
    </row>
    <row r="33" spans="1:16">
      <c r="A33" s="276" t="s">
        <v>200</v>
      </c>
      <c r="B33" s="288">
        <v>5.76</v>
      </c>
      <c r="C33" s="7">
        <v>5.76</v>
      </c>
      <c r="D33" s="265">
        <v>5.76</v>
      </c>
      <c r="E33" s="268">
        <v>732.88299999999992</v>
      </c>
      <c r="F33" s="7">
        <v>542.51400000000001</v>
      </c>
      <c r="G33" s="265">
        <v>673.01599999999996</v>
      </c>
      <c r="H33" s="268">
        <v>8.4410000000000007</v>
      </c>
      <c r="I33" s="7">
        <v>6.8999999999999995</v>
      </c>
      <c r="J33" s="265">
        <v>7.5090000000000003</v>
      </c>
      <c r="K33" s="268">
        <v>724.44199999999989</v>
      </c>
      <c r="L33" s="7">
        <v>535.61400000000003</v>
      </c>
      <c r="M33" s="265">
        <v>665.50699999999995</v>
      </c>
      <c r="N33" s="7">
        <v>722.32799999999997</v>
      </c>
      <c r="O33" s="7">
        <v>533.95000000000005</v>
      </c>
      <c r="P33" s="7">
        <v>663.76699999999994</v>
      </c>
    </row>
    <row r="34" spans="1:16">
      <c r="A34" s="276" t="s">
        <v>202</v>
      </c>
      <c r="B34" s="288">
        <v>57.879999999999995</v>
      </c>
      <c r="C34" s="7">
        <v>57.879999999999995</v>
      </c>
      <c r="D34" s="265">
        <v>57.879999999999995</v>
      </c>
      <c r="E34" s="268">
        <v>9177.723</v>
      </c>
      <c r="F34" s="7">
        <v>7974.2870000000021</v>
      </c>
      <c r="G34" s="265">
        <v>10432.579000000002</v>
      </c>
      <c r="H34" s="268">
        <v>72.775999999999996</v>
      </c>
      <c r="I34" s="7">
        <v>70.991</v>
      </c>
      <c r="J34" s="265">
        <v>96.137999999999991</v>
      </c>
      <c r="K34" s="268">
        <v>9104.9470000000001</v>
      </c>
      <c r="L34" s="7">
        <v>7903.2960000000021</v>
      </c>
      <c r="M34" s="265">
        <v>10336.441000000001</v>
      </c>
      <c r="N34" s="7">
        <v>9105.516999999998</v>
      </c>
      <c r="O34" s="7">
        <v>7903.5709999999999</v>
      </c>
      <c r="P34" s="7">
        <v>10339.402999999998</v>
      </c>
    </row>
    <row r="35" spans="1:16">
      <c r="A35" s="277" t="s">
        <v>203</v>
      </c>
      <c r="B35" s="289">
        <v>272.99000000000012</v>
      </c>
      <c r="C35" s="264">
        <v>272.99000000000012</v>
      </c>
      <c r="D35" s="266">
        <v>272.99000000000012</v>
      </c>
      <c r="E35" s="269">
        <v>47506.445999999974</v>
      </c>
      <c r="F35" s="264">
        <v>36320.392000000007</v>
      </c>
      <c r="G35" s="266">
        <v>51048.53100000001</v>
      </c>
      <c r="H35" s="269">
        <v>582.92999999999995</v>
      </c>
      <c r="I35" s="264">
        <v>460.23500000000001</v>
      </c>
      <c r="J35" s="266">
        <v>673.37599999999975</v>
      </c>
      <c r="K35" s="269">
        <v>46923.515999999974</v>
      </c>
      <c r="L35" s="264">
        <v>35860.157000000007</v>
      </c>
      <c r="M35" s="266">
        <v>50375.155000000013</v>
      </c>
      <c r="N35" s="264">
        <v>46916.875</v>
      </c>
      <c r="O35" s="264">
        <v>35861.822</v>
      </c>
      <c r="P35" s="264">
        <v>50398.29800000001</v>
      </c>
    </row>
    <row r="36" spans="1:16" s="15" customFormat="1" ht="11.25">
      <c r="A36" s="15" t="s">
        <v>396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81" t="s">
        <v>394</v>
      </c>
      <c r="B1" s="99"/>
      <c r="C1" s="99"/>
      <c r="D1" s="99"/>
      <c r="M1" s="217" t="str">
        <f>'3.1'!N1</f>
        <v>IV. čtvrtletí 2022</v>
      </c>
    </row>
    <row r="2" spans="1:13" ht="6" customHeight="1"/>
    <row r="3" spans="1:13" ht="12.75" customHeight="1">
      <c r="A3" s="532" t="str">
        <f>'3.1'!A4</f>
        <v>2022</v>
      </c>
      <c r="B3" s="536" t="s">
        <v>19</v>
      </c>
      <c r="C3" s="537"/>
      <c r="D3" s="538"/>
      <c r="E3" s="536" t="s">
        <v>193</v>
      </c>
      <c r="F3" s="537"/>
      <c r="G3" s="538"/>
      <c r="H3" s="536" t="s">
        <v>195</v>
      </c>
      <c r="I3" s="537"/>
      <c r="J3" s="538"/>
      <c r="K3" s="537" t="s">
        <v>6</v>
      </c>
      <c r="L3" s="537"/>
      <c r="M3" s="537"/>
    </row>
    <row r="4" spans="1:13" ht="12.75" customHeight="1">
      <c r="A4" s="533"/>
      <c r="B4" s="516" t="s">
        <v>103</v>
      </c>
      <c r="C4" s="517"/>
      <c r="D4" s="518"/>
      <c r="E4" s="534" t="s">
        <v>103</v>
      </c>
      <c r="F4" s="525"/>
      <c r="G4" s="535"/>
      <c r="H4" s="534" t="s">
        <v>103</v>
      </c>
      <c r="I4" s="525"/>
      <c r="J4" s="535"/>
      <c r="K4" s="525" t="s">
        <v>103</v>
      </c>
      <c r="L4" s="525"/>
      <c r="M4" s="525"/>
    </row>
    <row r="5" spans="1:13" ht="12.75" customHeight="1">
      <c r="A5" s="275"/>
      <c r="B5" s="386" t="s">
        <v>69</v>
      </c>
      <c r="C5" s="385" t="s">
        <v>70</v>
      </c>
      <c r="D5" s="390" t="s">
        <v>71</v>
      </c>
      <c r="E5" s="386" t="s">
        <v>69</v>
      </c>
      <c r="F5" s="385" t="s">
        <v>70</v>
      </c>
      <c r="G5" s="390" t="s">
        <v>71</v>
      </c>
      <c r="H5" s="386" t="s">
        <v>69</v>
      </c>
      <c r="I5" s="385" t="s">
        <v>70</v>
      </c>
      <c r="J5" s="390" t="s">
        <v>71</v>
      </c>
      <c r="K5" s="385" t="s">
        <v>69</v>
      </c>
      <c r="L5" s="385" t="s">
        <v>70</v>
      </c>
      <c r="M5" s="385" t="s">
        <v>71</v>
      </c>
    </row>
    <row r="6" spans="1:13" ht="12.75" customHeight="1">
      <c r="A6" s="526" t="s">
        <v>150</v>
      </c>
      <c r="B6" s="523">
        <f>SUM(B7:D7)</f>
        <v>605157.84100000001</v>
      </c>
      <c r="C6" s="520"/>
      <c r="D6" s="524"/>
      <c r="E6" s="523">
        <f>SUM(E7:G7)</f>
        <v>40649.389000000003</v>
      </c>
      <c r="F6" s="520"/>
      <c r="G6" s="524"/>
      <c r="H6" s="523">
        <f>SUM(H7:J7)</f>
        <v>27310.929</v>
      </c>
      <c r="I6" s="520"/>
      <c r="J6" s="524"/>
      <c r="K6" s="520">
        <f>SUM(K7:M7)</f>
        <v>564508.45200000005</v>
      </c>
      <c r="L6" s="520"/>
      <c r="M6" s="520"/>
    </row>
    <row r="7" spans="1:13">
      <c r="A7" s="527"/>
      <c r="B7" s="279">
        <f>SUM(B8:B14)</f>
        <v>181425.74000000002</v>
      </c>
      <c r="C7" s="278">
        <f t="shared" ref="C7:M7" si="0">SUM(C8:C14)</f>
        <v>209967.04899999994</v>
      </c>
      <c r="D7" s="280">
        <f t="shared" si="0"/>
        <v>213765.052</v>
      </c>
      <c r="E7" s="279">
        <f t="shared" si="0"/>
        <v>14195.111000000001</v>
      </c>
      <c r="F7" s="278">
        <f t="shared" si="0"/>
        <v>13182.61</v>
      </c>
      <c r="G7" s="280">
        <f t="shared" si="0"/>
        <v>13271.668000000001</v>
      </c>
      <c r="H7" s="279">
        <f t="shared" si="0"/>
        <v>7914.8250000000007</v>
      </c>
      <c r="I7" s="278">
        <f t="shared" si="0"/>
        <v>9687.2649999999994</v>
      </c>
      <c r="J7" s="280">
        <f t="shared" si="0"/>
        <v>9708.8389999999999</v>
      </c>
      <c r="K7" s="278">
        <f t="shared" si="0"/>
        <v>167230.62900000002</v>
      </c>
      <c r="L7" s="278">
        <f t="shared" si="0"/>
        <v>196784.43899999995</v>
      </c>
      <c r="M7" s="278">
        <f t="shared" si="0"/>
        <v>200493.38400000002</v>
      </c>
    </row>
    <row r="8" spans="1:13">
      <c r="A8" s="290" t="s">
        <v>87</v>
      </c>
      <c r="B8" s="296">
        <v>11000.712</v>
      </c>
      <c r="C8" s="297">
        <v>10217.039999999999</v>
      </c>
      <c r="D8" s="298">
        <v>9504.8259999999991</v>
      </c>
      <c r="E8" s="296">
        <v>1628.0359999999998</v>
      </c>
      <c r="F8" s="297">
        <v>1417.2470000000001</v>
      </c>
      <c r="G8" s="298">
        <v>1159.654</v>
      </c>
      <c r="H8" s="296">
        <v>127.929</v>
      </c>
      <c r="I8" s="297">
        <v>213.184</v>
      </c>
      <c r="J8" s="298">
        <v>194.08599999999998</v>
      </c>
      <c r="K8" s="297">
        <v>9372.6759999999995</v>
      </c>
      <c r="L8" s="297">
        <v>8799.7929999999997</v>
      </c>
      <c r="M8" s="297">
        <v>8345.1719999999987</v>
      </c>
    </row>
    <row r="9" spans="1:13">
      <c r="A9" s="290" t="s">
        <v>171</v>
      </c>
      <c r="B9" s="296">
        <v>36509.587</v>
      </c>
      <c r="C9" s="297">
        <v>70091.436000000002</v>
      </c>
      <c r="D9" s="298">
        <v>73207.074999999997</v>
      </c>
      <c r="E9" s="296">
        <v>681.45299999999997</v>
      </c>
      <c r="F9" s="297">
        <v>1386.202</v>
      </c>
      <c r="G9" s="298">
        <v>1336.3929999999998</v>
      </c>
      <c r="H9" s="296">
        <v>1141.6119999999999</v>
      </c>
      <c r="I9" s="297">
        <v>2809.3460000000005</v>
      </c>
      <c r="J9" s="298">
        <v>2703.8009999999999</v>
      </c>
      <c r="K9" s="297">
        <v>35828.133999999998</v>
      </c>
      <c r="L9" s="297">
        <v>68705.233999999997</v>
      </c>
      <c r="M9" s="297">
        <v>71870.682000000001</v>
      </c>
    </row>
    <row r="10" spans="1:13">
      <c r="A10" s="290" t="s">
        <v>88</v>
      </c>
      <c r="B10" s="296">
        <v>30.787999999999997</v>
      </c>
      <c r="C10" s="297">
        <v>69.045000000000002</v>
      </c>
      <c r="D10" s="298">
        <v>35.29</v>
      </c>
      <c r="E10" s="296">
        <v>7.9000000000000001E-2</v>
      </c>
      <c r="F10" s="297">
        <v>9.1999999999999998E-2</v>
      </c>
      <c r="G10" s="298">
        <v>8.7999999999999995E-2</v>
      </c>
      <c r="H10" s="296">
        <v>0</v>
      </c>
      <c r="I10" s="297">
        <v>0</v>
      </c>
      <c r="J10" s="298">
        <v>0</v>
      </c>
      <c r="K10" s="297">
        <v>30.708999999999996</v>
      </c>
      <c r="L10" s="297">
        <v>68.953000000000003</v>
      </c>
      <c r="M10" s="297">
        <v>35.201999999999998</v>
      </c>
    </row>
    <row r="11" spans="1:13">
      <c r="A11" s="290" t="s">
        <v>89</v>
      </c>
      <c r="B11" s="296">
        <v>0</v>
      </c>
      <c r="C11" s="297">
        <v>0</v>
      </c>
      <c r="D11" s="298">
        <v>0</v>
      </c>
      <c r="E11" s="296">
        <v>0</v>
      </c>
      <c r="F11" s="297">
        <v>0</v>
      </c>
      <c r="G11" s="298">
        <v>0</v>
      </c>
      <c r="H11" s="296">
        <v>0</v>
      </c>
      <c r="I11" s="297">
        <v>0</v>
      </c>
      <c r="J11" s="298">
        <v>0</v>
      </c>
      <c r="K11" s="297">
        <v>0</v>
      </c>
      <c r="L11" s="297">
        <v>0</v>
      </c>
      <c r="M11" s="297">
        <v>0</v>
      </c>
    </row>
    <row r="12" spans="1:13">
      <c r="A12" s="290" t="s">
        <v>90</v>
      </c>
      <c r="B12" s="296">
        <v>0</v>
      </c>
      <c r="C12" s="297">
        <v>0</v>
      </c>
      <c r="D12" s="298">
        <v>0</v>
      </c>
      <c r="E12" s="296">
        <v>0</v>
      </c>
      <c r="F12" s="297">
        <v>0</v>
      </c>
      <c r="G12" s="298">
        <v>0</v>
      </c>
      <c r="H12" s="296">
        <v>0</v>
      </c>
      <c r="I12" s="297">
        <v>0</v>
      </c>
      <c r="J12" s="298">
        <v>0</v>
      </c>
      <c r="K12" s="297">
        <v>0</v>
      </c>
      <c r="L12" s="297">
        <v>0</v>
      </c>
      <c r="M12" s="297">
        <v>0</v>
      </c>
    </row>
    <row r="13" spans="1:13">
      <c r="A13" s="291" t="s">
        <v>91</v>
      </c>
      <c r="B13" s="296">
        <v>125365.808</v>
      </c>
      <c r="C13" s="297">
        <v>120971.15899999996</v>
      </c>
      <c r="D13" s="298">
        <v>122475.57000000002</v>
      </c>
      <c r="E13" s="296">
        <v>11221.307000000001</v>
      </c>
      <c r="F13" s="297">
        <v>9743.5649999999987</v>
      </c>
      <c r="G13" s="298">
        <v>10123.112000000001</v>
      </c>
      <c r="H13" s="296">
        <v>6577.6820000000007</v>
      </c>
      <c r="I13" s="297">
        <v>6560.2239999999983</v>
      </c>
      <c r="J13" s="298">
        <v>6678.02</v>
      </c>
      <c r="K13" s="297">
        <v>114144.501</v>
      </c>
      <c r="L13" s="297">
        <v>111227.59399999995</v>
      </c>
      <c r="M13" s="297">
        <v>112352.45800000001</v>
      </c>
    </row>
    <row r="14" spans="1:13" ht="24">
      <c r="A14" s="292" t="s">
        <v>164</v>
      </c>
      <c r="B14" s="293">
        <v>8518.8449999999993</v>
      </c>
      <c r="C14" s="294">
        <v>8618.3689999999988</v>
      </c>
      <c r="D14" s="295">
        <v>8542.2910000000011</v>
      </c>
      <c r="E14" s="293">
        <v>664.23599999999988</v>
      </c>
      <c r="F14" s="294">
        <v>635.50400000000002</v>
      </c>
      <c r="G14" s="295">
        <v>652.42100000000005</v>
      </c>
      <c r="H14" s="293">
        <v>67.602000000000004</v>
      </c>
      <c r="I14" s="294">
        <v>104.51100000000001</v>
      </c>
      <c r="J14" s="295">
        <v>132.93200000000002</v>
      </c>
      <c r="K14" s="294">
        <v>7854.6089999999995</v>
      </c>
      <c r="L14" s="294">
        <v>7982.8649999999989</v>
      </c>
      <c r="M14" s="294">
        <v>7889.8700000000008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5.0767875616107239E-2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0.297125949327326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2.232855477452204E-4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0.60944849758626851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4.243439192255298E-2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>
      <c r="N25" s="139"/>
      <c r="O25" s="9"/>
      <c r="P25" s="9"/>
      <c r="Q25" s="9"/>
      <c r="R25" s="9"/>
      <c r="S25" s="9"/>
    </row>
    <row r="26" spans="1:19" ht="13.5" customHeight="1">
      <c r="A26" s="532" t="str">
        <f>'3.1'!A4</f>
        <v>2022</v>
      </c>
      <c r="B26" s="536" t="s">
        <v>19</v>
      </c>
      <c r="C26" s="537"/>
      <c r="D26" s="538"/>
      <c r="E26" s="536" t="s">
        <v>193</v>
      </c>
      <c r="F26" s="537"/>
      <c r="G26" s="538"/>
      <c r="H26" s="536" t="s">
        <v>195</v>
      </c>
      <c r="I26" s="537"/>
      <c r="J26" s="538"/>
      <c r="K26" s="537" t="s">
        <v>6</v>
      </c>
      <c r="L26" s="537"/>
      <c r="M26" s="537"/>
      <c r="N26" s="139"/>
      <c r="O26" s="9"/>
      <c r="P26" s="9"/>
      <c r="Q26" s="9"/>
      <c r="R26" s="9"/>
      <c r="S26" s="9"/>
    </row>
    <row r="27" spans="1:19" ht="12.75" customHeight="1">
      <c r="A27" s="533"/>
      <c r="B27" s="516" t="s">
        <v>103</v>
      </c>
      <c r="C27" s="517"/>
      <c r="D27" s="518"/>
      <c r="E27" s="534" t="s">
        <v>103</v>
      </c>
      <c r="F27" s="525"/>
      <c r="G27" s="535"/>
      <c r="H27" s="534" t="s">
        <v>103</v>
      </c>
      <c r="I27" s="525"/>
      <c r="J27" s="535"/>
      <c r="K27" s="525" t="s">
        <v>103</v>
      </c>
      <c r="L27" s="525"/>
      <c r="M27" s="525"/>
      <c r="N27" s="139"/>
      <c r="O27" s="9"/>
      <c r="P27" s="9"/>
      <c r="Q27" s="9"/>
      <c r="R27" s="9"/>
      <c r="S27" s="9"/>
    </row>
    <row r="28" spans="1:19" ht="12.75" customHeight="1">
      <c r="A28" s="275"/>
      <c r="B28" s="386" t="s">
        <v>69</v>
      </c>
      <c r="C28" s="385" t="s">
        <v>70</v>
      </c>
      <c r="D28" s="390" t="s">
        <v>71</v>
      </c>
      <c r="E28" s="386" t="s">
        <v>69</v>
      </c>
      <c r="F28" s="385" t="s">
        <v>70</v>
      </c>
      <c r="G28" s="390" t="s">
        <v>71</v>
      </c>
      <c r="H28" s="386" t="s">
        <v>69</v>
      </c>
      <c r="I28" s="385" t="s">
        <v>70</v>
      </c>
      <c r="J28" s="390" t="s">
        <v>71</v>
      </c>
      <c r="K28" s="385" t="s">
        <v>69</v>
      </c>
      <c r="L28" s="385" t="s">
        <v>70</v>
      </c>
      <c r="M28" s="385" t="s">
        <v>71</v>
      </c>
      <c r="N28" s="139"/>
      <c r="O28" s="9"/>
      <c r="P28" s="9"/>
      <c r="Q28" s="9"/>
      <c r="R28" s="9"/>
      <c r="S28" s="9"/>
    </row>
    <row r="29" spans="1:19" ht="12.75" customHeight="1">
      <c r="A29" s="526" t="s">
        <v>149</v>
      </c>
      <c r="B29" s="523">
        <f>SUM(B30:D30)</f>
        <v>660979.02599999995</v>
      </c>
      <c r="C29" s="520"/>
      <c r="D29" s="524"/>
      <c r="E29" s="523">
        <f>SUM(E30:G30)</f>
        <v>45863.012000000024</v>
      </c>
      <c r="F29" s="520"/>
      <c r="G29" s="524"/>
      <c r="H29" s="523">
        <f>SUM(H30:J30)</f>
        <v>5821.8779999999988</v>
      </c>
      <c r="I29" s="520"/>
      <c r="J29" s="524"/>
      <c r="K29" s="520">
        <f>SUM(K30:M30)</f>
        <v>615116.01399999997</v>
      </c>
      <c r="L29" s="520"/>
      <c r="M29" s="520"/>
      <c r="N29" s="139"/>
      <c r="O29" s="9"/>
      <c r="P29" s="9"/>
      <c r="Q29" s="9"/>
      <c r="R29" s="9"/>
      <c r="S29" s="9"/>
    </row>
    <row r="30" spans="1:19" ht="12.75" customHeight="1">
      <c r="A30" s="527"/>
      <c r="B30" s="279">
        <f>SUM(B31:B33)</f>
        <v>223244.32499999992</v>
      </c>
      <c r="C30" s="278">
        <f t="shared" ref="C30:M30" si="2">SUM(C31:C33)</f>
        <v>214496.30199999994</v>
      </c>
      <c r="D30" s="280">
        <f t="shared" si="2"/>
        <v>223238.39900000009</v>
      </c>
      <c r="E30" s="279">
        <f t="shared" si="2"/>
        <v>15936.033000000009</v>
      </c>
      <c r="F30" s="278">
        <f t="shared" si="2"/>
        <v>14767.699000000006</v>
      </c>
      <c r="G30" s="280">
        <f t="shared" si="2"/>
        <v>15159.280000000008</v>
      </c>
      <c r="H30" s="279">
        <f t="shared" si="2"/>
        <v>1920.5829999999996</v>
      </c>
      <c r="I30" s="278">
        <f t="shared" si="2"/>
        <v>1938.9810000000002</v>
      </c>
      <c r="J30" s="280">
        <f t="shared" si="2"/>
        <v>1962.3139999999994</v>
      </c>
      <c r="K30" s="278">
        <f t="shared" si="2"/>
        <v>207308.29199999993</v>
      </c>
      <c r="L30" s="278">
        <f t="shared" si="2"/>
        <v>199728.60299999992</v>
      </c>
      <c r="M30" s="278">
        <f t="shared" si="2"/>
        <v>208079.11900000009</v>
      </c>
      <c r="N30" s="139"/>
      <c r="O30" s="9"/>
      <c r="P30" s="9"/>
      <c r="Q30" s="9"/>
      <c r="R30" s="9"/>
      <c r="S30" s="9"/>
    </row>
    <row r="31" spans="1:19" ht="12.75" customHeight="1">
      <c r="A31" s="290" t="s">
        <v>100</v>
      </c>
      <c r="B31" s="268">
        <v>5934.8810000000021</v>
      </c>
      <c r="C31" s="7">
        <v>5787.451</v>
      </c>
      <c r="D31" s="265">
        <v>5841.9510000000018</v>
      </c>
      <c r="E31" s="268">
        <v>386.70699999999999</v>
      </c>
      <c r="F31" s="7">
        <v>403.60399999999993</v>
      </c>
      <c r="G31" s="265">
        <v>420.5630000000001</v>
      </c>
      <c r="H31" s="268">
        <v>8.9930000000000003</v>
      </c>
      <c r="I31" s="7">
        <v>0</v>
      </c>
      <c r="J31" s="265">
        <v>12.955</v>
      </c>
      <c r="K31" s="7">
        <v>5548.1740000000018</v>
      </c>
      <c r="L31" s="7">
        <v>5383.8469999999998</v>
      </c>
      <c r="M31" s="7">
        <v>5421.3880000000017</v>
      </c>
      <c r="N31" s="139"/>
      <c r="O31" s="9"/>
      <c r="P31" s="9"/>
      <c r="Q31" s="9"/>
      <c r="R31" s="9"/>
      <c r="S31" s="9"/>
    </row>
    <row r="32" spans="1:19" ht="12.75" customHeight="1">
      <c r="A32" s="290" t="s">
        <v>101</v>
      </c>
      <c r="B32" s="268">
        <v>9493.8639999999978</v>
      </c>
      <c r="C32" s="7">
        <v>9901.7080000000024</v>
      </c>
      <c r="D32" s="265">
        <v>10540.006000000001</v>
      </c>
      <c r="E32" s="268">
        <v>741.38400000000024</v>
      </c>
      <c r="F32" s="7">
        <v>732.77800000000025</v>
      </c>
      <c r="G32" s="265">
        <v>745.37200000000007</v>
      </c>
      <c r="H32" s="268">
        <v>258.33600000000001</v>
      </c>
      <c r="I32" s="7">
        <v>299.03199999999998</v>
      </c>
      <c r="J32" s="265">
        <v>302.14799999999997</v>
      </c>
      <c r="K32" s="7">
        <v>8752.4799999999977</v>
      </c>
      <c r="L32" s="7">
        <v>9168.9300000000021</v>
      </c>
      <c r="M32" s="7">
        <v>9794.6340000000018</v>
      </c>
      <c r="N32" s="139"/>
      <c r="O32" s="9"/>
      <c r="P32" s="9"/>
      <c r="Q32" s="9"/>
      <c r="R32" s="9"/>
      <c r="S32" s="9"/>
    </row>
    <row r="33" spans="1:19" ht="13.5" customHeight="1">
      <c r="A33" s="292" t="s">
        <v>102</v>
      </c>
      <c r="B33" s="269">
        <v>207815.57999999993</v>
      </c>
      <c r="C33" s="264">
        <v>198807.14299999992</v>
      </c>
      <c r="D33" s="266">
        <v>206856.4420000001</v>
      </c>
      <c r="E33" s="269">
        <v>14807.942000000008</v>
      </c>
      <c r="F33" s="264">
        <v>13631.317000000006</v>
      </c>
      <c r="G33" s="266">
        <v>13993.345000000008</v>
      </c>
      <c r="H33" s="269">
        <v>1653.2539999999997</v>
      </c>
      <c r="I33" s="264">
        <v>1639.9490000000003</v>
      </c>
      <c r="J33" s="266">
        <v>1647.2109999999996</v>
      </c>
      <c r="K33" s="264">
        <v>193007.63799999992</v>
      </c>
      <c r="L33" s="264">
        <v>185175.82599999991</v>
      </c>
      <c r="M33" s="264">
        <v>192863.0970000001</v>
      </c>
      <c r="N33" s="139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2.6573132140504569E-2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4.5289754776575923E-2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0.92813711308291968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82" t="s">
        <v>395</v>
      </c>
      <c r="B1" s="138"/>
      <c r="C1" s="138"/>
      <c r="D1" s="138"/>
      <c r="M1" s="217" t="str">
        <f>'3.1'!N1</f>
        <v>IV. čtvrtletí 2022</v>
      </c>
    </row>
    <row r="2" spans="1:13" ht="6" customHeight="1"/>
    <row r="3" spans="1:13" ht="16.5" customHeight="1">
      <c r="A3" s="542" t="str">
        <f>'3.1'!A4</f>
        <v>2022</v>
      </c>
      <c r="B3" s="539" t="s">
        <v>169</v>
      </c>
      <c r="C3" s="529"/>
      <c r="D3" s="530"/>
      <c r="E3" s="539" t="s">
        <v>176</v>
      </c>
      <c r="F3" s="529"/>
      <c r="G3" s="530"/>
      <c r="H3" s="539" t="s">
        <v>170</v>
      </c>
      <c r="I3" s="529"/>
      <c r="J3" s="530"/>
      <c r="K3" s="529" t="s">
        <v>166</v>
      </c>
      <c r="L3" s="529"/>
      <c r="M3" s="529"/>
    </row>
    <row r="4" spans="1:13">
      <c r="A4" s="543"/>
      <c r="B4" s="386" t="s">
        <v>69</v>
      </c>
      <c r="C4" s="385" t="s">
        <v>70</v>
      </c>
      <c r="D4" s="390" t="s">
        <v>71</v>
      </c>
      <c r="E4" s="386" t="s">
        <v>69</v>
      </c>
      <c r="F4" s="385" t="s">
        <v>70</v>
      </c>
      <c r="G4" s="390" t="s">
        <v>71</v>
      </c>
      <c r="H4" s="386" t="s">
        <v>69</v>
      </c>
      <c r="I4" s="385" t="s">
        <v>70</v>
      </c>
      <c r="J4" s="390" t="s">
        <v>71</v>
      </c>
      <c r="K4" s="385" t="s">
        <v>69</v>
      </c>
      <c r="L4" s="385" t="s">
        <v>70</v>
      </c>
      <c r="M4" s="385" t="s">
        <v>71</v>
      </c>
    </row>
    <row r="5" spans="1:13" ht="12.75" customHeight="1">
      <c r="A5" s="540" t="s">
        <v>205</v>
      </c>
      <c r="B5" s="523">
        <f>SUM(B6:D6)</f>
        <v>501.06767599999984</v>
      </c>
      <c r="C5" s="520"/>
      <c r="D5" s="524"/>
      <c r="E5" s="523">
        <f>SUM(E6:G6)</f>
        <v>378.62322899999998</v>
      </c>
      <c r="F5" s="520"/>
      <c r="G5" s="524"/>
      <c r="H5" s="523">
        <f>SUM(H6:J6)</f>
        <v>2120.5813900000003</v>
      </c>
      <c r="I5" s="520"/>
      <c r="J5" s="524"/>
      <c r="K5" s="520">
        <f>SUM(K6:M6)</f>
        <v>3000.2722949999998</v>
      </c>
      <c r="L5" s="520"/>
      <c r="M5" s="520"/>
    </row>
    <row r="6" spans="1:13">
      <c r="A6" s="541"/>
      <c r="B6" s="302">
        <f>SUM(B7:B18)</f>
        <v>153.02725899999993</v>
      </c>
      <c r="C6" s="300">
        <f t="shared" ref="C6:M6" si="0">SUM(C7:C18)</f>
        <v>169.84496099999993</v>
      </c>
      <c r="D6" s="301">
        <f t="shared" si="0"/>
        <v>178.19545599999998</v>
      </c>
      <c r="E6" s="302">
        <f t="shared" si="0"/>
        <v>116.33330199999997</v>
      </c>
      <c r="F6" s="300">
        <f t="shared" si="0"/>
        <v>124.43556199999998</v>
      </c>
      <c r="G6" s="301">
        <f t="shared" si="0"/>
        <v>137.85436500000003</v>
      </c>
      <c r="H6" s="302">
        <f t="shared" si="0"/>
        <v>513.265895</v>
      </c>
      <c r="I6" s="300">
        <f t="shared" si="0"/>
        <v>727.07198900000014</v>
      </c>
      <c r="J6" s="301">
        <f t="shared" si="0"/>
        <v>880.24350600000014</v>
      </c>
      <c r="K6" s="300">
        <f t="shared" si="0"/>
        <v>782.62645599999985</v>
      </c>
      <c r="L6" s="300">
        <f t="shared" si="0"/>
        <v>1021.352512</v>
      </c>
      <c r="M6" s="300">
        <f t="shared" si="0"/>
        <v>1196.2933269999999</v>
      </c>
    </row>
    <row r="7" spans="1:13">
      <c r="A7" s="261" t="s">
        <v>150</v>
      </c>
      <c r="B7" s="268">
        <v>1.217336</v>
      </c>
      <c r="C7" s="7">
        <v>1.4203950000000001</v>
      </c>
      <c r="D7" s="265">
        <v>1.58179</v>
      </c>
      <c r="E7" s="268">
        <v>5.5742150000000006</v>
      </c>
      <c r="F7" s="7">
        <v>5.3814700000000002</v>
      </c>
      <c r="G7" s="265">
        <v>5.0046679999999997</v>
      </c>
      <c r="H7" s="268">
        <v>81.588408000000001</v>
      </c>
      <c r="I7" s="7">
        <v>113.53463999999998</v>
      </c>
      <c r="J7" s="265">
        <v>118.372658</v>
      </c>
      <c r="K7" s="7">
        <v>88.379958999999999</v>
      </c>
      <c r="L7" s="7">
        <v>120.33650499999999</v>
      </c>
      <c r="M7" s="7">
        <v>124.95911599999999</v>
      </c>
    </row>
    <row r="8" spans="1:13">
      <c r="A8" s="261" t="s">
        <v>149</v>
      </c>
      <c r="B8" s="268">
        <v>100.03342799999993</v>
      </c>
      <c r="C8" s="7">
        <v>97.632963000000004</v>
      </c>
      <c r="D8" s="265">
        <v>102.02867300000004</v>
      </c>
      <c r="E8" s="268">
        <v>57.025945999999976</v>
      </c>
      <c r="F8" s="7">
        <v>53.582909999999998</v>
      </c>
      <c r="G8" s="265">
        <v>56.047547999999999</v>
      </c>
      <c r="H8" s="268">
        <v>3.2401810000000006</v>
      </c>
      <c r="I8" s="7">
        <v>3.5981670000000006</v>
      </c>
      <c r="J8" s="265">
        <v>3.9345289999999995</v>
      </c>
      <c r="K8" s="7">
        <v>160.29955499999991</v>
      </c>
      <c r="L8" s="7">
        <v>154.81403999999998</v>
      </c>
      <c r="M8" s="7">
        <v>162.01075000000003</v>
      </c>
    </row>
    <row r="9" spans="1:13">
      <c r="A9" s="261" t="s">
        <v>148</v>
      </c>
      <c r="B9" s="268">
        <v>0</v>
      </c>
      <c r="C9" s="7">
        <v>0</v>
      </c>
      <c r="D9" s="265">
        <v>2.7720999999999999E-2</v>
      </c>
      <c r="E9" s="268">
        <v>3.1006589999999998</v>
      </c>
      <c r="F9" s="7">
        <v>4.2434520000000004</v>
      </c>
      <c r="G9" s="265">
        <v>6.5553099999999995</v>
      </c>
      <c r="H9" s="268">
        <v>54.261346000000003</v>
      </c>
      <c r="I9" s="7">
        <v>69.847275999999994</v>
      </c>
      <c r="J9" s="265">
        <v>102.24910700000002</v>
      </c>
      <c r="K9" s="7">
        <v>57.362005000000003</v>
      </c>
      <c r="L9" s="7">
        <v>74.090727999999999</v>
      </c>
      <c r="M9" s="7">
        <v>108.83213800000003</v>
      </c>
    </row>
    <row r="10" spans="1:13">
      <c r="A10" s="261" t="s">
        <v>147</v>
      </c>
      <c r="B10" s="268">
        <v>1.5865209999999998</v>
      </c>
      <c r="C10" s="7">
        <v>1.9398930000000001</v>
      </c>
      <c r="D10" s="265">
        <v>2.2858590000000003</v>
      </c>
      <c r="E10" s="268">
        <v>4.9569480000000006</v>
      </c>
      <c r="F10" s="7">
        <v>4.9599530000000005</v>
      </c>
      <c r="G10" s="265">
        <v>6.2262069999999996</v>
      </c>
      <c r="H10" s="268">
        <v>268.87993399999999</v>
      </c>
      <c r="I10" s="7">
        <v>414.04716300000013</v>
      </c>
      <c r="J10" s="265">
        <v>510.71471500000001</v>
      </c>
      <c r="K10" s="7">
        <v>275.42340300000001</v>
      </c>
      <c r="L10" s="7">
        <v>420.94700900000015</v>
      </c>
      <c r="M10" s="7">
        <v>519.22678099999996</v>
      </c>
    </row>
    <row r="11" spans="1:13">
      <c r="A11" s="261" t="s">
        <v>146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7">
        <v>0</v>
      </c>
      <c r="L11" s="7">
        <v>0</v>
      </c>
      <c r="M11" s="7">
        <v>0</v>
      </c>
    </row>
    <row r="12" spans="1:13">
      <c r="A12" s="261" t="s">
        <v>145</v>
      </c>
      <c r="B12" s="268">
        <v>0</v>
      </c>
      <c r="C12" s="7">
        <v>0</v>
      </c>
      <c r="D12" s="265">
        <v>0</v>
      </c>
      <c r="E12" s="268">
        <v>1.4836199999999999</v>
      </c>
      <c r="F12" s="7">
        <v>1.239838</v>
      </c>
      <c r="G12" s="265">
        <v>1.21397</v>
      </c>
      <c r="H12" s="268">
        <v>0.97599999999999998</v>
      </c>
      <c r="I12" s="7">
        <v>1.2330000000000001</v>
      </c>
      <c r="J12" s="265">
        <v>1.272</v>
      </c>
      <c r="K12" s="7">
        <v>2.4596200000000001</v>
      </c>
      <c r="L12" s="7">
        <v>2.4728380000000003</v>
      </c>
      <c r="M12" s="7">
        <v>2.48597</v>
      </c>
    </row>
    <row r="13" spans="1:13">
      <c r="A13" s="261" t="s">
        <v>144</v>
      </c>
      <c r="B13" s="268">
        <v>0</v>
      </c>
      <c r="C13" s="7">
        <v>0</v>
      </c>
      <c r="D13" s="265">
        <v>0</v>
      </c>
      <c r="E13" s="268">
        <v>0</v>
      </c>
      <c r="F13" s="7">
        <v>0.61599999999999999</v>
      </c>
      <c r="G13" s="265">
        <v>1.4219999999999999</v>
      </c>
      <c r="H13" s="268">
        <v>0.17760900000000002</v>
      </c>
      <c r="I13" s="7">
        <v>6.7849000000000007E-2</v>
      </c>
      <c r="J13" s="265">
        <v>0.39898800000000001</v>
      </c>
      <c r="K13" s="7">
        <v>0.17760900000000002</v>
      </c>
      <c r="L13" s="7">
        <v>0.68384900000000004</v>
      </c>
      <c r="M13" s="7">
        <v>1.8209879999999998</v>
      </c>
    </row>
    <row r="14" spans="1:13">
      <c r="A14" s="261" t="s">
        <v>143</v>
      </c>
      <c r="B14" s="268">
        <v>0</v>
      </c>
      <c r="C14" s="7">
        <v>0.16600000000000001</v>
      </c>
      <c r="D14" s="265">
        <v>0.138345</v>
      </c>
      <c r="E14" s="268">
        <v>1.4113099999999998</v>
      </c>
      <c r="F14" s="7">
        <v>1.1429860000000001</v>
      </c>
      <c r="G14" s="265">
        <v>1.1301949999999998</v>
      </c>
      <c r="H14" s="268">
        <v>8.6551580000000001</v>
      </c>
      <c r="I14" s="7">
        <v>10.137163000000001</v>
      </c>
      <c r="J14" s="265">
        <v>12.108962</v>
      </c>
      <c r="K14" s="7">
        <v>10.066468</v>
      </c>
      <c r="L14" s="7">
        <v>11.446149000000002</v>
      </c>
      <c r="M14" s="7">
        <v>13.377502</v>
      </c>
    </row>
    <row r="15" spans="1:13">
      <c r="A15" s="261" t="s">
        <v>142</v>
      </c>
      <c r="B15" s="268">
        <v>1.1879169999999999</v>
      </c>
      <c r="C15" s="7">
        <v>0.68197200000000002</v>
      </c>
      <c r="D15" s="265">
        <v>0.121585</v>
      </c>
      <c r="E15" s="268">
        <v>4.1214449999999996</v>
      </c>
      <c r="F15" s="7">
        <v>5.1295280000000005</v>
      </c>
      <c r="G15" s="265">
        <v>6.2401640000000009</v>
      </c>
      <c r="H15" s="268">
        <v>16.737633000000002</v>
      </c>
      <c r="I15" s="7">
        <v>21.439061000000002</v>
      </c>
      <c r="J15" s="265">
        <v>21.370498000000001</v>
      </c>
      <c r="K15" s="7">
        <v>22.046995000000003</v>
      </c>
      <c r="L15" s="7">
        <v>27.250561000000005</v>
      </c>
      <c r="M15" s="7">
        <v>27.732247000000001</v>
      </c>
    </row>
    <row r="16" spans="1:13">
      <c r="A16" s="261" t="s">
        <v>14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7">
        <v>0</v>
      </c>
      <c r="L16" s="7">
        <v>0</v>
      </c>
      <c r="M16" s="7">
        <v>0</v>
      </c>
    </row>
    <row r="17" spans="1:13">
      <c r="A17" s="261" t="s">
        <v>141</v>
      </c>
      <c r="B17" s="268">
        <v>0.76594600000000024</v>
      </c>
      <c r="C17" s="7">
        <v>0.73476699999999995</v>
      </c>
      <c r="D17" s="265">
        <v>1.1165889999999998</v>
      </c>
      <c r="E17" s="268">
        <v>0.19121100000000002</v>
      </c>
      <c r="F17" s="7">
        <v>0.18171500000000002</v>
      </c>
      <c r="G17" s="265">
        <v>0.18853700000000001</v>
      </c>
      <c r="H17" s="268">
        <v>0.30294500000000002</v>
      </c>
      <c r="I17" s="7">
        <v>0.20086699999999999</v>
      </c>
      <c r="J17" s="265">
        <v>0.24295199999999997</v>
      </c>
      <c r="K17" s="7">
        <v>1.2601020000000003</v>
      </c>
      <c r="L17" s="7">
        <v>1.1173489999999999</v>
      </c>
      <c r="M17" s="7">
        <v>1.5480779999999998</v>
      </c>
    </row>
    <row r="18" spans="1:13">
      <c r="A18" s="261" t="s">
        <v>140</v>
      </c>
      <c r="B18" s="268">
        <v>48.236110999999994</v>
      </c>
      <c r="C18" s="7">
        <v>67.268970999999922</v>
      </c>
      <c r="D18" s="265">
        <v>70.894893999999937</v>
      </c>
      <c r="E18" s="268">
        <v>38.467948000000007</v>
      </c>
      <c r="F18" s="7">
        <v>47.957709999999999</v>
      </c>
      <c r="G18" s="265">
        <v>53.825766000000016</v>
      </c>
      <c r="H18" s="268">
        <v>78.446681000000012</v>
      </c>
      <c r="I18" s="7">
        <v>92.966802999999999</v>
      </c>
      <c r="J18" s="265">
        <v>109.57909700000002</v>
      </c>
      <c r="K18" s="7">
        <v>165.15074000000001</v>
      </c>
      <c r="L18" s="7">
        <v>208.19348399999993</v>
      </c>
      <c r="M18" s="7">
        <v>234.29975699999997</v>
      </c>
    </row>
    <row r="19" spans="1:13" s="57" customFormat="1" ht="13.5" customHeight="1">
      <c r="A19" s="303" t="s">
        <v>230</v>
      </c>
      <c r="B19" s="304">
        <v>487.7870000000006</v>
      </c>
      <c r="C19" s="305">
        <v>488.60800000000052</v>
      </c>
      <c r="D19" s="306">
        <v>486.97500000000042</v>
      </c>
      <c r="E19" s="304">
        <v>389.45099999999991</v>
      </c>
      <c r="F19" s="305">
        <v>389.45099999999991</v>
      </c>
      <c r="G19" s="306">
        <v>389.44099999999992</v>
      </c>
      <c r="H19" s="304">
        <v>9037.006000000003</v>
      </c>
      <c r="I19" s="305">
        <v>9002.5060000000012</v>
      </c>
      <c r="J19" s="306">
        <v>9037.006000000003</v>
      </c>
      <c r="K19" s="305">
        <v>9914.2440000000042</v>
      </c>
      <c r="L19" s="305">
        <v>9880.5650000000023</v>
      </c>
      <c r="M19" s="305">
        <v>9913.4220000000041</v>
      </c>
    </row>
    <row r="20" spans="1:13" s="57" customFormat="1" ht="13.5" customHeight="1">
      <c r="A20" s="299" t="s">
        <v>231</v>
      </c>
      <c r="B20" s="269">
        <v>915.75600000000088</v>
      </c>
      <c r="C20" s="264">
        <v>916.53900000000067</v>
      </c>
      <c r="D20" s="266">
        <v>899.77900000000056</v>
      </c>
      <c r="E20" s="269">
        <v>1151.7699999999993</v>
      </c>
      <c r="F20" s="264">
        <v>1151.7699999999993</v>
      </c>
      <c r="G20" s="266">
        <v>1151.5249999999992</v>
      </c>
      <c r="H20" s="269">
        <v>17493.226999999992</v>
      </c>
      <c r="I20" s="264">
        <v>17378.526999999991</v>
      </c>
      <c r="J20" s="266">
        <v>17493.226999999992</v>
      </c>
      <c r="K20" s="264">
        <v>19560.752999999993</v>
      </c>
      <c r="L20" s="264">
        <v>19446.835999999992</v>
      </c>
      <c r="M20" s="264">
        <v>19544.530999999992</v>
      </c>
    </row>
    <row r="21" spans="1:13">
      <c r="M21" s="14"/>
    </row>
    <row r="25" spans="1:13" ht="13.5">
      <c r="I25" s="9" t="s">
        <v>250</v>
      </c>
      <c r="J25" s="9" t="s">
        <v>251</v>
      </c>
      <c r="K25" s="9" t="s">
        <v>252</v>
      </c>
    </row>
    <row r="26" spans="1:13">
      <c r="H26" s="9" t="s">
        <v>150</v>
      </c>
      <c r="I26" s="39">
        <f>SUM(B7:D7)</f>
        <v>4.2195210000000003</v>
      </c>
      <c r="J26" s="39">
        <f t="shared" ref="J26:J37" si="1">SUM(E7:G7)</f>
        <v>15.960353000000001</v>
      </c>
      <c r="K26" s="39">
        <f t="shared" ref="K26:K37" si="2">SUM(H7:J7)</f>
        <v>313.49570599999998</v>
      </c>
      <c r="L26" s="39"/>
    </row>
    <row r="27" spans="1:13">
      <c r="H27" s="9" t="s">
        <v>149</v>
      </c>
      <c r="I27" s="39">
        <f t="shared" ref="I27:I37" si="3">SUM(B8:D8)</f>
        <v>299.69506399999995</v>
      </c>
      <c r="J27" s="39">
        <f t="shared" si="1"/>
        <v>166.65640399999998</v>
      </c>
      <c r="K27" s="39">
        <f t="shared" si="2"/>
        <v>10.772877000000001</v>
      </c>
      <c r="L27" s="39"/>
    </row>
    <row r="28" spans="1:13">
      <c r="H28" s="9" t="s">
        <v>148</v>
      </c>
      <c r="I28" s="39">
        <f t="shared" si="3"/>
        <v>2.7720999999999999E-2</v>
      </c>
      <c r="J28" s="39">
        <f t="shared" si="1"/>
        <v>13.899421</v>
      </c>
      <c r="K28" s="39">
        <f t="shared" si="2"/>
        <v>226.35772900000001</v>
      </c>
      <c r="L28" s="39"/>
    </row>
    <row r="29" spans="1:13">
      <c r="H29" s="9" t="s">
        <v>147</v>
      </c>
      <c r="I29" s="39">
        <f t="shared" si="3"/>
        <v>5.8122730000000002</v>
      </c>
      <c r="J29" s="39">
        <f t="shared" si="1"/>
        <v>16.143108000000002</v>
      </c>
      <c r="K29" s="39">
        <f t="shared" si="2"/>
        <v>1193.6418120000001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0</v>
      </c>
      <c r="J31" s="39">
        <f t="shared" si="1"/>
        <v>3.9374279999999997</v>
      </c>
      <c r="K31" s="39">
        <f t="shared" si="2"/>
        <v>3.4809999999999999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2.0379999999999998</v>
      </c>
      <c r="K32" s="39">
        <f t="shared" si="2"/>
        <v>0.64444600000000007</v>
      </c>
      <c r="L32" s="39"/>
    </row>
    <row r="33" spans="8:12">
      <c r="H33" s="9" t="s">
        <v>143</v>
      </c>
      <c r="I33" s="39">
        <f t="shared" si="3"/>
        <v>0.30434499999999998</v>
      </c>
      <c r="J33" s="39">
        <f t="shared" si="1"/>
        <v>3.6844909999999995</v>
      </c>
      <c r="K33" s="39">
        <f t="shared" si="2"/>
        <v>30.901282999999999</v>
      </c>
      <c r="L33" s="39"/>
    </row>
    <row r="34" spans="8:12">
      <c r="H34" s="9" t="s">
        <v>142</v>
      </c>
      <c r="I34" s="39">
        <f t="shared" si="3"/>
        <v>1.991474</v>
      </c>
      <c r="J34" s="39">
        <f t="shared" si="1"/>
        <v>15.491137000000002</v>
      </c>
      <c r="K34" s="39">
        <f t="shared" si="2"/>
        <v>59.54719200000001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2.617302</v>
      </c>
      <c r="J36" s="39">
        <f t="shared" si="1"/>
        <v>0.56146300000000005</v>
      </c>
      <c r="K36" s="39">
        <f t="shared" si="2"/>
        <v>0.74676399999999998</v>
      </c>
      <c r="L36" s="39"/>
    </row>
    <row r="37" spans="8:12">
      <c r="H37" s="9" t="s">
        <v>140</v>
      </c>
      <c r="I37" s="39">
        <f t="shared" si="3"/>
        <v>186.39997599999987</v>
      </c>
      <c r="J37" s="39">
        <f t="shared" si="1"/>
        <v>140.25142400000001</v>
      </c>
      <c r="K37" s="39">
        <f t="shared" si="2"/>
        <v>280.99258100000003</v>
      </c>
      <c r="L37" s="39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307" t="s">
        <v>389</v>
      </c>
      <c r="M1" s="217" t="str">
        <f>'3.1'!N1</f>
        <v>IV. čtvrtletí 2022</v>
      </c>
    </row>
    <row r="2" spans="1:13" ht="6" customHeight="1"/>
    <row r="3" spans="1:13">
      <c r="A3" s="544" t="str">
        <f>'3.1'!A4</f>
        <v>2022</v>
      </c>
      <c r="B3" s="539" t="s">
        <v>180</v>
      </c>
      <c r="C3" s="529"/>
      <c r="D3" s="530"/>
      <c r="E3" s="539" t="s">
        <v>182</v>
      </c>
      <c r="F3" s="529"/>
      <c r="G3" s="530"/>
      <c r="H3" s="539" t="s">
        <v>183</v>
      </c>
      <c r="I3" s="529"/>
      <c r="J3" s="530"/>
      <c r="K3" s="529" t="s">
        <v>184</v>
      </c>
      <c r="L3" s="529"/>
      <c r="M3" s="529"/>
    </row>
    <row r="4" spans="1:13">
      <c r="A4" s="545"/>
      <c r="B4" s="386" t="s">
        <v>60</v>
      </c>
      <c r="C4" s="385" t="s">
        <v>61</v>
      </c>
      <c r="D4" s="390" t="s">
        <v>62</v>
      </c>
      <c r="E4" s="386" t="s">
        <v>63</v>
      </c>
      <c r="F4" s="385" t="s">
        <v>64</v>
      </c>
      <c r="G4" s="390" t="s">
        <v>65</v>
      </c>
      <c r="H4" s="386" t="s">
        <v>66</v>
      </c>
      <c r="I4" s="385" t="s">
        <v>67</v>
      </c>
      <c r="J4" s="390" t="s">
        <v>68</v>
      </c>
      <c r="K4" s="385" t="s">
        <v>69</v>
      </c>
      <c r="L4" s="385" t="s">
        <v>70</v>
      </c>
      <c r="M4" s="385" t="s">
        <v>71</v>
      </c>
    </row>
    <row r="5" spans="1:13">
      <c r="A5" s="540" t="s">
        <v>10</v>
      </c>
      <c r="B5" s="546">
        <f>D6</f>
        <v>20926.312750000114</v>
      </c>
      <c r="C5" s="547"/>
      <c r="D5" s="548"/>
      <c r="E5" s="549">
        <f>G6</f>
        <v>20935.237510000115</v>
      </c>
      <c r="F5" s="550"/>
      <c r="G5" s="551"/>
      <c r="H5" s="549">
        <f>J6</f>
        <v>20944.650870000107</v>
      </c>
      <c r="I5" s="550"/>
      <c r="J5" s="551"/>
      <c r="K5" s="550">
        <f>M6</f>
        <v>20796.103410000091</v>
      </c>
      <c r="L5" s="550"/>
      <c r="M5" s="550"/>
    </row>
    <row r="6" spans="1:13">
      <c r="A6" s="541"/>
      <c r="B6" s="319">
        <f>SUM(B7:B14)</f>
        <v>20907.304650000104</v>
      </c>
      <c r="C6" s="312">
        <f t="shared" ref="C6:M6" si="0">SUM(C7:C14)</f>
        <v>20925.180350000119</v>
      </c>
      <c r="D6" s="314">
        <f t="shared" si="0"/>
        <v>20926.312750000114</v>
      </c>
      <c r="E6" s="323">
        <f t="shared" si="0"/>
        <v>20930.818630000118</v>
      </c>
      <c r="F6" s="313">
        <f t="shared" si="0"/>
        <v>20932.634100000108</v>
      </c>
      <c r="G6" s="318">
        <f t="shared" si="0"/>
        <v>20935.237510000115</v>
      </c>
      <c r="H6" s="323">
        <f t="shared" si="0"/>
        <v>20936.286500000111</v>
      </c>
      <c r="I6" s="313">
        <f t="shared" si="0"/>
        <v>20941.459370000106</v>
      </c>
      <c r="J6" s="318">
        <f t="shared" si="0"/>
        <v>20944.650870000107</v>
      </c>
      <c r="K6" s="313">
        <f t="shared" si="0"/>
        <v>20812.904930000099</v>
      </c>
      <c r="L6" s="313">
        <f t="shared" si="0"/>
        <v>20806.866660000091</v>
      </c>
      <c r="M6" s="313">
        <f t="shared" si="0"/>
        <v>20796.103410000091</v>
      </c>
    </row>
    <row r="7" spans="1:13">
      <c r="A7" s="261" t="s">
        <v>0</v>
      </c>
      <c r="B7" s="320">
        <v>4290</v>
      </c>
      <c r="C7" s="308">
        <v>4290</v>
      </c>
      <c r="D7" s="315">
        <v>4290</v>
      </c>
      <c r="E7" s="320">
        <v>4290</v>
      </c>
      <c r="F7" s="308">
        <v>4290</v>
      </c>
      <c r="G7" s="315">
        <v>4290</v>
      </c>
      <c r="H7" s="320">
        <v>4290</v>
      </c>
      <c r="I7" s="308">
        <v>4290</v>
      </c>
      <c r="J7" s="315">
        <v>4290</v>
      </c>
      <c r="K7" s="308">
        <v>4290</v>
      </c>
      <c r="L7" s="308">
        <v>4290</v>
      </c>
      <c r="M7" s="308">
        <v>4290</v>
      </c>
    </row>
    <row r="8" spans="1:13">
      <c r="A8" s="261" t="s">
        <v>15</v>
      </c>
      <c r="B8" s="321">
        <v>9557.7770000000019</v>
      </c>
      <c r="C8" s="309">
        <v>9557.7770000000019</v>
      </c>
      <c r="D8" s="316">
        <v>9557.7770000000019</v>
      </c>
      <c r="E8" s="321">
        <v>9557.7770000000019</v>
      </c>
      <c r="F8" s="309">
        <v>9557.7770000000019</v>
      </c>
      <c r="G8" s="316">
        <v>9557.7770000000019</v>
      </c>
      <c r="H8" s="321">
        <v>9557.7770000000019</v>
      </c>
      <c r="I8" s="309">
        <v>9557.7770000000019</v>
      </c>
      <c r="J8" s="316">
        <v>9557.7770000000019</v>
      </c>
      <c r="K8" s="309">
        <v>9427.277</v>
      </c>
      <c r="L8" s="309">
        <v>9427.277</v>
      </c>
      <c r="M8" s="309">
        <v>9427.277</v>
      </c>
    </row>
    <row r="9" spans="1:13">
      <c r="A9" s="261" t="s">
        <v>16</v>
      </c>
      <c r="B9" s="321">
        <v>1363.5</v>
      </c>
      <c r="C9" s="309">
        <v>1363.5</v>
      </c>
      <c r="D9" s="316">
        <v>1363.5</v>
      </c>
      <c r="E9" s="321">
        <v>1363.5</v>
      </c>
      <c r="F9" s="309">
        <v>1363.5</v>
      </c>
      <c r="G9" s="316">
        <v>1363.5</v>
      </c>
      <c r="H9" s="321">
        <v>1363.5</v>
      </c>
      <c r="I9" s="309">
        <v>1363.5</v>
      </c>
      <c r="J9" s="316">
        <v>1363.5</v>
      </c>
      <c r="K9" s="309">
        <v>1363.5</v>
      </c>
      <c r="L9" s="309">
        <v>1363.5</v>
      </c>
      <c r="M9" s="309">
        <v>1363.5</v>
      </c>
    </row>
    <row r="10" spans="1:13">
      <c r="A10" s="261" t="s">
        <v>17</v>
      </c>
      <c r="B10" s="321">
        <v>985.25199999999984</v>
      </c>
      <c r="C10" s="309">
        <v>989.79799999999989</v>
      </c>
      <c r="D10" s="316">
        <v>991.12099999999975</v>
      </c>
      <c r="E10" s="321">
        <v>993.98299999999983</v>
      </c>
      <c r="F10" s="309">
        <v>994.9129999999999</v>
      </c>
      <c r="G10" s="316">
        <v>996.54899999999998</v>
      </c>
      <c r="H10" s="321">
        <v>998.34600000000012</v>
      </c>
      <c r="I10" s="309">
        <v>1001.3450000000001</v>
      </c>
      <c r="J10" s="316">
        <v>1007.0860000000002</v>
      </c>
      <c r="K10" s="309">
        <v>1008.8320000000002</v>
      </c>
      <c r="L10" s="309">
        <v>1009.3620000000002</v>
      </c>
      <c r="M10" s="309">
        <v>1009.9530000000003</v>
      </c>
    </row>
    <row r="11" spans="1:13">
      <c r="A11" s="261" t="s">
        <v>3</v>
      </c>
      <c r="B11" s="321">
        <v>1114.0341299999968</v>
      </c>
      <c r="C11" s="309">
        <v>1114.003629999997</v>
      </c>
      <c r="D11" s="316">
        <v>1113.9611299999967</v>
      </c>
      <c r="E11" s="321">
        <v>1113.8686299999968</v>
      </c>
      <c r="F11" s="309">
        <v>1114.0321299999969</v>
      </c>
      <c r="G11" s="316">
        <v>1113.883129999997</v>
      </c>
      <c r="H11" s="321">
        <v>1113.7661299999968</v>
      </c>
      <c r="I11" s="309">
        <v>1113.5411299999969</v>
      </c>
      <c r="J11" s="316">
        <v>1113.865129999997</v>
      </c>
      <c r="K11" s="309">
        <v>1113.673629999997</v>
      </c>
      <c r="L11" s="309">
        <v>1113.099879999997</v>
      </c>
      <c r="M11" s="309">
        <v>1112.1296799999971</v>
      </c>
    </row>
    <row r="12" spans="1:13">
      <c r="A12" s="261" t="s">
        <v>18</v>
      </c>
      <c r="B12" s="321">
        <v>1171.5</v>
      </c>
      <c r="C12" s="309">
        <v>1171.5</v>
      </c>
      <c r="D12" s="316">
        <v>1171.5</v>
      </c>
      <c r="E12" s="321">
        <v>1171.5</v>
      </c>
      <c r="F12" s="309">
        <v>1171.5</v>
      </c>
      <c r="G12" s="316">
        <v>1171.5</v>
      </c>
      <c r="H12" s="321">
        <v>1171.5</v>
      </c>
      <c r="I12" s="309">
        <v>1171.5</v>
      </c>
      <c r="J12" s="316">
        <v>1171.5</v>
      </c>
      <c r="K12" s="309">
        <v>1171.5</v>
      </c>
      <c r="L12" s="309">
        <v>1171.5</v>
      </c>
      <c r="M12" s="309">
        <v>1171.5</v>
      </c>
    </row>
    <row r="13" spans="1:13">
      <c r="A13" s="261" t="s">
        <v>1</v>
      </c>
      <c r="B13" s="321">
        <v>339.41440000000011</v>
      </c>
      <c r="C13" s="309">
        <v>339.41440000000011</v>
      </c>
      <c r="D13" s="316">
        <v>339.41440000000011</v>
      </c>
      <c r="E13" s="321">
        <v>339.41440000000011</v>
      </c>
      <c r="F13" s="309">
        <v>339.4124000000001</v>
      </c>
      <c r="G13" s="316">
        <v>339.4124000000001</v>
      </c>
      <c r="H13" s="321">
        <v>339.40990000000011</v>
      </c>
      <c r="I13" s="309">
        <v>339.40990000000011</v>
      </c>
      <c r="J13" s="316">
        <v>339.40990000000011</v>
      </c>
      <c r="K13" s="309">
        <v>339.40990000000011</v>
      </c>
      <c r="L13" s="309">
        <v>339.40990000000011</v>
      </c>
      <c r="M13" s="309">
        <v>339.09490000000011</v>
      </c>
    </row>
    <row r="14" spans="1:13">
      <c r="A14" s="262" t="s">
        <v>2</v>
      </c>
      <c r="B14" s="322">
        <v>2085.8271200001027</v>
      </c>
      <c r="C14" s="311">
        <v>2099.1873200001155</v>
      </c>
      <c r="D14" s="317">
        <v>2099.0392200001143</v>
      </c>
      <c r="E14" s="322">
        <v>2100.7756000001168</v>
      </c>
      <c r="F14" s="311">
        <v>2101.4995700001105</v>
      </c>
      <c r="G14" s="317">
        <v>2102.6159800001155</v>
      </c>
      <c r="H14" s="322">
        <v>2101.9874700001137</v>
      </c>
      <c r="I14" s="311">
        <v>2104.3863400001082</v>
      </c>
      <c r="J14" s="317">
        <v>2101.5128400001081</v>
      </c>
      <c r="K14" s="311">
        <v>2098.7124000001008</v>
      </c>
      <c r="L14" s="311">
        <v>2092.7178800000956</v>
      </c>
      <c r="M14" s="311">
        <v>2082.648830000091</v>
      </c>
    </row>
    <row r="15" spans="1:13">
      <c r="M15" s="14"/>
    </row>
    <row r="16" spans="1:13" ht="3.75" customHeight="1"/>
    <row r="17" spans="1:10">
      <c r="A17" s="447" t="str">
        <f>'3.1'!A4</f>
        <v>2022</v>
      </c>
      <c r="B17" s="310" t="s">
        <v>7</v>
      </c>
      <c r="C17" s="310" t="s">
        <v>20</v>
      </c>
      <c r="D17" s="310" t="s">
        <v>21</v>
      </c>
      <c r="E17" s="310" t="s">
        <v>22</v>
      </c>
      <c r="F17" s="310" t="s">
        <v>43</v>
      </c>
      <c r="G17" s="310" t="s">
        <v>44</v>
      </c>
      <c r="H17" s="310" t="s">
        <v>45</v>
      </c>
      <c r="I17" s="310" t="s">
        <v>46</v>
      </c>
      <c r="J17" s="310" t="s">
        <v>53</v>
      </c>
    </row>
    <row r="18" spans="1:10">
      <c r="A18" s="440" t="s">
        <v>10</v>
      </c>
      <c r="B18" s="441">
        <f>SUM(B19:B32)</f>
        <v>4290</v>
      </c>
      <c r="C18" s="441">
        <f t="shared" ref="C18:I18" si="1">SUM(C19:C32)</f>
        <v>9427.277</v>
      </c>
      <c r="D18" s="383">
        <f t="shared" si="1"/>
        <v>1363.5</v>
      </c>
      <c r="E18" s="383">
        <f t="shared" si="1"/>
        <v>1009.9529999999999</v>
      </c>
      <c r="F18" s="383">
        <f t="shared" si="1"/>
        <v>1112.1296799999998</v>
      </c>
      <c r="G18" s="383">
        <f t="shared" si="1"/>
        <v>1171.5</v>
      </c>
      <c r="H18" s="383">
        <f t="shared" si="1"/>
        <v>339.0949</v>
      </c>
      <c r="I18" s="383">
        <f t="shared" si="1"/>
        <v>2082.648829999996</v>
      </c>
      <c r="J18" s="383">
        <f t="shared" ref="J18:J32" si="2">SUM(B18:I18)</f>
        <v>20796.103409999992</v>
      </c>
    </row>
    <row r="19" spans="1:10">
      <c r="A19" s="438" t="s">
        <v>234</v>
      </c>
      <c r="B19" s="286">
        <v>0</v>
      </c>
      <c r="C19" s="286">
        <v>17.440000000000001</v>
      </c>
      <c r="D19" s="286">
        <v>0</v>
      </c>
      <c r="E19" s="286">
        <v>26.917999999999985</v>
      </c>
      <c r="F19" s="286">
        <v>11.205999999999998</v>
      </c>
      <c r="G19" s="286">
        <v>0</v>
      </c>
      <c r="H19" s="286">
        <v>0</v>
      </c>
      <c r="I19" s="286">
        <v>21.299870000000034</v>
      </c>
      <c r="J19" s="7">
        <f t="shared" si="2"/>
        <v>76.86387000000002</v>
      </c>
    </row>
    <row r="20" spans="1:10">
      <c r="A20" s="438" t="s">
        <v>236</v>
      </c>
      <c r="B20" s="286">
        <v>2250</v>
      </c>
      <c r="C20" s="286">
        <v>215.44500000000002</v>
      </c>
      <c r="D20" s="286">
        <v>0</v>
      </c>
      <c r="E20" s="286">
        <v>53.234999999999992</v>
      </c>
      <c r="F20" s="286">
        <v>175.51395000000008</v>
      </c>
      <c r="G20" s="286">
        <v>0</v>
      </c>
      <c r="H20" s="286">
        <v>0</v>
      </c>
      <c r="I20" s="286">
        <v>237.92275000000015</v>
      </c>
      <c r="J20" s="7">
        <f t="shared" si="2"/>
        <v>2932.1167000000005</v>
      </c>
    </row>
    <row r="21" spans="1:10">
      <c r="A21" s="438" t="s">
        <v>237</v>
      </c>
      <c r="B21" s="286">
        <v>0</v>
      </c>
      <c r="C21" s="286">
        <v>226.29999999999998</v>
      </c>
      <c r="D21" s="286">
        <v>118.5</v>
      </c>
      <c r="E21" s="286">
        <v>81.679999999999964</v>
      </c>
      <c r="F21" s="286">
        <v>35.129999999999995</v>
      </c>
      <c r="G21" s="286">
        <v>0</v>
      </c>
      <c r="H21" s="286">
        <v>8.4101999999999997</v>
      </c>
      <c r="I21" s="286">
        <v>447.50075999999899</v>
      </c>
      <c r="J21" s="7">
        <f t="shared" si="2"/>
        <v>917.52095999999892</v>
      </c>
    </row>
    <row r="22" spans="1:10">
      <c r="A22" s="438" t="s">
        <v>238</v>
      </c>
      <c r="B22" s="286">
        <v>0</v>
      </c>
      <c r="C22" s="286">
        <v>539.80600000000004</v>
      </c>
      <c r="D22" s="286">
        <v>400</v>
      </c>
      <c r="E22" s="286">
        <v>22.549999999999997</v>
      </c>
      <c r="F22" s="286">
        <v>7.993999999999998</v>
      </c>
      <c r="G22" s="286">
        <v>0</v>
      </c>
      <c r="H22" s="286">
        <v>67.594999999999999</v>
      </c>
      <c r="I22" s="286">
        <v>13.017669999999988</v>
      </c>
      <c r="J22" s="7">
        <f t="shared" si="2"/>
        <v>1050.9626699999999</v>
      </c>
    </row>
    <row r="23" spans="1:10">
      <c r="A23" s="438" t="s">
        <v>235</v>
      </c>
      <c r="B23" s="286">
        <v>2040</v>
      </c>
      <c r="C23" s="286">
        <v>14.759</v>
      </c>
      <c r="D23" s="286">
        <v>0</v>
      </c>
      <c r="E23" s="286">
        <v>87.647999999999996</v>
      </c>
      <c r="F23" s="286">
        <v>16.38709999999999</v>
      </c>
      <c r="G23" s="286">
        <v>475</v>
      </c>
      <c r="H23" s="286">
        <v>10.91</v>
      </c>
      <c r="I23" s="286">
        <v>92.416869999999804</v>
      </c>
      <c r="J23" s="7">
        <f t="shared" si="2"/>
        <v>2737.1209699999999</v>
      </c>
    </row>
    <row r="24" spans="1:10">
      <c r="A24" s="438" t="s">
        <v>239</v>
      </c>
      <c r="B24" s="286">
        <v>0</v>
      </c>
      <c r="C24" s="286">
        <v>182.59900000000002</v>
      </c>
      <c r="D24" s="286">
        <v>0</v>
      </c>
      <c r="E24" s="286">
        <v>59.035000000000018</v>
      </c>
      <c r="F24" s="286">
        <v>30.459899999999969</v>
      </c>
      <c r="G24" s="286">
        <v>0</v>
      </c>
      <c r="H24" s="286">
        <v>10.204499999999999</v>
      </c>
      <c r="I24" s="286">
        <v>93.70889999999973</v>
      </c>
      <c r="J24" s="7">
        <f t="shared" si="2"/>
        <v>376.00729999999976</v>
      </c>
    </row>
    <row r="25" spans="1:10">
      <c r="A25" s="438" t="s">
        <v>240</v>
      </c>
      <c r="B25" s="286">
        <v>0</v>
      </c>
      <c r="C25" s="286">
        <v>4.835</v>
      </c>
      <c r="D25" s="286">
        <v>0</v>
      </c>
      <c r="E25" s="286">
        <v>41.539000000000016</v>
      </c>
      <c r="F25" s="286">
        <v>25.009349999999976</v>
      </c>
      <c r="G25" s="286">
        <v>0</v>
      </c>
      <c r="H25" s="286">
        <v>50.096199999999996</v>
      </c>
      <c r="I25" s="286">
        <v>113.02659999999995</v>
      </c>
      <c r="J25" s="7">
        <f t="shared" si="2"/>
        <v>234.50614999999993</v>
      </c>
    </row>
    <row r="26" spans="1:10">
      <c r="A26" s="438" t="s">
        <v>241</v>
      </c>
      <c r="B26" s="286">
        <v>0</v>
      </c>
      <c r="C26" s="286">
        <v>1259.6520000000003</v>
      </c>
      <c r="D26" s="286">
        <v>0</v>
      </c>
      <c r="E26" s="286">
        <v>94.106999999999985</v>
      </c>
      <c r="F26" s="286">
        <v>17.970399999999987</v>
      </c>
      <c r="G26" s="286">
        <v>0</v>
      </c>
      <c r="H26" s="286">
        <v>28.4</v>
      </c>
      <c r="I26" s="286">
        <v>63.192290000000305</v>
      </c>
      <c r="J26" s="7">
        <f t="shared" si="2"/>
        <v>1463.3216900000007</v>
      </c>
    </row>
    <row r="27" spans="1:10">
      <c r="A27" s="438" t="s">
        <v>242</v>
      </c>
      <c r="B27" s="286">
        <v>0</v>
      </c>
      <c r="C27" s="286">
        <v>111.43100000000001</v>
      </c>
      <c r="D27" s="286">
        <v>0</v>
      </c>
      <c r="E27" s="286">
        <v>122.77199999999991</v>
      </c>
      <c r="F27" s="286">
        <v>12.49603999999999</v>
      </c>
      <c r="G27" s="286">
        <v>650</v>
      </c>
      <c r="H27" s="286">
        <v>45.889999999999993</v>
      </c>
      <c r="I27" s="286">
        <v>110.94332999999992</v>
      </c>
      <c r="J27" s="7">
        <f t="shared" si="2"/>
        <v>1053.5323699999999</v>
      </c>
    </row>
    <row r="28" spans="1:10">
      <c r="A28" s="438" t="s">
        <v>243</v>
      </c>
      <c r="B28" s="286">
        <v>0</v>
      </c>
      <c r="C28" s="286">
        <v>1273.7099999999998</v>
      </c>
      <c r="D28" s="286">
        <v>0</v>
      </c>
      <c r="E28" s="286">
        <v>59.640000000000022</v>
      </c>
      <c r="F28" s="286">
        <v>29.824800000000014</v>
      </c>
      <c r="G28" s="286">
        <v>0</v>
      </c>
      <c r="H28" s="286">
        <v>19.2</v>
      </c>
      <c r="I28" s="286">
        <v>96.28918999999982</v>
      </c>
      <c r="J28" s="7">
        <f t="shared" si="2"/>
        <v>1478.6639899999998</v>
      </c>
    </row>
    <row r="29" spans="1:10">
      <c r="A29" s="438" t="s">
        <v>244</v>
      </c>
      <c r="B29" s="286">
        <v>0</v>
      </c>
      <c r="C29" s="286">
        <v>262.08500000000004</v>
      </c>
      <c r="D29" s="286">
        <v>0</v>
      </c>
      <c r="E29" s="286">
        <v>70.067000000000007</v>
      </c>
      <c r="F29" s="286">
        <v>20.798799999999993</v>
      </c>
      <c r="G29" s="286">
        <v>1.5</v>
      </c>
      <c r="H29" s="286">
        <v>5.3199999999999994</v>
      </c>
      <c r="I29" s="286">
        <v>211.2853999999985</v>
      </c>
      <c r="J29" s="7">
        <f t="shared" si="2"/>
        <v>571.05619999999851</v>
      </c>
    </row>
    <row r="30" spans="1:10">
      <c r="A30" s="438" t="s">
        <v>245</v>
      </c>
      <c r="B30" s="286">
        <v>0</v>
      </c>
      <c r="C30" s="286">
        <v>1151.8600000000001</v>
      </c>
      <c r="D30" s="286">
        <v>0</v>
      </c>
      <c r="E30" s="286">
        <v>211.02099999999999</v>
      </c>
      <c r="F30" s="286">
        <v>644.34820000000002</v>
      </c>
      <c r="G30" s="286">
        <v>45</v>
      </c>
      <c r="H30" s="286">
        <v>6.0439999999999996</v>
      </c>
      <c r="I30" s="286">
        <v>249.20393999999885</v>
      </c>
      <c r="J30" s="7">
        <f t="shared" si="2"/>
        <v>2307.4771399999991</v>
      </c>
    </row>
    <row r="31" spans="1:10">
      <c r="A31" s="438" t="s">
        <v>246</v>
      </c>
      <c r="B31" s="286">
        <v>0</v>
      </c>
      <c r="C31" s="286">
        <v>4034.8129999999996</v>
      </c>
      <c r="D31" s="286">
        <v>845</v>
      </c>
      <c r="E31" s="286">
        <v>45.567000000000029</v>
      </c>
      <c r="F31" s="286">
        <v>77.338639999999998</v>
      </c>
      <c r="G31" s="286">
        <v>0</v>
      </c>
      <c r="H31" s="286">
        <v>86.8</v>
      </c>
      <c r="I31" s="286">
        <v>172.73740999999984</v>
      </c>
      <c r="J31" s="7">
        <f t="shared" si="2"/>
        <v>5262.25605</v>
      </c>
    </row>
    <row r="32" spans="1:10">
      <c r="A32" s="439" t="s">
        <v>247</v>
      </c>
      <c r="B32" s="287">
        <v>0</v>
      </c>
      <c r="C32" s="287">
        <v>132.54200000000003</v>
      </c>
      <c r="D32" s="287">
        <v>0</v>
      </c>
      <c r="E32" s="287">
        <v>34.173999999999999</v>
      </c>
      <c r="F32" s="287">
        <v>7.6524999999999999</v>
      </c>
      <c r="G32" s="287">
        <v>0</v>
      </c>
      <c r="H32" s="287">
        <v>0.22500000000000001</v>
      </c>
      <c r="I32" s="287">
        <v>160.10385000000053</v>
      </c>
      <c r="J32" s="264">
        <f t="shared" si="2"/>
        <v>334.6973500000006</v>
      </c>
    </row>
    <row r="33" spans="10:10">
      <c r="J33" s="14"/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307" t="s">
        <v>390</v>
      </c>
      <c r="J1" s="217" t="str">
        <f>'3.1'!N1</f>
        <v>IV. čtvrtletí 2022</v>
      </c>
    </row>
    <row r="2" spans="1:10" s="51" customFormat="1" ht="18">
      <c r="A2" s="274" t="str">
        <f>"6.1 Výroba elektřiny v krajích ČR podle technologie elektráren za "&amp;LEFT(J1,SEARCH(" ",J1)-1)&amp;" čtvrtletí [MWh]"</f>
        <v>6.1 Výroba elektřiny v krajích ČR podle technologie elektráren za IV. čtvrtletí [MWh]</v>
      </c>
    </row>
    <row r="3" spans="1:10" ht="6" customHeight="1"/>
    <row r="4" spans="1:10">
      <c r="A4" s="448" t="str">
        <f>'3.1'!A4</f>
        <v>2022</v>
      </c>
      <c r="B4" s="326" t="s">
        <v>7</v>
      </c>
      <c r="C4" s="326" t="s">
        <v>20</v>
      </c>
      <c r="D4" s="326" t="s">
        <v>21</v>
      </c>
      <c r="E4" s="326" t="s">
        <v>22</v>
      </c>
      <c r="F4" s="326" t="s">
        <v>43</v>
      </c>
      <c r="G4" s="326" t="s">
        <v>44</v>
      </c>
      <c r="H4" s="326" t="s">
        <v>45</v>
      </c>
      <c r="I4" s="326" t="s">
        <v>46</v>
      </c>
      <c r="J4" s="326" t="s">
        <v>53</v>
      </c>
    </row>
    <row r="5" spans="1:10">
      <c r="A5" s="328" t="s">
        <v>10</v>
      </c>
      <c r="B5" s="329">
        <f>SUM(B6:B19)</f>
        <v>8470391.7199999988</v>
      </c>
      <c r="C5" s="330">
        <f t="shared" ref="C5:I5" si="0">SUM(C6:C19)</f>
        <v>10907917.638999999</v>
      </c>
      <c r="D5" s="330">
        <f t="shared" si="0"/>
        <v>747239.81</v>
      </c>
      <c r="E5" s="330">
        <f t="shared" si="0"/>
        <v>1047948.4499999998</v>
      </c>
      <c r="F5" s="330">
        <f t="shared" si="0"/>
        <v>483840.75100000011</v>
      </c>
      <c r="G5" s="330">
        <f t="shared" si="0"/>
        <v>306842.48000000004</v>
      </c>
      <c r="H5" s="330">
        <f t="shared" si="0"/>
        <v>164771.88299999994</v>
      </c>
      <c r="I5" s="330">
        <f t="shared" si="0"/>
        <v>244159.47799999989</v>
      </c>
      <c r="J5" s="330">
        <f t="shared" ref="J5:J19" si="1">SUM(B5:I5)</f>
        <v>22373112.210999995</v>
      </c>
    </row>
    <row r="6" spans="1:10">
      <c r="A6" s="436" t="s">
        <v>234</v>
      </c>
      <c r="B6" s="283">
        <v>0</v>
      </c>
      <c r="C6" s="283">
        <v>20550.177</v>
      </c>
      <c r="D6" s="283">
        <v>0</v>
      </c>
      <c r="E6" s="283">
        <v>24781.920000000016</v>
      </c>
      <c r="F6" s="283">
        <v>14031.413999999997</v>
      </c>
      <c r="G6" s="283">
        <v>0</v>
      </c>
      <c r="H6" s="283">
        <v>0</v>
      </c>
      <c r="I6" s="283">
        <v>2126.1960000000031</v>
      </c>
      <c r="J6" s="23">
        <f t="shared" si="1"/>
        <v>61489.707000000017</v>
      </c>
    </row>
    <row r="7" spans="1:10">
      <c r="A7" s="436" t="s">
        <v>236</v>
      </c>
      <c r="B7" s="283">
        <v>4853503.46</v>
      </c>
      <c r="C7" s="283">
        <v>150952.95499999999</v>
      </c>
      <c r="D7" s="283">
        <v>0</v>
      </c>
      <c r="E7" s="283">
        <v>78655.743000000017</v>
      </c>
      <c r="F7" s="283">
        <v>55435.90800000001</v>
      </c>
      <c r="G7" s="283">
        <v>0</v>
      </c>
      <c r="H7" s="283">
        <v>0</v>
      </c>
      <c r="I7" s="283">
        <v>32249.68699999998</v>
      </c>
      <c r="J7" s="23">
        <f t="shared" si="1"/>
        <v>5170797.7529999996</v>
      </c>
    </row>
    <row r="8" spans="1:10">
      <c r="A8" s="436" t="s">
        <v>237</v>
      </c>
      <c r="B8" s="283">
        <v>0</v>
      </c>
      <c r="C8" s="283">
        <v>109095.26199999999</v>
      </c>
      <c r="D8" s="283">
        <v>129271.3</v>
      </c>
      <c r="E8" s="283">
        <v>98068.707000000039</v>
      </c>
      <c r="F8" s="283">
        <v>12956.982000000002</v>
      </c>
      <c r="G8" s="283">
        <v>0</v>
      </c>
      <c r="H8" s="283">
        <v>2433.1389999999997</v>
      </c>
      <c r="I8" s="283">
        <v>55791.969000000026</v>
      </c>
      <c r="J8" s="23">
        <f t="shared" si="1"/>
        <v>407617.35900000011</v>
      </c>
    </row>
    <row r="9" spans="1:10">
      <c r="A9" s="436" t="s">
        <v>238</v>
      </c>
      <c r="B9" s="283">
        <v>0</v>
      </c>
      <c r="C9" s="283">
        <v>599106.08899999992</v>
      </c>
      <c r="D9" s="283">
        <v>45743.45</v>
      </c>
      <c r="E9" s="283">
        <v>23855.820999999996</v>
      </c>
      <c r="F9" s="283">
        <v>3986.3350000000005</v>
      </c>
      <c r="G9" s="283">
        <v>0</v>
      </c>
      <c r="H9" s="283">
        <v>31844.7</v>
      </c>
      <c r="I9" s="283">
        <v>1376.6449999999995</v>
      </c>
      <c r="J9" s="23">
        <f t="shared" si="1"/>
        <v>705913.0399999998</v>
      </c>
    </row>
    <row r="10" spans="1:10">
      <c r="A10" s="436" t="s">
        <v>235</v>
      </c>
      <c r="B10" s="283">
        <v>3616888.26</v>
      </c>
      <c r="C10" s="283">
        <v>16800.378000000001</v>
      </c>
      <c r="D10" s="283">
        <v>0</v>
      </c>
      <c r="E10" s="283">
        <v>131504.89200000002</v>
      </c>
      <c r="F10" s="283">
        <v>9920.9619999999995</v>
      </c>
      <c r="G10" s="283">
        <v>111997.69</v>
      </c>
      <c r="H10" s="283">
        <v>5077.732</v>
      </c>
      <c r="I10" s="283">
        <v>10834.822000000016</v>
      </c>
      <c r="J10" s="23">
        <f t="shared" si="1"/>
        <v>3903024.7359999996</v>
      </c>
    </row>
    <row r="11" spans="1:10">
      <c r="A11" s="436" t="s">
        <v>239</v>
      </c>
      <c r="B11" s="283">
        <v>0</v>
      </c>
      <c r="C11" s="283">
        <v>134246.23100000006</v>
      </c>
      <c r="D11" s="283">
        <v>0</v>
      </c>
      <c r="E11" s="283">
        <v>86194.340999999957</v>
      </c>
      <c r="F11" s="283">
        <v>11267.318000000005</v>
      </c>
      <c r="G11" s="283">
        <v>0</v>
      </c>
      <c r="H11" s="283">
        <v>4757.5070000000014</v>
      </c>
      <c r="I11" s="283">
        <v>10495.691999999997</v>
      </c>
      <c r="J11" s="23">
        <f t="shared" si="1"/>
        <v>246961.08900000004</v>
      </c>
    </row>
    <row r="12" spans="1:10">
      <c r="A12" s="436" t="s">
        <v>240</v>
      </c>
      <c r="B12" s="283">
        <v>0</v>
      </c>
      <c r="C12" s="283">
        <v>6841.01</v>
      </c>
      <c r="D12" s="283">
        <v>0</v>
      </c>
      <c r="E12" s="283">
        <v>41390.31700000001</v>
      </c>
      <c r="F12" s="283">
        <v>8682.1200000000026</v>
      </c>
      <c r="G12" s="283">
        <v>0</v>
      </c>
      <c r="H12" s="283">
        <v>37580.667999999998</v>
      </c>
      <c r="I12" s="283">
        <v>11899.038999999982</v>
      </c>
      <c r="J12" s="23">
        <f t="shared" si="1"/>
        <v>106393.15400000001</v>
      </c>
    </row>
    <row r="13" spans="1:10">
      <c r="A13" s="436" t="s">
        <v>241</v>
      </c>
      <c r="B13" s="283">
        <v>0</v>
      </c>
      <c r="C13" s="283">
        <v>1058825.1839999999</v>
      </c>
      <c r="D13" s="283">
        <v>0</v>
      </c>
      <c r="E13" s="283">
        <v>126986.05700000009</v>
      </c>
      <c r="F13" s="283">
        <v>8681.1630000000041</v>
      </c>
      <c r="G13" s="283">
        <v>0</v>
      </c>
      <c r="H13" s="283">
        <v>17573.018</v>
      </c>
      <c r="I13" s="283">
        <v>7815.6709999999794</v>
      </c>
      <c r="J13" s="23">
        <f t="shared" si="1"/>
        <v>1219881.0929999999</v>
      </c>
    </row>
    <row r="14" spans="1:10">
      <c r="A14" s="436" t="s">
        <v>242</v>
      </c>
      <c r="B14" s="283">
        <v>0</v>
      </c>
      <c r="C14" s="283">
        <v>57940.201000000001</v>
      </c>
      <c r="D14" s="283">
        <v>0</v>
      </c>
      <c r="E14" s="283">
        <v>82716.93099999991</v>
      </c>
      <c r="F14" s="283">
        <v>4023.9629999999988</v>
      </c>
      <c r="G14" s="283">
        <v>179961.64</v>
      </c>
      <c r="H14" s="283">
        <v>18955.534999999996</v>
      </c>
      <c r="I14" s="283">
        <v>11893.441000000024</v>
      </c>
      <c r="J14" s="23">
        <f t="shared" si="1"/>
        <v>355491.71099999995</v>
      </c>
    </row>
    <row r="15" spans="1:10">
      <c r="A15" s="436" t="s">
        <v>243</v>
      </c>
      <c r="B15" s="283">
        <v>0</v>
      </c>
      <c r="C15" s="283">
        <v>1688006.7720000001</v>
      </c>
      <c r="D15" s="283">
        <v>0</v>
      </c>
      <c r="E15" s="283">
        <v>87104.370999999941</v>
      </c>
      <c r="F15" s="283">
        <v>9914.0469999999968</v>
      </c>
      <c r="G15" s="283">
        <v>0</v>
      </c>
      <c r="H15" s="283">
        <v>3535.931</v>
      </c>
      <c r="I15" s="283">
        <v>10554.892999999962</v>
      </c>
      <c r="J15" s="23">
        <f t="shared" si="1"/>
        <v>1799116.0140000002</v>
      </c>
    </row>
    <row r="16" spans="1:10">
      <c r="A16" s="436" t="s">
        <v>244</v>
      </c>
      <c r="B16" s="283">
        <v>0</v>
      </c>
      <c r="C16" s="283">
        <v>218714.46600000004</v>
      </c>
      <c r="D16" s="283">
        <v>0</v>
      </c>
      <c r="E16" s="283">
        <v>64680.881999999998</v>
      </c>
      <c r="F16" s="283">
        <v>21424.973000000031</v>
      </c>
      <c r="G16" s="283">
        <v>0</v>
      </c>
      <c r="H16" s="283">
        <v>1725.654</v>
      </c>
      <c r="I16" s="283">
        <v>24509.800999999945</v>
      </c>
      <c r="J16" s="23">
        <f t="shared" si="1"/>
        <v>331055.77600000001</v>
      </c>
    </row>
    <row r="17" spans="1:10">
      <c r="A17" s="436" t="s">
        <v>245</v>
      </c>
      <c r="B17" s="283">
        <v>0</v>
      </c>
      <c r="C17" s="283">
        <v>1531412.6969999997</v>
      </c>
      <c r="D17" s="283">
        <v>0</v>
      </c>
      <c r="E17" s="283">
        <v>113393.60799999993</v>
      </c>
      <c r="F17" s="283">
        <v>247192.83900000001</v>
      </c>
      <c r="G17" s="283">
        <v>14883.15</v>
      </c>
      <c r="H17" s="283">
        <v>1348.9720000000002</v>
      </c>
      <c r="I17" s="283">
        <v>28622.858000000044</v>
      </c>
      <c r="J17" s="23">
        <f t="shared" si="1"/>
        <v>1936854.1239999996</v>
      </c>
    </row>
    <row r="18" spans="1:10">
      <c r="A18" s="436" t="s">
        <v>246</v>
      </c>
      <c r="B18" s="283">
        <v>0</v>
      </c>
      <c r="C18" s="283">
        <v>5221131.1029999992</v>
      </c>
      <c r="D18" s="283">
        <v>572225.06000000006</v>
      </c>
      <c r="E18" s="283">
        <v>52366.57900000002</v>
      </c>
      <c r="F18" s="283">
        <v>72489.862000000023</v>
      </c>
      <c r="G18" s="283">
        <v>0</v>
      </c>
      <c r="H18" s="283">
        <v>39882.056000000004</v>
      </c>
      <c r="I18" s="283">
        <v>16988.082999999955</v>
      </c>
      <c r="J18" s="23">
        <f t="shared" si="1"/>
        <v>5975082.7429999979</v>
      </c>
    </row>
    <row r="19" spans="1:10">
      <c r="A19" s="437" t="s">
        <v>247</v>
      </c>
      <c r="B19" s="285">
        <v>0</v>
      </c>
      <c r="C19" s="285">
        <v>94295.113999999987</v>
      </c>
      <c r="D19" s="285">
        <v>0</v>
      </c>
      <c r="E19" s="285">
        <v>36248.280999999981</v>
      </c>
      <c r="F19" s="285">
        <v>3832.8650000000002</v>
      </c>
      <c r="G19" s="285">
        <v>0</v>
      </c>
      <c r="H19" s="285">
        <v>56.971000000000004</v>
      </c>
      <c r="I19" s="285">
        <v>19000.680999999986</v>
      </c>
      <c r="J19" s="250">
        <f t="shared" si="1"/>
        <v>153433.91199999992</v>
      </c>
    </row>
    <row r="20" spans="1:10">
      <c r="J20" s="14"/>
    </row>
    <row r="21" spans="1:10" ht="11.25" customHeight="1"/>
    <row r="22" spans="1:10" s="51" customFormat="1" ht="15.75">
      <c r="A22" s="324" t="str">
        <f>"6.2 Spotřeba elektřiny netto v krajích ČR podle kategorie spotřeb za "&amp;LEFT(J1,SEARCH(" ",J1)-1)&amp;" čtvrtletí [MWh]"</f>
        <v>6.2 Spotřeba elektřiny netto v krajích ČR podle kategorie spotřeb za IV. čtvrtletí [MWh]</v>
      </c>
      <c r="H22" s="58"/>
    </row>
    <row r="23" spans="1:10" ht="7.5" customHeight="1"/>
    <row r="24" spans="1:10">
      <c r="A24" s="448" t="str">
        <f>'3.1'!A4</f>
        <v>2022</v>
      </c>
      <c r="B24" s="325" t="s">
        <v>8</v>
      </c>
      <c r="C24" s="325" t="s">
        <v>9</v>
      </c>
      <c r="D24" s="325" t="s">
        <v>132</v>
      </c>
      <c r="E24" s="325" t="s">
        <v>130</v>
      </c>
      <c r="F24" s="325" t="s">
        <v>53</v>
      </c>
    </row>
    <row r="25" spans="1:10">
      <c r="A25" s="331" t="s">
        <v>10</v>
      </c>
      <c r="B25" s="330">
        <f>SUM(B26:B39)</f>
        <v>1772178.0889999997</v>
      </c>
      <c r="C25" s="330">
        <f>SUM(C26:C39)</f>
        <v>5581334.5689999992</v>
      </c>
      <c r="D25" s="330">
        <f>SUM(D26:D39)</f>
        <v>2040458.9248589701</v>
      </c>
      <c r="E25" s="330">
        <f>SUM(E26:E39)</f>
        <v>4408554.5571410321</v>
      </c>
      <c r="F25" s="330">
        <f t="shared" ref="F25:F39" si="2">SUM(B25:E25)</f>
        <v>13802526.140000001</v>
      </c>
    </row>
    <row r="26" spans="1:10" ht="13.5" customHeight="1">
      <c r="A26" s="71" t="s">
        <v>234</v>
      </c>
      <c r="B26" s="23">
        <v>35970.633000000002</v>
      </c>
      <c r="C26" s="23">
        <v>743516.99199999997</v>
      </c>
      <c r="D26" s="23">
        <v>299300</v>
      </c>
      <c r="E26" s="23">
        <v>444126.88</v>
      </c>
      <c r="F26" s="23">
        <f t="shared" si="2"/>
        <v>1522914.5049999999</v>
      </c>
    </row>
    <row r="27" spans="1:10">
      <c r="A27" s="71" t="s">
        <v>236</v>
      </c>
      <c r="B27" s="23">
        <v>34816.370999999999</v>
      </c>
      <c r="C27" s="23">
        <v>277698.29100000008</v>
      </c>
      <c r="D27" s="23">
        <v>148939.98062860582</v>
      </c>
      <c r="E27" s="23">
        <v>310966.92334785231</v>
      </c>
      <c r="F27" s="23">
        <f t="shared" si="2"/>
        <v>772421.56597645814</v>
      </c>
    </row>
    <row r="28" spans="1:10">
      <c r="A28" s="71" t="s">
        <v>237</v>
      </c>
      <c r="B28" s="23">
        <v>128473.08199999988</v>
      </c>
      <c r="C28" s="23">
        <v>626629.90999999898</v>
      </c>
      <c r="D28" s="23">
        <v>202234.36117163792</v>
      </c>
      <c r="E28" s="23">
        <v>426034.57033753605</v>
      </c>
      <c r="F28" s="23">
        <f t="shared" si="2"/>
        <v>1383371.9235091729</v>
      </c>
    </row>
    <row r="29" spans="1:10">
      <c r="A29" s="71" t="s">
        <v>238</v>
      </c>
      <c r="B29" s="23">
        <v>32640.23</v>
      </c>
      <c r="C29" s="23">
        <v>120886.158</v>
      </c>
      <c r="D29" s="23">
        <v>60139.697999999989</v>
      </c>
      <c r="E29" s="23">
        <v>107706.299</v>
      </c>
      <c r="F29" s="23">
        <f t="shared" si="2"/>
        <v>321372.38500000001</v>
      </c>
    </row>
    <row r="30" spans="1:10">
      <c r="A30" s="71" t="s">
        <v>235</v>
      </c>
      <c r="B30" s="23">
        <v>56905.201999999997</v>
      </c>
      <c r="C30" s="23">
        <v>291567.25300000003</v>
      </c>
      <c r="D30" s="23">
        <v>120862.48307768829</v>
      </c>
      <c r="E30" s="23">
        <v>203704.79897944949</v>
      </c>
      <c r="F30" s="23">
        <f t="shared" si="2"/>
        <v>673039.73705713777</v>
      </c>
    </row>
    <row r="31" spans="1:10">
      <c r="A31" s="71" t="s">
        <v>239</v>
      </c>
      <c r="B31" s="23">
        <v>122880.72</v>
      </c>
      <c r="C31" s="23">
        <v>321008.01800000004</v>
      </c>
      <c r="D31" s="23">
        <v>124858.10299999999</v>
      </c>
      <c r="E31" s="23">
        <v>276490.37900000002</v>
      </c>
      <c r="F31" s="23">
        <f t="shared" si="2"/>
        <v>845237.22</v>
      </c>
    </row>
    <row r="32" spans="1:10">
      <c r="A32" s="71" t="s">
        <v>240</v>
      </c>
      <c r="B32" s="23">
        <v>18940.213</v>
      </c>
      <c r="C32" s="23">
        <v>310952.91100000002</v>
      </c>
      <c r="D32" s="23">
        <v>89088.789000000004</v>
      </c>
      <c r="E32" s="23">
        <v>214827.35399999999</v>
      </c>
      <c r="F32" s="23">
        <f t="shared" si="2"/>
        <v>633809.26699999999</v>
      </c>
    </row>
    <row r="33" spans="1:6">
      <c r="A33" s="71" t="s">
        <v>241</v>
      </c>
      <c r="B33" s="23">
        <v>319335.11300000001</v>
      </c>
      <c r="C33" s="23">
        <v>598450.05099999998</v>
      </c>
      <c r="D33" s="23">
        <v>172737.386</v>
      </c>
      <c r="E33" s="23">
        <v>389083.348</v>
      </c>
      <c r="F33" s="23">
        <f t="shared" si="2"/>
        <v>1479605.898</v>
      </c>
    </row>
    <row r="34" spans="1:6">
      <c r="A34" s="71" t="s">
        <v>242</v>
      </c>
      <c r="B34" s="23">
        <v>94016.385999999999</v>
      </c>
      <c r="C34" s="23">
        <v>375353.37400000001</v>
      </c>
      <c r="D34" s="23">
        <v>105641.16559777172</v>
      </c>
      <c r="E34" s="23">
        <v>229502.90091355087</v>
      </c>
      <c r="F34" s="23">
        <f t="shared" si="2"/>
        <v>804513.82651132264</v>
      </c>
    </row>
    <row r="35" spans="1:6">
      <c r="A35" s="71" t="s">
        <v>243</v>
      </c>
      <c r="B35" s="23">
        <v>81636.350000000006</v>
      </c>
      <c r="C35" s="23">
        <v>237239.40600000002</v>
      </c>
      <c r="D35" s="23">
        <v>102474.084</v>
      </c>
      <c r="E35" s="23">
        <v>211610.25400000002</v>
      </c>
      <c r="F35" s="23">
        <f t="shared" si="2"/>
        <v>632960.09400000004</v>
      </c>
    </row>
    <row r="36" spans="1:6">
      <c r="A36" s="71" t="s">
        <v>244</v>
      </c>
      <c r="B36" s="23">
        <v>46191.167999999998</v>
      </c>
      <c r="C36" s="23">
        <v>350286.61099999998</v>
      </c>
      <c r="D36" s="23">
        <v>117343.63</v>
      </c>
      <c r="E36" s="23">
        <v>254397.19400000002</v>
      </c>
      <c r="F36" s="23">
        <f t="shared" si="2"/>
        <v>768218.603</v>
      </c>
    </row>
    <row r="37" spans="1:6">
      <c r="A37" s="71" t="s">
        <v>245</v>
      </c>
      <c r="B37" s="23">
        <v>186820.97700000001</v>
      </c>
      <c r="C37" s="23">
        <v>691826.28</v>
      </c>
      <c r="D37" s="23">
        <v>267657.77399999998</v>
      </c>
      <c r="E37" s="23">
        <v>827934.21100000001</v>
      </c>
      <c r="F37" s="23">
        <f t="shared" si="2"/>
        <v>1974239.2420000001</v>
      </c>
    </row>
    <row r="38" spans="1:6">
      <c r="A38" s="71" t="s">
        <v>246</v>
      </c>
      <c r="B38" s="23">
        <v>505772.99099999998</v>
      </c>
      <c r="C38" s="23">
        <v>390827.19299999997</v>
      </c>
      <c r="D38" s="23">
        <v>141735.03200000001</v>
      </c>
      <c r="E38" s="23">
        <v>303121.74800000002</v>
      </c>
      <c r="F38" s="23">
        <f t="shared" si="2"/>
        <v>1341456.9639999999</v>
      </c>
    </row>
    <row r="39" spans="1:6">
      <c r="A39" s="435" t="s">
        <v>247</v>
      </c>
      <c r="B39" s="250">
        <v>107778.65300000001</v>
      </c>
      <c r="C39" s="250">
        <v>245092.1210000001</v>
      </c>
      <c r="D39" s="250">
        <v>87446.438383266301</v>
      </c>
      <c r="E39" s="250">
        <v>209047.69656264351</v>
      </c>
      <c r="F39" s="250">
        <f t="shared" si="2"/>
        <v>649364.90894590993</v>
      </c>
    </row>
    <row r="40" spans="1:6">
      <c r="A40" s="552"/>
      <c r="B40" s="552"/>
      <c r="C40" s="552"/>
      <c r="D40" s="552"/>
      <c r="F40" s="14"/>
    </row>
    <row r="41" spans="1:6">
      <c r="A41" s="552"/>
      <c r="B41" s="552"/>
      <c r="C41" s="552"/>
      <c r="D41" s="552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74" t="str">
        <f>"6.3 Spotřeba elektřiny v krajích ČR podle sektorů národního hospodářství za "&amp;LEFT(J1,SEARCH(" ",J1)-1)&amp;" čtvrtletí [MWh]"</f>
        <v>6.3 Spotřeba elektřiny v krajích ČR podle sektorů národního hospodářství za IV. čtvrtletí [MWh]</v>
      </c>
      <c r="B1" s="59"/>
      <c r="J1" s="217" t="str">
        <f>'3.1'!N1</f>
        <v>IV. čtvrtletí 2022</v>
      </c>
    </row>
    <row r="2" spans="1:10" ht="6" customHeight="1">
      <c r="A2" s="20"/>
      <c r="B2" s="553"/>
      <c r="C2" s="553"/>
      <c r="D2" s="553"/>
      <c r="E2" s="553"/>
      <c r="F2" s="553"/>
      <c r="G2" s="553"/>
      <c r="H2" s="553"/>
      <c r="I2" s="553"/>
      <c r="J2" s="553"/>
    </row>
    <row r="3" spans="1:10" ht="36">
      <c r="A3" s="448" t="str">
        <f>'3.1'!A4</f>
        <v>2022</v>
      </c>
      <c r="B3" s="334" t="s">
        <v>95</v>
      </c>
      <c r="C3" s="334" t="s">
        <v>11</v>
      </c>
      <c r="D3" s="334" t="s">
        <v>12</v>
      </c>
      <c r="E3" s="334" t="s">
        <v>13</v>
      </c>
      <c r="F3" s="334" t="s">
        <v>304</v>
      </c>
      <c r="G3" s="334" t="s">
        <v>94</v>
      </c>
      <c r="H3" s="334" t="s">
        <v>47</v>
      </c>
      <c r="I3" s="334" t="s">
        <v>14</v>
      </c>
      <c r="J3" s="334" t="s">
        <v>53</v>
      </c>
    </row>
    <row r="4" spans="1:10">
      <c r="A4" s="328" t="s">
        <v>10</v>
      </c>
      <c r="B4" s="330">
        <f>SUM(B5:B18)</f>
        <v>5187234.8308204515</v>
      </c>
      <c r="C4" s="330">
        <f t="shared" ref="C4:I4" si="0">SUM(C5:C18)</f>
        <v>827075.70261717518</v>
      </c>
      <c r="D4" s="330">
        <f t="shared" si="0"/>
        <v>190639.69930051136</v>
      </c>
      <c r="E4" s="330">
        <f t="shared" si="0"/>
        <v>126651.09483771992</v>
      </c>
      <c r="F4" s="330">
        <f t="shared" si="0"/>
        <v>241681.13168951939</v>
      </c>
      <c r="G4" s="330">
        <f t="shared" si="0"/>
        <v>4408626.4321410321</v>
      </c>
      <c r="H4" s="330">
        <f t="shared" si="0"/>
        <v>3303953.3404754698</v>
      </c>
      <c r="I4" s="330">
        <f t="shared" si="0"/>
        <v>446455.17911811901</v>
      </c>
      <c r="J4" s="330">
        <f t="shared" ref="J4:J18" si="1">SUM(B4:I4)</f>
        <v>14732317.410999998</v>
      </c>
    </row>
    <row r="5" spans="1:10">
      <c r="A5" s="436" t="s">
        <v>234</v>
      </c>
      <c r="B5" s="332">
        <v>91494.235664335807</v>
      </c>
      <c r="C5" s="332">
        <v>59530.372296811009</v>
      </c>
      <c r="D5" s="332">
        <v>96221.623840481698</v>
      </c>
      <c r="E5" s="332">
        <v>20504.679221180202</v>
      </c>
      <c r="F5" s="332">
        <v>2429.9056712825873</v>
      </c>
      <c r="G5" s="332">
        <v>444126.88</v>
      </c>
      <c r="H5" s="332">
        <v>728886.68051190197</v>
      </c>
      <c r="I5" s="332">
        <v>80866.135794006201</v>
      </c>
      <c r="J5" s="23">
        <f t="shared" si="1"/>
        <v>1524060.5129999996</v>
      </c>
    </row>
    <row r="6" spans="1:10">
      <c r="A6" s="436" t="s">
        <v>236</v>
      </c>
      <c r="B6" s="332">
        <v>250686.7721828979</v>
      </c>
      <c r="C6" s="332">
        <v>16158.401674516481</v>
      </c>
      <c r="D6" s="332">
        <v>3861.72431664345</v>
      </c>
      <c r="E6" s="332">
        <v>4313.5201668211994</v>
      </c>
      <c r="F6" s="332">
        <v>24075.3142010224</v>
      </c>
      <c r="G6" s="332">
        <v>310966.92334785231</v>
      </c>
      <c r="H6" s="332">
        <v>120410.5535663926</v>
      </c>
      <c r="I6" s="332">
        <v>61468.630520311905</v>
      </c>
      <c r="J6" s="23">
        <f t="shared" si="1"/>
        <v>791941.83997645823</v>
      </c>
    </row>
    <row r="7" spans="1:10">
      <c r="A7" s="436" t="s">
        <v>237</v>
      </c>
      <c r="B7" s="332">
        <v>471474.63239508501</v>
      </c>
      <c r="C7" s="332">
        <v>33228.935776418599</v>
      </c>
      <c r="D7" s="332">
        <v>21190.66281987074</v>
      </c>
      <c r="E7" s="332">
        <v>14783.10458579515</v>
      </c>
      <c r="F7" s="332">
        <v>33887.585707120998</v>
      </c>
      <c r="G7" s="332">
        <v>426035.91533753602</v>
      </c>
      <c r="H7" s="332">
        <v>288176.28172959189</v>
      </c>
      <c r="I7" s="332">
        <v>100634.61515775319</v>
      </c>
      <c r="J7" s="23">
        <f t="shared" si="1"/>
        <v>1389411.7335091718</v>
      </c>
    </row>
    <row r="8" spans="1:10">
      <c r="A8" s="436" t="s">
        <v>238</v>
      </c>
      <c r="B8" s="332">
        <v>109286.87400000001</v>
      </c>
      <c r="C8" s="332">
        <v>72623.225000000006</v>
      </c>
      <c r="D8" s="332">
        <v>1721.9370000000001</v>
      </c>
      <c r="E8" s="332">
        <v>5575.0110000000004</v>
      </c>
      <c r="F8" s="332">
        <v>3328.6990000000001</v>
      </c>
      <c r="G8" s="332">
        <v>107706.299</v>
      </c>
      <c r="H8" s="332">
        <v>85106.311000000002</v>
      </c>
      <c r="I8" s="332">
        <v>15.588999999999999</v>
      </c>
      <c r="J8" s="23">
        <f t="shared" si="1"/>
        <v>385363.94500000001</v>
      </c>
    </row>
    <row r="9" spans="1:10">
      <c r="A9" s="436" t="s">
        <v>235</v>
      </c>
      <c r="B9" s="332">
        <v>290069.10126628348</v>
      </c>
      <c r="C9" s="332">
        <v>13409.936544523471</v>
      </c>
      <c r="D9" s="332">
        <v>2198.4339839710201</v>
      </c>
      <c r="E9" s="332">
        <v>3577.1569264898562</v>
      </c>
      <c r="F9" s="332">
        <v>27536.591062139349</v>
      </c>
      <c r="G9" s="332">
        <v>203708.9719794495</v>
      </c>
      <c r="H9" s="332">
        <v>90662.455463628488</v>
      </c>
      <c r="I9" s="332">
        <v>44701.589830652498</v>
      </c>
      <c r="J9" s="23">
        <f t="shared" si="1"/>
        <v>675864.23705713765</v>
      </c>
    </row>
    <row r="10" spans="1:10">
      <c r="A10" s="436" t="s">
        <v>239</v>
      </c>
      <c r="B10" s="332">
        <v>293600.51399999997</v>
      </c>
      <c r="C10" s="332">
        <v>68792.448999999993</v>
      </c>
      <c r="D10" s="332">
        <v>7411.9699999999993</v>
      </c>
      <c r="E10" s="332">
        <v>6172.5969999999998</v>
      </c>
      <c r="F10" s="332">
        <v>18950.946</v>
      </c>
      <c r="G10" s="332">
        <v>276497.81900000002</v>
      </c>
      <c r="H10" s="332">
        <v>211443.78400000001</v>
      </c>
      <c r="I10" s="332">
        <v>530.99400000000014</v>
      </c>
      <c r="J10" s="23">
        <f t="shared" si="1"/>
        <v>883401.07299999986</v>
      </c>
    </row>
    <row r="11" spans="1:10">
      <c r="A11" s="436" t="s">
        <v>240</v>
      </c>
      <c r="B11" s="332">
        <v>262820.8</v>
      </c>
      <c r="C11" s="332">
        <v>31799.567999999999</v>
      </c>
      <c r="D11" s="332">
        <v>4140.1750000000002</v>
      </c>
      <c r="E11" s="332">
        <v>5683.0779999999995</v>
      </c>
      <c r="F11" s="332">
        <v>5545.3190000000004</v>
      </c>
      <c r="G11" s="332">
        <v>214827.35399999999</v>
      </c>
      <c r="H11" s="332">
        <v>116616.44500000001</v>
      </c>
      <c r="I11" s="332">
        <v>0</v>
      </c>
      <c r="J11" s="23">
        <f t="shared" si="1"/>
        <v>641432.73900000006</v>
      </c>
    </row>
    <row r="12" spans="1:10">
      <c r="A12" s="436" t="s">
        <v>241</v>
      </c>
      <c r="B12" s="332">
        <v>886398.72799999989</v>
      </c>
      <c r="C12" s="332">
        <v>205674.35199999998</v>
      </c>
      <c r="D12" s="332">
        <v>14490.458000000001</v>
      </c>
      <c r="E12" s="332">
        <v>12603.925000000001</v>
      </c>
      <c r="F12" s="332">
        <v>11573.335999999999</v>
      </c>
      <c r="G12" s="332">
        <v>389110.63799999998</v>
      </c>
      <c r="H12" s="332">
        <v>323339.16700000002</v>
      </c>
      <c r="I12" s="332">
        <v>530.02</v>
      </c>
      <c r="J12" s="23">
        <f t="shared" si="1"/>
        <v>1843720.6239999998</v>
      </c>
    </row>
    <row r="13" spans="1:10">
      <c r="A13" s="436" t="s">
        <v>242</v>
      </c>
      <c r="B13" s="332">
        <v>364236.34928823367</v>
      </c>
      <c r="C13" s="332">
        <v>7673.5265841730288</v>
      </c>
      <c r="D13" s="332">
        <v>4083.9453553883341</v>
      </c>
      <c r="E13" s="332">
        <v>9809.3184954633998</v>
      </c>
      <c r="F13" s="332">
        <v>18210.5003829175</v>
      </c>
      <c r="G13" s="332">
        <v>229502.90091355087</v>
      </c>
      <c r="H13" s="332">
        <v>158275.99488752909</v>
      </c>
      <c r="I13" s="332">
        <v>13512.711604066641</v>
      </c>
      <c r="J13" s="23">
        <f t="shared" si="1"/>
        <v>805305.24751132249</v>
      </c>
    </row>
    <row r="14" spans="1:10">
      <c r="A14" s="436" t="s">
        <v>243</v>
      </c>
      <c r="B14" s="332">
        <v>243724.54399999999</v>
      </c>
      <c r="C14" s="332">
        <v>28276.677000000003</v>
      </c>
      <c r="D14" s="332">
        <v>5139.1210000000001</v>
      </c>
      <c r="E14" s="332">
        <v>5191.8879999999999</v>
      </c>
      <c r="F14" s="332">
        <v>19556.64</v>
      </c>
      <c r="G14" s="332">
        <v>211613.91300000003</v>
      </c>
      <c r="H14" s="332">
        <v>124627.21399999999</v>
      </c>
      <c r="I14" s="332">
        <v>1509.279</v>
      </c>
      <c r="J14" s="23">
        <f t="shared" si="1"/>
        <v>639639.27600000007</v>
      </c>
    </row>
    <row r="15" spans="1:10">
      <c r="A15" s="436" t="s">
        <v>244</v>
      </c>
      <c r="B15" s="332">
        <v>278651.59999999998</v>
      </c>
      <c r="C15" s="332">
        <v>16303.859</v>
      </c>
      <c r="D15" s="332">
        <v>8100.0849999999991</v>
      </c>
      <c r="E15" s="332">
        <v>5383.58</v>
      </c>
      <c r="F15" s="332">
        <v>18480.539000000001</v>
      </c>
      <c r="G15" s="332">
        <v>254397.19400000002</v>
      </c>
      <c r="H15" s="332">
        <v>188337.101</v>
      </c>
      <c r="I15" s="332">
        <v>170.30500000000001</v>
      </c>
      <c r="J15" s="23">
        <f t="shared" si="1"/>
        <v>769824.26300000015</v>
      </c>
    </row>
    <row r="16" spans="1:10">
      <c r="A16" s="436" t="s">
        <v>245</v>
      </c>
      <c r="B16" s="332">
        <v>674765.36</v>
      </c>
      <c r="C16" s="332">
        <v>86285.173999999999</v>
      </c>
      <c r="D16" s="332">
        <v>9411.26</v>
      </c>
      <c r="E16" s="332">
        <v>19451.701999999997</v>
      </c>
      <c r="F16" s="332">
        <v>35650.385999999999</v>
      </c>
      <c r="G16" s="332">
        <v>827962.179</v>
      </c>
      <c r="H16" s="332">
        <v>467889.49499999994</v>
      </c>
      <c r="I16" s="332">
        <v>553.61099999999988</v>
      </c>
      <c r="J16" s="23">
        <f t="shared" si="1"/>
        <v>2121969.1669999999</v>
      </c>
    </row>
    <row r="17" spans="1:10">
      <c r="A17" s="436" t="s">
        <v>246</v>
      </c>
      <c r="B17" s="332">
        <v>693301.32599999988</v>
      </c>
      <c r="C17" s="332">
        <v>76612.255999999994</v>
      </c>
      <c r="D17" s="332">
        <v>8804.26</v>
      </c>
      <c r="E17" s="332">
        <v>10111.409999999998</v>
      </c>
      <c r="F17" s="332">
        <v>8827.6790000000001</v>
      </c>
      <c r="G17" s="332">
        <v>303121.74800000002</v>
      </c>
      <c r="H17" s="332">
        <v>303267.67199999996</v>
      </c>
      <c r="I17" s="332">
        <v>108186.477</v>
      </c>
      <c r="J17" s="23">
        <f t="shared" si="1"/>
        <v>1512232.828</v>
      </c>
    </row>
    <row r="18" spans="1:10">
      <c r="A18" s="437" t="s">
        <v>247</v>
      </c>
      <c r="B18" s="333">
        <v>276723.99402361648</v>
      </c>
      <c r="C18" s="333">
        <v>110706.9697407326</v>
      </c>
      <c r="D18" s="333">
        <v>3864.0429841560763</v>
      </c>
      <c r="E18" s="333">
        <v>3490.124441970112</v>
      </c>
      <c r="F18" s="333">
        <v>13627.690665036545</v>
      </c>
      <c r="G18" s="333">
        <v>209047.69656264351</v>
      </c>
      <c r="H18" s="333">
        <v>96914.185316425806</v>
      </c>
      <c r="I18" s="333">
        <v>33775.2212113286</v>
      </c>
      <c r="J18" s="250">
        <f t="shared" si="1"/>
        <v>748149.92494590976</v>
      </c>
    </row>
    <row r="19" spans="1:10">
      <c r="A19" s="552"/>
      <c r="B19" s="552"/>
      <c r="C19" s="552"/>
      <c r="D19" s="552"/>
      <c r="E19" s="552"/>
      <c r="F19" s="552"/>
      <c r="G19" s="552"/>
      <c r="H19" s="552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4" width="9.5703125" style="11" customWidth="1"/>
    <col min="5" max="10" width="9.7109375" style="11" customWidth="1"/>
    <col min="11" max="13" width="9.285156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5.75">
      <c r="A1" s="324" t="s">
        <v>397</v>
      </c>
      <c r="B1" s="59"/>
      <c r="N1" s="335" t="str">
        <f>'3.1'!N1</f>
        <v>IV. čtvrtletí 2022</v>
      </c>
    </row>
    <row r="2" spans="1:14" ht="6" customHeight="1"/>
    <row r="3" spans="1:14" ht="12.75" customHeight="1">
      <c r="A3" s="490" t="str">
        <f>'3.1'!A4</f>
        <v>2022</v>
      </c>
      <c r="B3" s="560" t="s">
        <v>180</v>
      </c>
      <c r="C3" s="556"/>
      <c r="D3" s="561"/>
      <c r="E3" s="560" t="s">
        <v>182</v>
      </c>
      <c r="F3" s="556"/>
      <c r="G3" s="561"/>
      <c r="H3" s="560" t="s">
        <v>183</v>
      </c>
      <c r="I3" s="556"/>
      <c r="J3" s="561"/>
      <c r="K3" s="560" t="s">
        <v>184</v>
      </c>
      <c r="L3" s="556"/>
      <c r="M3" s="561"/>
      <c r="N3" s="556" t="s">
        <v>53</v>
      </c>
    </row>
    <row r="4" spans="1:14">
      <c r="A4" s="491"/>
      <c r="B4" s="443" t="s">
        <v>60</v>
      </c>
      <c r="C4" s="444" t="s">
        <v>61</v>
      </c>
      <c r="D4" s="445" t="s">
        <v>62</v>
      </c>
      <c r="E4" s="443" t="s">
        <v>63</v>
      </c>
      <c r="F4" s="444" t="s">
        <v>64</v>
      </c>
      <c r="G4" s="445" t="s">
        <v>65</v>
      </c>
      <c r="H4" s="443" t="s">
        <v>66</v>
      </c>
      <c r="I4" s="444" t="s">
        <v>67</v>
      </c>
      <c r="J4" s="445" t="s">
        <v>68</v>
      </c>
      <c r="K4" s="443" t="s">
        <v>69</v>
      </c>
      <c r="L4" s="444" t="s">
        <v>70</v>
      </c>
      <c r="M4" s="445" t="s">
        <v>71</v>
      </c>
      <c r="N4" s="557"/>
    </row>
    <row r="5" spans="1:14" ht="12.75" customHeight="1">
      <c r="A5" s="554" t="s">
        <v>86</v>
      </c>
      <c r="B5" s="477">
        <f>SUM(B6:D6)</f>
        <v>15183724.123</v>
      </c>
      <c r="C5" s="478"/>
      <c r="D5" s="479"/>
      <c r="E5" s="477">
        <f>SUM(E6:G6)</f>
        <v>12863372.315394867</v>
      </c>
      <c r="F5" s="478"/>
      <c r="G5" s="479"/>
      <c r="H5" s="477">
        <f>SUM(H6:J6)</f>
        <v>11940604.504605133</v>
      </c>
      <c r="I5" s="478"/>
      <c r="J5" s="479"/>
      <c r="K5" s="477">
        <f>SUM(K6:M6)</f>
        <v>13802526.140000002</v>
      </c>
      <c r="L5" s="478"/>
      <c r="M5" s="479"/>
      <c r="N5" s="558">
        <f>SUM(B6:M6)</f>
        <v>53790227.082999997</v>
      </c>
    </row>
    <row r="6" spans="1:14">
      <c r="A6" s="555"/>
      <c r="B6" s="228">
        <f t="shared" ref="B6:M6" si="0">SUM(B7:B10)</f>
        <v>5373719.0690000001</v>
      </c>
      <c r="C6" s="224">
        <f t="shared" si="0"/>
        <v>4723005.3359999992</v>
      </c>
      <c r="D6" s="227">
        <f t="shared" si="0"/>
        <v>5086999.7180000003</v>
      </c>
      <c r="E6" s="228">
        <f t="shared" si="0"/>
        <v>4532788.5109999999</v>
      </c>
      <c r="F6" s="224">
        <f t="shared" si="0"/>
        <v>4245726.557000001</v>
      </c>
      <c r="G6" s="227">
        <f t="shared" si="0"/>
        <v>4084857.2473948668</v>
      </c>
      <c r="H6" s="228">
        <f t="shared" si="0"/>
        <v>3903285.864000001</v>
      </c>
      <c r="I6" s="224">
        <f t="shared" si="0"/>
        <v>4007737.1174759883</v>
      </c>
      <c r="J6" s="227">
        <f t="shared" si="0"/>
        <v>4029581.5231291442</v>
      </c>
      <c r="K6" s="228">
        <f t="shared" si="0"/>
        <v>4268066.6539999992</v>
      </c>
      <c r="L6" s="224">
        <f t="shared" si="0"/>
        <v>4635725.6140000029</v>
      </c>
      <c r="M6" s="227">
        <f t="shared" si="0"/>
        <v>4898733.8719999995</v>
      </c>
      <c r="N6" s="559"/>
    </row>
    <row r="7" spans="1:14">
      <c r="A7" s="222" t="s">
        <v>8</v>
      </c>
      <c r="B7" s="341">
        <v>644535.71000000008</v>
      </c>
      <c r="C7" s="336">
        <v>578559.31400000001</v>
      </c>
      <c r="D7" s="345">
        <v>664977.32999999996</v>
      </c>
      <c r="E7" s="341">
        <v>619512.04099999997</v>
      </c>
      <c r="F7" s="336">
        <v>647848.63899999997</v>
      </c>
      <c r="G7" s="345">
        <v>616193.09299999999</v>
      </c>
      <c r="H7" s="341">
        <v>602336.67200000002</v>
      </c>
      <c r="I7" s="336">
        <v>575902.12899999996</v>
      </c>
      <c r="J7" s="345">
        <v>585394.59900000005</v>
      </c>
      <c r="K7" s="341">
        <v>606448.76899999997</v>
      </c>
      <c r="L7" s="336">
        <v>607444.68499999994</v>
      </c>
      <c r="M7" s="345">
        <v>558284.63499999978</v>
      </c>
      <c r="N7" s="283">
        <f>SUM(B7:M7)</f>
        <v>7307437.6160000004</v>
      </c>
    </row>
    <row r="8" spans="1:14">
      <c r="A8" s="222" t="s">
        <v>9</v>
      </c>
      <c r="B8" s="341">
        <v>2060573.949</v>
      </c>
      <c r="C8" s="336">
        <v>1900630.0469999998</v>
      </c>
      <c r="D8" s="345">
        <v>2095710.9920000001</v>
      </c>
      <c r="E8" s="341">
        <v>1877248.0719999999</v>
      </c>
      <c r="F8" s="336">
        <v>1974512.5860000001</v>
      </c>
      <c r="G8" s="345">
        <v>1971575.2409999999</v>
      </c>
      <c r="H8" s="341">
        <v>1792172.6210000003</v>
      </c>
      <c r="I8" s="336">
        <v>1912088.429</v>
      </c>
      <c r="J8" s="345">
        <v>1876489.8149999999</v>
      </c>
      <c r="K8" s="341">
        <v>1893497.26</v>
      </c>
      <c r="L8" s="336">
        <v>1935261.567</v>
      </c>
      <c r="M8" s="345">
        <v>1752575.7419999989</v>
      </c>
      <c r="N8" s="283">
        <f t="shared" ref="N8:N30" si="1">SUM(B8:M8)</f>
        <v>23042336.321000002</v>
      </c>
    </row>
    <row r="9" spans="1:14">
      <c r="A9" s="222" t="s">
        <v>132</v>
      </c>
      <c r="B9" s="341">
        <v>807650.823310907</v>
      </c>
      <c r="C9" s="336">
        <v>696612.42093856097</v>
      </c>
      <c r="D9" s="345">
        <v>744947.12248935504</v>
      </c>
      <c r="E9" s="341">
        <v>625984.74610227393</v>
      </c>
      <c r="F9" s="336">
        <v>561151.32005247101</v>
      </c>
      <c r="G9" s="345">
        <v>653591.16339486698</v>
      </c>
      <c r="H9" s="341">
        <v>513487.05499999999</v>
      </c>
      <c r="I9" s="336">
        <v>555809.53347598796</v>
      </c>
      <c r="J9" s="345">
        <v>538562.21556354105</v>
      </c>
      <c r="K9" s="341">
        <v>612024.237111717</v>
      </c>
      <c r="L9" s="336">
        <v>682207.97764327202</v>
      </c>
      <c r="M9" s="345">
        <v>746226.71010398096</v>
      </c>
      <c r="N9" s="283">
        <f t="shared" si="1"/>
        <v>7738255.3251869343</v>
      </c>
    </row>
    <row r="10" spans="1:14">
      <c r="A10" s="222" t="s">
        <v>130</v>
      </c>
      <c r="B10" s="341">
        <v>1860958.5866890929</v>
      </c>
      <c r="C10" s="336">
        <v>1547203.5540614389</v>
      </c>
      <c r="D10" s="345">
        <v>1581364.2735106449</v>
      </c>
      <c r="E10" s="341">
        <v>1410043.6518977261</v>
      </c>
      <c r="F10" s="336">
        <v>1062214.0119475301</v>
      </c>
      <c r="G10" s="345">
        <v>843497.75</v>
      </c>
      <c r="H10" s="341">
        <v>995289.51600000006</v>
      </c>
      <c r="I10" s="336">
        <v>963937.02600000007</v>
      </c>
      <c r="J10" s="345">
        <v>1029134.8935656031</v>
      </c>
      <c r="K10" s="341">
        <v>1156096.3878882821</v>
      </c>
      <c r="L10" s="336">
        <v>1410811.3843567311</v>
      </c>
      <c r="M10" s="345">
        <v>1841646.7848960198</v>
      </c>
      <c r="N10" s="283">
        <f t="shared" si="1"/>
        <v>15702197.820813071</v>
      </c>
    </row>
    <row r="11" spans="1:14">
      <c r="A11" s="331" t="s">
        <v>300</v>
      </c>
      <c r="B11" s="342">
        <f>SUM(B12:B15)</f>
        <v>3513429.392</v>
      </c>
      <c r="C11" s="340">
        <f t="shared" ref="C11:M11" si="2">SUM(C12:C15)</f>
        <v>3080208.0609999998</v>
      </c>
      <c r="D11" s="346">
        <f t="shared" si="2"/>
        <v>3301051.3479999998</v>
      </c>
      <c r="E11" s="342">
        <f t="shared" si="2"/>
        <v>2933587.06</v>
      </c>
      <c r="F11" s="340">
        <f t="shared" si="2"/>
        <v>2730651.2960000001</v>
      </c>
      <c r="G11" s="346">
        <f t="shared" si="2"/>
        <v>2612417.17</v>
      </c>
      <c r="H11" s="342">
        <f t="shared" si="2"/>
        <v>2509036.807</v>
      </c>
      <c r="I11" s="340">
        <f t="shared" si="2"/>
        <v>2551877.9670000002</v>
      </c>
      <c r="J11" s="346">
        <f t="shared" si="2"/>
        <v>2602819.2910000002</v>
      </c>
      <c r="K11" s="342">
        <f t="shared" si="2"/>
        <v>2757455.3789999997</v>
      </c>
      <c r="L11" s="340">
        <f t="shared" si="2"/>
        <v>3014094.898</v>
      </c>
      <c r="M11" s="346">
        <f t="shared" si="2"/>
        <v>3183241.11</v>
      </c>
      <c r="N11" s="329">
        <f t="shared" si="1"/>
        <v>34789869.778999999</v>
      </c>
    </row>
    <row r="12" spans="1:14" ht="13.5" customHeight="1">
      <c r="A12" s="222" t="s">
        <v>8</v>
      </c>
      <c r="B12" s="343">
        <v>534883.68200000003</v>
      </c>
      <c r="C12" s="337">
        <v>472156.25900000002</v>
      </c>
      <c r="D12" s="347">
        <v>529989.27</v>
      </c>
      <c r="E12" s="343">
        <v>489153.79499999998</v>
      </c>
      <c r="F12" s="337">
        <v>508339.63500000001</v>
      </c>
      <c r="G12" s="347">
        <v>487834.60499999998</v>
      </c>
      <c r="H12" s="343">
        <v>497675.18599999999</v>
      </c>
      <c r="I12" s="337">
        <v>465180.71899999998</v>
      </c>
      <c r="J12" s="347">
        <v>473996.087</v>
      </c>
      <c r="K12" s="343">
        <v>490769.83799999999</v>
      </c>
      <c r="L12" s="337">
        <v>497420.57900000003</v>
      </c>
      <c r="M12" s="347">
        <v>466687.57199999999</v>
      </c>
      <c r="N12" s="338">
        <f t="shared" si="1"/>
        <v>5914087.226999999</v>
      </c>
    </row>
    <row r="13" spans="1:14">
      <c r="A13" s="222" t="s">
        <v>9</v>
      </c>
      <c r="B13" s="341">
        <v>1261495.0549999999</v>
      </c>
      <c r="C13" s="336">
        <v>1169466.0759999999</v>
      </c>
      <c r="D13" s="345">
        <v>1286147.362</v>
      </c>
      <c r="E13" s="341">
        <v>1148336.577</v>
      </c>
      <c r="F13" s="336">
        <v>1209942.2860000001</v>
      </c>
      <c r="G13" s="345">
        <v>1202020.6580000001</v>
      </c>
      <c r="H13" s="341">
        <v>1077587.1200000001</v>
      </c>
      <c r="I13" s="336">
        <v>1152155.2990000001</v>
      </c>
      <c r="J13" s="345">
        <v>1153803.406</v>
      </c>
      <c r="K13" s="341">
        <v>1165569.76</v>
      </c>
      <c r="L13" s="336">
        <v>1196036.433</v>
      </c>
      <c r="M13" s="345">
        <v>1062234.74</v>
      </c>
      <c r="N13" s="283">
        <f t="shared" si="1"/>
        <v>14084794.772</v>
      </c>
    </row>
    <row r="14" spans="1:14">
      <c r="A14" s="222" t="s">
        <v>132</v>
      </c>
      <c r="B14" s="341">
        <v>481046.38400000002</v>
      </c>
      <c r="C14" s="336">
        <v>415164.359</v>
      </c>
      <c r="D14" s="345">
        <v>435550.745</v>
      </c>
      <c r="E14" s="341">
        <v>376620.04599999997</v>
      </c>
      <c r="F14" s="336">
        <v>331591.45</v>
      </c>
      <c r="G14" s="345">
        <v>429068.93099999998</v>
      </c>
      <c r="H14" s="341">
        <v>304013.49599999998</v>
      </c>
      <c r="I14" s="336">
        <v>322933.81599999999</v>
      </c>
      <c r="J14" s="345">
        <v>319221.63199999998</v>
      </c>
      <c r="K14" s="341">
        <v>353047.42599999998</v>
      </c>
      <c r="L14" s="336">
        <v>401311.00400000002</v>
      </c>
      <c r="M14" s="345">
        <v>450510.29700000002</v>
      </c>
      <c r="N14" s="283">
        <f t="shared" si="1"/>
        <v>4620079.5860000001</v>
      </c>
    </row>
    <row r="15" spans="1:14">
      <c r="A15" s="222" t="s">
        <v>130</v>
      </c>
      <c r="B15" s="341">
        <v>1236004.2709999999</v>
      </c>
      <c r="C15" s="336">
        <v>1023421.367</v>
      </c>
      <c r="D15" s="345">
        <v>1049363.9709999999</v>
      </c>
      <c r="E15" s="341">
        <v>919476.64199999999</v>
      </c>
      <c r="F15" s="336">
        <v>680777.92500000005</v>
      </c>
      <c r="G15" s="345">
        <v>493492.97600000002</v>
      </c>
      <c r="H15" s="341">
        <v>629761.005</v>
      </c>
      <c r="I15" s="336">
        <v>611608.13300000003</v>
      </c>
      <c r="J15" s="345">
        <v>655798.16599999997</v>
      </c>
      <c r="K15" s="341">
        <v>748068.35499999998</v>
      </c>
      <c r="L15" s="336">
        <v>919326.88199999998</v>
      </c>
      <c r="M15" s="345">
        <v>1203808.5009999999</v>
      </c>
      <c r="N15" s="283">
        <f t="shared" si="1"/>
        <v>10170908.194</v>
      </c>
    </row>
    <row r="16" spans="1:14">
      <c r="A16" s="331" t="s">
        <v>303</v>
      </c>
      <c r="B16" s="342">
        <f>SUM(B17:B20)</f>
        <v>1299154.5520000001</v>
      </c>
      <c r="C16" s="340">
        <f t="shared" ref="C16:M16" si="3">SUM(C17:C20)</f>
        <v>1145729.8909999998</v>
      </c>
      <c r="D16" s="346">
        <f t="shared" si="3"/>
        <v>1244970.442</v>
      </c>
      <c r="E16" s="342">
        <f t="shared" si="3"/>
        <v>1110372.2039999999</v>
      </c>
      <c r="F16" s="340">
        <f t="shared" si="3"/>
        <v>1050608.3490000011</v>
      </c>
      <c r="G16" s="346">
        <f t="shared" si="3"/>
        <v>1014493.082394867</v>
      </c>
      <c r="H16" s="342">
        <f t="shared" si="3"/>
        <v>951242.65599999996</v>
      </c>
      <c r="I16" s="340">
        <f t="shared" si="3"/>
        <v>997989.98147598794</v>
      </c>
      <c r="J16" s="346">
        <f t="shared" si="3"/>
        <v>986636.68412914407</v>
      </c>
      <c r="K16" s="342">
        <f t="shared" si="3"/>
        <v>1040425.9829999991</v>
      </c>
      <c r="L16" s="340">
        <f t="shared" si="3"/>
        <v>1112491.423000003</v>
      </c>
      <c r="M16" s="346">
        <f t="shared" si="3"/>
        <v>1157694.4619999998</v>
      </c>
      <c r="N16" s="329">
        <f t="shared" si="1"/>
        <v>13111809.710000001</v>
      </c>
    </row>
    <row r="17" spans="1:14">
      <c r="A17" s="222" t="s">
        <v>8</v>
      </c>
      <c r="B17" s="341">
        <v>100739.15300000001</v>
      </c>
      <c r="C17" s="336">
        <v>97012.985000000001</v>
      </c>
      <c r="D17" s="345">
        <v>121317.592</v>
      </c>
      <c r="E17" s="341">
        <v>118624.341</v>
      </c>
      <c r="F17" s="336">
        <v>128485.629</v>
      </c>
      <c r="G17" s="345">
        <v>118848.04</v>
      </c>
      <c r="H17" s="341">
        <v>94661.951000000001</v>
      </c>
      <c r="I17" s="336">
        <v>101726.01</v>
      </c>
      <c r="J17" s="345">
        <v>100759.524</v>
      </c>
      <c r="K17" s="341">
        <v>104168.978</v>
      </c>
      <c r="L17" s="336">
        <v>98273.785999999993</v>
      </c>
      <c r="M17" s="345">
        <v>78886.702999999805</v>
      </c>
      <c r="N17" s="283">
        <f t="shared" si="1"/>
        <v>1263504.6919999998</v>
      </c>
    </row>
    <row r="18" spans="1:14">
      <c r="A18" s="222" t="s">
        <v>9</v>
      </c>
      <c r="B18" s="341">
        <v>525485.30299999996</v>
      </c>
      <c r="C18" s="336">
        <v>484847.95199999999</v>
      </c>
      <c r="D18" s="345">
        <v>535608.26300000004</v>
      </c>
      <c r="E18" s="341">
        <v>477634.50300000003</v>
      </c>
      <c r="F18" s="336">
        <v>504215.49099999998</v>
      </c>
      <c r="G18" s="345">
        <v>503924.8</v>
      </c>
      <c r="H18" s="341">
        <v>456820.47499999998</v>
      </c>
      <c r="I18" s="336">
        <v>490988.24699999997</v>
      </c>
      <c r="J18" s="345">
        <v>478326.152</v>
      </c>
      <c r="K18" s="341">
        <v>482617.04499999998</v>
      </c>
      <c r="L18" s="336">
        <v>488993.60499999998</v>
      </c>
      <c r="M18" s="345">
        <v>428421.598999999</v>
      </c>
      <c r="N18" s="283">
        <f t="shared" si="1"/>
        <v>5857883.4349999987</v>
      </c>
    </row>
    <row r="19" spans="1:14">
      <c r="A19" s="222" t="s">
        <v>132</v>
      </c>
      <c r="B19" s="341">
        <v>204214.18631090701</v>
      </c>
      <c r="C19" s="336">
        <v>173664.11193856099</v>
      </c>
      <c r="D19" s="345">
        <v>193610.21748935501</v>
      </c>
      <c r="E19" s="341">
        <v>160588.80110227398</v>
      </c>
      <c r="F19" s="336">
        <v>149790.55105247101</v>
      </c>
      <c r="G19" s="345">
        <v>151451.941394867</v>
      </c>
      <c r="H19" s="341">
        <v>137411.82</v>
      </c>
      <c r="I19" s="336">
        <v>161806.07147598799</v>
      </c>
      <c r="J19" s="345">
        <v>143668.39156354099</v>
      </c>
      <c r="K19" s="341">
        <v>165892.59211171698</v>
      </c>
      <c r="L19" s="336">
        <v>179805.376643272</v>
      </c>
      <c r="M19" s="345">
        <v>190328.24410398098</v>
      </c>
      <c r="N19" s="283">
        <f t="shared" si="1"/>
        <v>2012232.3051869341</v>
      </c>
    </row>
    <row r="20" spans="1:14">
      <c r="A20" s="222" t="s">
        <v>130</v>
      </c>
      <c r="B20" s="341">
        <v>468715.90968909301</v>
      </c>
      <c r="C20" s="336">
        <v>390204.84206143895</v>
      </c>
      <c r="D20" s="345">
        <v>394434.36951064499</v>
      </c>
      <c r="E20" s="341">
        <v>353524.558897726</v>
      </c>
      <c r="F20" s="336">
        <v>268116.67794753</v>
      </c>
      <c r="G20" s="345">
        <v>240268.30100000001</v>
      </c>
      <c r="H20" s="341">
        <v>262348.40999999997</v>
      </c>
      <c r="I20" s="336">
        <v>243469.65299999999</v>
      </c>
      <c r="J20" s="345">
        <v>263882.61656560301</v>
      </c>
      <c r="K20" s="341">
        <v>287747.36788828199</v>
      </c>
      <c r="L20" s="336">
        <v>345418.65535673103</v>
      </c>
      <c r="M20" s="345">
        <v>460057.91589601996</v>
      </c>
      <c r="N20" s="283">
        <f t="shared" si="1"/>
        <v>3978189.2778130686</v>
      </c>
    </row>
    <row r="21" spans="1:14">
      <c r="A21" s="331" t="s">
        <v>56</v>
      </c>
      <c r="B21" s="342">
        <f>SUM(B22:B25)</f>
        <v>556174.80099999998</v>
      </c>
      <c r="C21" s="340">
        <f t="shared" ref="C21:M21" si="4">SUM(C22:C25)</f>
        <v>492306.99399999995</v>
      </c>
      <c r="D21" s="346">
        <f t="shared" si="4"/>
        <v>535844.67700000003</v>
      </c>
      <c r="E21" s="342">
        <f t="shared" si="4"/>
        <v>483956.29000000004</v>
      </c>
      <c r="F21" s="340">
        <f t="shared" si="4"/>
        <v>459691.86399999994</v>
      </c>
      <c r="G21" s="346">
        <f t="shared" si="4"/>
        <v>453156.125</v>
      </c>
      <c r="H21" s="342">
        <f t="shared" si="4"/>
        <v>439658.63599999994</v>
      </c>
      <c r="I21" s="340">
        <f t="shared" si="4"/>
        <v>453702.505</v>
      </c>
      <c r="J21" s="346">
        <f t="shared" si="4"/>
        <v>435658.71799999999</v>
      </c>
      <c r="K21" s="342">
        <f t="shared" si="4"/>
        <v>465236.46899999998</v>
      </c>
      <c r="L21" s="340">
        <f t="shared" si="4"/>
        <v>504167.58800000005</v>
      </c>
      <c r="M21" s="346">
        <f t="shared" si="4"/>
        <v>553510.44799999997</v>
      </c>
      <c r="N21" s="329">
        <f t="shared" si="1"/>
        <v>5833065.1150000002</v>
      </c>
    </row>
    <row r="22" spans="1:14">
      <c r="A22" s="222" t="s">
        <v>8</v>
      </c>
      <c r="B22" s="341">
        <v>8912.875</v>
      </c>
      <c r="C22" s="336">
        <v>9390.07</v>
      </c>
      <c r="D22" s="345">
        <v>13670.468000000001</v>
      </c>
      <c r="E22" s="341">
        <v>11733.905000000001</v>
      </c>
      <c r="F22" s="336">
        <v>11023.375</v>
      </c>
      <c r="G22" s="345">
        <v>9510.4480000000003</v>
      </c>
      <c r="H22" s="341">
        <v>9999.5349999999999</v>
      </c>
      <c r="I22" s="336">
        <v>8995.4</v>
      </c>
      <c r="J22" s="345">
        <v>10638.987999999999</v>
      </c>
      <c r="K22" s="341">
        <v>11509.953</v>
      </c>
      <c r="L22" s="336">
        <v>11750.32</v>
      </c>
      <c r="M22" s="345">
        <v>12710.36</v>
      </c>
      <c r="N22" s="283">
        <f t="shared" si="1"/>
        <v>129845.697</v>
      </c>
    </row>
    <row r="23" spans="1:14">
      <c r="A23" s="222" t="s">
        <v>9</v>
      </c>
      <c r="B23" s="341">
        <v>268723.52</v>
      </c>
      <c r="C23" s="336">
        <v>241639.579</v>
      </c>
      <c r="D23" s="345">
        <v>268908.27600000001</v>
      </c>
      <c r="E23" s="341">
        <v>246479.93400000001</v>
      </c>
      <c r="F23" s="336">
        <v>255649.08</v>
      </c>
      <c r="G23" s="345">
        <v>260909.204</v>
      </c>
      <c r="H23" s="341">
        <v>254479</v>
      </c>
      <c r="I23" s="336">
        <v>264847.86499999999</v>
      </c>
      <c r="J23" s="345">
        <v>239965.61900000001</v>
      </c>
      <c r="K23" s="341">
        <v>240445.851</v>
      </c>
      <c r="L23" s="336">
        <v>245351.421</v>
      </c>
      <c r="M23" s="345">
        <v>257719.72</v>
      </c>
      <c r="N23" s="283">
        <f t="shared" si="1"/>
        <v>3045119.0690000001</v>
      </c>
    </row>
    <row r="24" spans="1:14">
      <c r="A24" s="222" t="s">
        <v>132</v>
      </c>
      <c r="B24" s="341">
        <v>122300</v>
      </c>
      <c r="C24" s="336">
        <v>107700</v>
      </c>
      <c r="D24" s="345">
        <v>115700</v>
      </c>
      <c r="E24" s="341">
        <v>88700</v>
      </c>
      <c r="F24" s="336">
        <v>79700</v>
      </c>
      <c r="G24" s="345">
        <v>73000</v>
      </c>
      <c r="H24" s="341">
        <v>72000</v>
      </c>
      <c r="I24" s="336">
        <v>71000</v>
      </c>
      <c r="J24" s="345">
        <v>75600</v>
      </c>
      <c r="K24" s="341">
        <v>93000</v>
      </c>
      <c r="L24" s="336">
        <v>101000</v>
      </c>
      <c r="M24" s="345">
        <v>105300</v>
      </c>
      <c r="N24" s="283">
        <f t="shared" si="1"/>
        <v>1105000</v>
      </c>
    </row>
    <row r="25" spans="1:14">
      <c r="A25" s="222" t="s">
        <v>130</v>
      </c>
      <c r="B25" s="341">
        <v>156238.40599999999</v>
      </c>
      <c r="C25" s="336">
        <v>133577.345</v>
      </c>
      <c r="D25" s="345">
        <v>137565.93299999999</v>
      </c>
      <c r="E25" s="341">
        <v>137042.451</v>
      </c>
      <c r="F25" s="336">
        <v>113319.409</v>
      </c>
      <c r="G25" s="345">
        <v>109736.473</v>
      </c>
      <c r="H25" s="341">
        <v>103180.101</v>
      </c>
      <c r="I25" s="336">
        <v>108859.24</v>
      </c>
      <c r="J25" s="345">
        <v>109454.111</v>
      </c>
      <c r="K25" s="341">
        <v>120280.66499999999</v>
      </c>
      <c r="L25" s="336">
        <v>146065.84700000001</v>
      </c>
      <c r="M25" s="345">
        <v>177780.36799999999</v>
      </c>
      <c r="N25" s="283">
        <f t="shared" si="1"/>
        <v>1553100.3490000002</v>
      </c>
    </row>
    <row r="26" spans="1:14">
      <c r="A26" s="331" t="s">
        <v>256</v>
      </c>
      <c r="B26" s="342">
        <f>SUM(B27:B30)</f>
        <v>4960.3239999999996</v>
      </c>
      <c r="C26" s="340">
        <f t="shared" ref="C26:M26" si="5">SUM(C27:C30)</f>
        <v>4760.3899999999994</v>
      </c>
      <c r="D26" s="346">
        <f t="shared" si="5"/>
        <v>5133.2510000000002</v>
      </c>
      <c r="E26" s="342">
        <f t="shared" si="5"/>
        <v>4872.9570000000003</v>
      </c>
      <c r="F26" s="340">
        <f t="shared" si="5"/>
        <v>4775.0480000000007</v>
      </c>
      <c r="G26" s="346">
        <f t="shared" si="5"/>
        <v>4790.87</v>
      </c>
      <c r="H26" s="342">
        <f t="shared" si="5"/>
        <v>3347.7649999999999</v>
      </c>
      <c r="I26" s="340">
        <f t="shared" si="5"/>
        <v>4166.6639999999998</v>
      </c>
      <c r="J26" s="346">
        <f t="shared" si="5"/>
        <v>4466.83</v>
      </c>
      <c r="K26" s="342">
        <f t="shared" si="5"/>
        <v>4948.8230000000003</v>
      </c>
      <c r="L26" s="340">
        <f t="shared" si="5"/>
        <v>4971.7049999999999</v>
      </c>
      <c r="M26" s="346">
        <f t="shared" si="5"/>
        <v>4287.8519999999999</v>
      </c>
      <c r="N26" s="329">
        <f t="shared" si="1"/>
        <v>55482.479000000007</v>
      </c>
    </row>
    <row r="27" spans="1:14">
      <c r="A27" s="222" t="s">
        <v>8</v>
      </c>
      <c r="B27" s="341">
        <v>0</v>
      </c>
      <c r="C27" s="336">
        <v>0</v>
      </c>
      <c r="D27" s="345">
        <v>0</v>
      </c>
      <c r="E27" s="341">
        <v>0</v>
      </c>
      <c r="F27" s="336">
        <v>0</v>
      </c>
      <c r="G27" s="345">
        <v>0</v>
      </c>
      <c r="H27" s="341">
        <v>0</v>
      </c>
      <c r="I27" s="336">
        <v>0</v>
      </c>
      <c r="J27" s="345">
        <v>0</v>
      </c>
      <c r="K27" s="341">
        <v>0</v>
      </c>
      <c r="L27" s="336">
        <v>0</v>
      </c>
      <c r="M27" s="345">
        <v>0</v>
      </c>
      <c r="N27" s="283">
        <f t="shared" si="1"/>
        <v>0</v>
      </c>
    </row>
    <row r="28" spans="1:14">
      <c r="A28" s="222" t="s">
        <v>9</v>
      </c>
      <c r="B28" s="341">
        <v>4870.0709999999999</v>
      </c>
      <c r="C28" s="336">
        <v>4676.4399999999996</v>
      </c>
      <c r="D28" s="345">
        <v>5047.0910000000003</v>
      </c>
      <c r="E28" s="341">
        <v>4797.058</v>
      </c>
      <c r="F28" s="336">
        <v>4705.7290000000003</v>
      </c>
      <c r="G28" s="345">
        <v>4720.5789999999997</v>
      </c>
      <c r="H28" s="341">
        <v>3286.0259999999998</v>
      </c>
      <c r="I28" s="336">
        <v>4097.018</v>
      </c>
      <c r="J28" s="345">
        <v>4394.6379999999999</v>
      </c>
      <c r="K28" s="341">
        <v>4864.6040000000003</v>
      </c>
      <c r="L28" s="336">
        <v>4880.1080000000002</v>
      </c>
      <c r="M28" s="345">
        <v>4199.683</v>
      </c>
      <c r="N28" s="283">
        <f t="shared" si="1"/>
        <v>54539.044999999998</v>
      </c>
    </row>
    <row r="29" spans="1:14">
      <c r="A29" s="222" t="s">
        <v>132</v>
      </c>
      <c r="B29" s="341">
        <v>90.253</v>
      </c>
      <c r="C29" s="336">
        <v>83.95</v>
      </c>
      <c r="D29" s="345">
        <v>86.16</v>
      </c>
      <c r="E29" s="341">
        <v>75.899000000000001</v>
      </c>
      <c r="F29" s="336">
        <v>69.319000000000003</v>
      </c>
      <c r="G29" s="345">
        <v>70.290999999999997</v>
      </c>
      <c r="H29" s="341">
        <v>61.738999999999997</v>
      </c>
      <c r="I29" s="336">
        <v>69.646000000000001</v>
      </c>
      <c r="J29" s="345">
        <v>72.191999999999993</v>
      </c>
      <c r="K29" s="341">
        <v>84.218999999999994</v>
      </c>
      <c r="L29" s="336">
        <v>91.596999999999994</v>
      </c>
      <c r="M29" s="345">
        <v>88.168999999999997</v>
      </c>
      <c r="N29" s="283">
        <f t="shared" si="1"/>
        <v>943.43399999999986</v>
      </c>
    </row>
    <row r="30" spans="1:14">
      <c r="A30" s="226" t="s">
        <v>130</v>
      </c>
      <c r="B30" s="344">
        <v>0</v>
      </c>
      <c r="C30" s="339">
        <v>0</v>
      </c>
      <c r="D30" s="348">
        <v>0</v>
      </c>
      <c r="E30" s="344">
        <v>0</v>
      </c>
      <c r="F30" s="339">
        <v>0</v>
      </c>
      <c r="G30" s="348">
        <v>0</v>
      </c>
      <c r="H30" s="344">
        <v>0</v>
      </c>
      <c r="I30" s="339">
        <v>0</v>
      </c>
      <c r="J30" s="348">
        <v>0</v>
      </c>
      <c r="K30" s="344">
        <v>0</v>
      </c>
      <c r="L30" s="339">
        <v>0</v>
      </c>
      <c r="M30" s="348">
        <v>0</v>
      </c>
      <c r="N30" s="285">
        <f t="shared" si="1"/>
        <v>0</v>
      </c>
    </row>
    <row r="31" spans="1:14">
      <c r="A31" s="20"/>
      <c r="B31" s="19"/>
      <c r="N31" s="349" t="s">
        <v>306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5.75">
      <c r="A1" s="324" t="s">
        <v>398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35" t="str">
        <f>'3.1'!N1</f>
        <v>IV. čtvrtletí 2022</v>
      </c>
      <c r="O1" s="9"/>
      <c r="P1" s="9"/>
      <c r="Q1" s="9"/>
      <c r="R1" s="9"/>
      <c r="S1" s="9"/>
      <c r="T1" s="9"/>
    </row>
    <row r="2" spans="1:20" ht="6" customHeight="1"/>
    <row r="3" spans="1:20">
      <c r="A3" s="490" t="str">
        <f>'3.1'!A4</f>
        <v>2022</v>
      </c>
      <c r="B3" s="560" t="s">
        <v>180</v>
      </c>
      <c r="C3" s="556"/>
      <c r="D3" s="561"/>
      <c r="E3" s="560" t="s">
        <v>182</v>
      </c>
      <c r="F3" s="556"/>
      <c r="G3" s="561"/>
      <c r="H3" s="560" t="s">
        <v>183</v>
      </c>
      <c r="I3" s="556"/>
      <c r="J3" s="561"/>
      <c r="K3" s="560" t="s">
        <v>184</v>
      </c>
      <c r="L3" s="556"/>
      <c r="M3" s="561"/>
      <c r="N3" s="556" t="s">
        <v>53</v>
      </c>
    </row>
    <row r="4" spans="1:20">
      <c r="A4" s="562"/>
      <c r="B4" s="443" t="s">
        <v>60</v>
      </c>
      <c r="C4" s="444" t="s">
        <v>61</v>
      </c>
      <c r="D4" s="445" t="s">
        <v>62</v>
      </c>
      <c r="E4" s="443" t="s">
        <v>63</v>
      </c>
      <c r="F4" s="444" t="s">
        <v>64</v>
      </c>
      <c r="G4" s="445" t="s">
        <v>65</v>
      </c>
      <c r="H4" s="443" t="s">
        <v>66</v>
      </c>
      <c r="I4" s="444" t="s">
        <v>67</v>
      </c>
      <c r="J4" s="445" t="s">
        <v>68</v>
      </c>
      <c r="K4" s="443" t="s">
        <v>69</v>
      </c>
      <c r="L4" s="444" t="s">
        <v>70</v>
      </c>
      <c r="M4" s="445" t="s">
        <v>71</v>
      </c>
      <c r="N4" s="553" t="s">
        <v>53</v>
      </c>
    </row>
    <row r="5" spans="1:20" ht="12.75" customHeight="1">
      <c r="A5" s="554" t="s">
        <v>96</v>
      </c>
      <c r="B5" s="477">
        <f>SUM(B6:D6)</f>
        <v>19086.465</v>
      </c>
      <c r="C5" s="478"/>
      <c r="D5" s="479"/>
      <c r="E5" s="477">
        <f>SUM(E6:G6)</f>
        <v>15937.577000000001</v>
      </c>
      <c r="F5" s="478"/>
      <c r="G5" s="479"/>
      <c r="H5" s="477">
        <f>SUM(H6:J6)</f>
        <v>15947.576000000001</v>
      </c>
      <c r="I5" s="478"/>
      <c r="J5" s="479"/>
      <c r="K5" s="477">
        <f>SUM(K6:M6)</f>
        <v>18664.886999999999</v>
      </c>
      <c r="L5" s="478"/>
      <c r="M5" s="479"/>
      <c r="N5" s="558">
        <f>SUM(N7:N9)</f>
        <v>69636.505000000005</v>
      </c>
    </row>
    <row r="6" spans="1:20">
      <c r="A6" s="555"/>
      <c r="B6" s="228">
        <f>SUM(B7:B9)</f>
        <v>6710.5520000000006</v>
      </c>
      <c r="C6" s="224">
        <f t="shared" ref="C6:M6" si="0">SUM(C7:C9)</f>
        <v>5876.6479999999992</v>
      </c>
      <c r="D6" s="227">
        <f t="shared" si="0"/>
        <v>6499.2649999999994</v>
      </c>
      <c r="E6" s="228">
        <f t="shared" si="0"/>
        <v>5592.2440000000006</v>
      </c>
      <c r="F6" s="224">
        <f t="shared" si="0"/>
        <v>5222.451</v>
      </c>
      <c r="G6" s="227">
        <f t="shared" si="0"/>
        <v>5122.8820000000005</v>
      </c>
      <c r="H6" s="228">
        <f t="shared" si="0"/>
        <v>5318.1769999999997</v>
      </c>
      <c r="I6" s="224">
        <f t="shared" si="0"/>
        <v>5201.4360000000006</v>
      </c>
      <c r="J6" s="227">
        <f t="shared" si="0"/>
        <v>5427.9629999999997</v>
      </c>
      <c r="K6" s="228">
        <f t="shared" si="0"/>
        <v>5689.610999999999</v>
      </c>
      <c r="L6" s="224">
        <f t="shared" si="0"/>
        <v>6356.6349999999993</v>
      </c>
      <c r="M6" s="227">
        <f t="shared" si="0"/>
        <v>6618.6409999999996</v>
      </c>
      <c r="N6" s="559"/>
    </row>
    <row r="7" spans="1:20">
      <c r="A7" s="71" t="s">
        <v>25</v>
      </c>
      <c r="B7" s="353">
        <v>5092.924</v>
      </c>
      <c r="C7" s="350">
        <v>4297.2640000000001</v>
      </c>
      <c r="D7" s="352">
        <v>4966.08</v>
      </c>
      <c r="E7" s="353">
        <v>3926.2190000000001</v>
      </c>
      <c r="F7" s="350">
        <v>3708.1709999999998</v>
      </c>
      <c r="G7" s="352">
        <v>4119.0810000000001</v>
      </c>
      <c r="H7" s="353">
        <v>4202.4480000000003</v>
      </c>
      <c r="I7" s="350">
        <v>4140.4160000000002</v>
      </c>
      <c r="J7" s="352">
        <v>4215.2349999999997</v>
      </c>
      <c r="K7" s="353">
        <v>4135.0379999999996</v>
      </c>
      <c r="L7" s="350">
        <v>4695.6139999999996</v>
      </c>
      <c r="M7" s="352">
        <v>5529.3779999999997</v>
      </c>
      <c r="N7" s="283">
        <f>SUM(B7:M7)</f>
        <v>53027.868000000002</v>
      </c>
    </row>
    <row r="8" spans="1:20">
      <c r="A8" s="71" t="s">
        <v>37</v>
      </c>
      <c r="B8" s="353">
        <v>43.774000000000001</v>
      </c>
      <c r="C8" s="336">
        <v>15.217000000000001</v>
      </c>
      <c r="D8" s="345">
        <v>63.231999999999999</v>
      </c>
      <c r="E8" s="341">
        <v>25.76</v>
      </c>
      <c r="F8" s="336">
        <v>25.5</v>
      </c>
      <c r="G8" s="345">
        <v>32.773000000000003</v>
      </c>
      <c r="H8" s="341">
        <v>40.914000000000001</v>
      </c>
      <c r="I8" s="336">
        <v>82.165999999999997</v>
      </c>
      <c r="J8" s="345">
        <v>123.068</v>
      </c>
      <c r="K8" s="341">
        <v>50.997999999999998</v>
      </c>
      <c r="L8" s="336">
        <v>79.564999999999998</v>
      </c>
      <c r="M8" s="345">
        <v>68.123000000000005</v>
      </c>
      <c r="N8" s="283">
        <f>SUM(B8:M8)</f>
        <v>651.09</v>
      </c>
    </row>
    <row r="9" spans="1:20">
      <c r="A9" s="71" t="s">
        <v>40</v>
      </c>
      <c r="B9" s="353">
        <v>1573.854</v>
      </c>
      <c r="C9" s="336">
        <v>1564.1669999999999</v>
      </c>
      <c r="D9" s="345">
        <v>1469.953</v>
      </c>
      <c r="E9" s="341">
        <v>1640.2650000000001</v>
      </c>
      <c r="F9" s="336">
        <v>1488.78</v>
      </c>
      <c r="G9" s="345">
        <v>971.02800000000002</v>
      </c>
      <c r="H9" s="341">
        <v>1074.8150000000001</v>
      </c>
      <c r="I9" s="336">
        <v>978.85400000000004</v>
      </c>
      <c r="J9" s="345">
        <v>1089.6600000000001</v>
      </c>
      <c r="K9" s="341">
        <v>1503.575</v>
      </c>
      <c r="L9" s="336">
        <v>1581.4559999999999</v>
      </c>
      <c r="M9" s="345">
        <v>1021.14</v>
      </c>
      <c r="N9" s="283">
        <f>SUM(B9:M9)</f>
        <v>15957.547</v>
      </c>
    </row>
    <row r="10" spans="1:20" ht="12.75" customHeight="1">
      <c r="A10" s="554" t="s">
        <v>97</v>
      </c>
      <c r="B10" s="477">
        <f>SUM(B11:D11)</f>
        <v>-19086.463</v>
      </c>
      <c r="C10" s="478"/>
      <c r="D10" s="479"/>
      <c r="E10" s="477">
        <f>SUM(E11:G11)</f>
        <v>-15937.575999999999</v>
      </c>
      <c r="F10" s="478"/>
      <c r="G10" s="479"/>
      <c r="H10" s="477">
        <f>SUM(H11:J11)</f>
        <v>-15947.577999999998</v>
      </c>
      <c r="I10" s="478"/>
      <c r="J10" s="479"/>
      <c r="K10" s="477">
        <f>SUM(K11:M11)</f>
        <v>-18664.885999999999</v>
      </c>
      <c r="L10" s="478"/>
      <c r="M10" s="479"/>
      <c r="N10" s="558">
        <f>SUM(N12:N17)</f>
        <v>-69636.502999999997</v>
      </c>
    </row>
    <row r="11" spans="1:20">
      <c r="A11" s="555"/>
      <c r="B11" s="228">
        <f>SUM(B12:B17)</f>
        <v>-6710.5509999999995</v>
      </c>
      <c r="C11" s="224">
        <f t="shared" ref="C11:M11" si="1">SUM(C12:C17)</f>
        <v>-5876.6469999999999</v>
      </c>
      <c r="D11" s="227">
        <f t="shared" si="1"/>
        <v>-6499.2649999999994</v>
      </c>
      <c r="E11" s="228">
        <f t="shared" si="1"/>
        <v>-5592.2429999999986</v>
      </c>
      <c r="F11" s="224">
        <f t="shared" si="1"/>
        <v>-5222.451</v>
      </c>
      <c r="G11" s="227">
        <f t="shared" si="1"/>
        <v>-5122.8819999999996</v>
      </c>
      <c r="H11" s="228">
        <f t="shared" si="1"/>
        <v>-5318.1779999999999</v>
      </c>
      <c r="I11" s="224">
        <f t="shared" si="1"/>
        <v>-5201.4359999999997</v>
      </c>
      <c r="J11" s="227">
        <f t="shared" si="1"/>
        <v>-5427.963999999999</v>
      </c>
      <c r="K11" s="228">
        <f t="shared" si="1"/>
        <v>-5689.6119999999992</v>
      </c>
      <c r="L11" s="224">
        <f t="shared" si="1"/>
        <v>-6356.634</v>
      </c>
      <c r="M11" s="227">
        <f t="shared" si="1"/>
        <v>-6618.6399999999994</v>
      </c>
      <c r="N11" s="559"/>
    </row>
    <row r="12" spans="1:20">
      <c r="A12" s="71" t="s">
        <v>38</v>
      </c>
      <c r="B12" s="353">
        <v>-3783.6379999999999</v>
      </c>
      <c r="C12" s="336">
        <v>-3314.1509999999998</v>
      </c>
      <c r="D12" s="345">
        <v>-3339.846</v>
      </c>
      <c r="E12" s="341">
        <v>-3175.297</v>
      </c>
      <c r="F12" s="336">
        <v>-3021.4430000000002</v>
      </c>
      <c r="G12" s="345">
        <v>-2865.154</v>
      </c>
      <c r="H12" s="341">
        <v>-2581.096</v>
      </c>
      <c r="I12" s="336">
        <v>-2700.828</v>
      </c>
      <c r="J12" s="345">
        <v>-2637.5970000000002</v>
      </c>
      <c r="K12" s="341">
        <v>-2962.8710000000001</v>
      </c>
      <c r="L12" s="336">
        <v>-3310.7</v>
      </c>
      <c r="M12" s="345">
        <v>-3335.0680000000002</v>
      </c>
      <c r="N12" s="283">
        <f t="shared" ref="N12:N17" si="2">SUM(B12:M12)</f>
        <v>-37027.688999999998</v>
      </c>
    </row>
    <row r="13" spans="1:20">
      <c r="A13" s="71" t="s">
        <v>39</v>
      </c>
      <c r="B13" s="353">
        <v>-2675.0639999999999</v>
      </c>
      <c r="C13" s="336">
        <v>-2329.194</v>
      </c>
      <c r="D13" s="345">
        <v>-2957.08</v>
      </c>
      <c r="E13" s="341">
        <v>-2238.424</v>
      </c>
      <c r="F13" s="336">
        <v>-2042.8420000000001</v>
      </c>
      <c r="G13" s="345">
        <v>-2121.1610000000001</v>
      </c>
      <c r="H13" s="341">
        <v>-2555.5509999999999</v>
      </c>
      <c r="I13" s="336">
        <v>-2355.375</v>
      </c>
      <c r="J13" s="345">
        <v>-2609.9279999999999</v>
      </c>
      <c r="K13" s="341">
        <v>-2509.6799999999998</v>
      </c>
      <c r="L13" s="336">
        <v>-2804.049</v>
      </c>
      <c r="M13" s="345">
        <v>-3054.8319999999999</v>
      </c>
      <c r="N13" s="283">
        <f t="shared" si="2"/>
        <v>-30253.179999999997</v>
      </c>
    </row>
    <row r="14" spans="1:20">
      <c r="A14" s="71" t="s">
        <v>41</v>
      </c>
      <c r="B14" s="353">
        <v>0</v>
      </c>
      <c r="C14" s="336">
        <v>0</v>
      </c>
      <c r="D14" s="345">
        <v>0</v>
      </c>
      <c r="E14" s="341">
        <v>0</v>
      </c>
      <c r="F14" s="336">
        <v>0</v>
      </c>
      <c r="G14" s="345">
        <v>0</v>
      </c>
      <c r="H14" s="341">
        <v>0</v>
      </c>
      <c r="I14" s="336">
        <v>0</v>
      </c>
      <c r="J14" s="345">
        <v>0</v>
      </c>
      <c r="K14" s="341">
        <v>0</v>
      </c>
      <c r="L14" s="336">
        <v>0</v>
      </c>
      <c r="M14" s="345">
        <v>0</v>
      </c>
      <c r="N14" s="283">
        <f t="shared" si="2"/>
        <v>0</v>
      </c>
    </row>
    <row r="15" spans="1:20">
      <c r="A15" s="71" t="s">
        <v>31</v>
      </c>
      <c r="B15" s="353">
        <v>-135.21700000000001</v>
      </c>
      <c r="C15" s="336">
        <v>-117.657</v>
      </c>
      <c r="D15" s="345">
        <v>-102.053</v>
      </c>
      <c r="E15" s="341">
        <v>-99.980999999999995</v>
      </c>
      <c r="F15" s="336">
        <v>-77.793999999999997</v>
      </c>
      <c r="G15" s="345">
        <v>-45.305999999999997</v>
      </c>
      <c r="H15" s="341">
        <v>-91.634</v>
      </c>
      <c r="I15" s="336">
        <v>-71.179000000000002</v>
      </c>
      <c r="J15" s="345">
        <v>-96.418000000000006</v>
      </c>
      <c r="K15" s="341">
        <v>-111.128</v>
      </c>
      <c r="L15" s="336">
        <v>-134.863</v>
      </c>
      <c r="M15" s="345">
        <v>-135.38800000000001</v>
      </c>
      <c r="N15" s="283">
        <f t="shared" si="2"/>
        <v>-1218.6179999999999</v>
      </c>
    </row>
    <row r="16" spans="1:20">
      <c r="A16" s="71" t="s">
        <v>207</v>
      </c>
      <c r="B16" s="353">
        <v>-7.9249999999999998</v>
      </c>
      <c r="C16" s="336">
        <v>-10.438000000000001</v>
      </c>
      <c r="D16" s="345">
        <v>-5.5449999999999999</v>
      </c>
      <c r="E16" s="341">
        <v>-8.8550000000000004</v>
      </c>
      <c r="F16" s="336">
        <v>-18.004999999999999</v>
      </c>
      <c r="G16" s="345">
        <v>-12.071</v>
      </c>
      <c r="H16" s="341">
        <v>-12.295999999999999</v>
      </c>
      <c r="I16" s="336">
        <v>-8.782</v>
      </c>
      <c r="J16" s="345">
        <v>-15.154999999999999</v>
      </c>
      <c r="K16" s="341">
        <v>-11.818</v>
      </c>
      <c r="L16" s="336">
        <v>-8.43</v>
      </c>
      <c r="M16" s="345">
        <v>-5.6239999999999997</v>
      </c>
      <c r="N16" s="283">
        <f t="shared" si="2"/>
        <v>-124.94399999999999</v>
      </c>
    </row>
    <row r="17" spans="1:14">
      <c r="A17" s="435" t="s">
        <v>93</v>
      </c>
      <c r="B17" s="354">
        <v>-108.70699999999999</v>
      </c>
      <c r="C17" s="339">
        <v>-105.20699999999999</v>
      </c>
      <c r="D17" s="348">
        <v>-94.741</v>
      </c>
      <c r="E17" s="344">
        <v>-69.686000000000007</v>
      </c>
      <c r="F17" s="339">
        <v>-62.366999999999997</v>
      </c>
      <c r="G17" s="348">
        <v>-79.19</v>
      </c>
      <c r="H17" s="344">
        <v>-77.600999999999999</v>
      </c>
      <c r="I17" s="339">
        <v>-65.272000000000006</v>
      </c>
      <c r="J17" s="348">
        <v>-68.866</v>
      </c>
      <c r="K17" s="344">
        <v>-94.114999999999995</v>
      </c>
      <c r="L17" s="339">
        <v>-98.591999999999999</v>
      </c>
      <c r="M17" s="348">
        <v>-87.727999999999994</v>
      </c>
      <c r="N17" s="285">
        <f t="shared" si="2"/>
        <v>-1012.072</v>
      </c>
    </row>
    <row r="18" spans="1:14">
      <c r="B18" s="21"/>
      <c r="N18" s="349" t="s">
        <v>282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490" t="str">
        <f>'3.1'!A4</f>
        <v>2022</v>
      </c>
      <c r="B21" s="560" t="s">
        <v>180</v>
      </c>
      <c r="C21" s="556"/>
      <c r="D21" s="561"/>
      <c r="E21" s="560" t="s">
        <v>182</v>
      </c>
      <c r="F21" s="556"/>
      <c r="G21" s="561"/>
      <c r="H21" s="560" t="s">
        <v>183</v>
      </c>
      <c r="I21" s="556"/>
      <c r="J21" s="561"/>
      <c r="K21" s="560" t="s">
        <v>184</v>
      </c>
      <c r="L21" s="556"/>
      <c r="M21" s="561"/>
      <c r="N21" s="556" t="s">
        <v>53</v>
      </c>
    </row>
    <row r="22" spans="1:14">
      <c r="A22" s="562"/>
      <c r="B22" s="443" t="s">
        <v>60</v>
      </c>
      <c r="C22" s="444" t="s">
        <v>61</v>
      </c>
      <c r="D22" s="445" t="s">
        <v>62</v>
      </c>
      <c r="E22" s="443" t="s">
        <v>63</v>
      </c>
      <c r="F22" s="444" t="s">
        <v>64</v>
      </c>
      <c r="G22" s="445" t="s">
        <v>65</v>
      </c>
      <c r="H22" s="443" t="s">
        <v>66</v>
      </c>
      <c r="I22" s="444" t="s">
        <v>67</v>
      </c>
      <c r="J22" s="445" t="s">
        <v>68</v>
      </c>
      <c r="K22" s="443" t="s">
        <v>69</v>
      </c>
      <c r="L22" s="444" t="s">
        <v>70</v>
      </c>
      <c r="M22" s="445" t="s">
        <v>71</v>
      </c>
      <c r="N22" s="553" t="s">
        <v>53</v>
      </c>
    </row>
    <row r="23" spans="1:14" ht="12.75" customHeight="1">
      <c r="A23" s="554" t="s">
        <v>98</v>
      </c>
      <c r="B23" s="477">
        <f>SUM(B24:D24)</f>
        <v>17928.574094</v>
      </c>
      <c r="C23" s="478"/>
      <c r="D23" s="479"/>
      <c r="E23" s="477">
        <f>SUM(E24:G24)</f>
        <v>15137.995636</v>
      </c>
      <c r="F23" s="478"/>
      <c r="G23" s="479"/>
      <c r="H23" s="477">
        <f>SUM(H24:J24)</f>
        <v>14265.569746000005</v>
      </c>
      <c r="I23" s="478"/>
      <c r="J23" s="479"/>
      <c r="K23" s="477">
        <f>SUM(K24:M24)</f>
        <v>16431.154685999976</v>
      </c>
      <c r="L23" s="478"/>
      <c r="M23" s="479"/>
      <c r="N23" s="558">
        <f>SUM(N25:N29)</f>
        <v>63763.294161999976</v>
      </c>
    </row>
    <row r="24" spans="1:14">
      <c r="A24" s="555"/>
      <c r="B24" s="228">
        <f>SUM(B25:B29)</f>
        <v>6346.9342880000004</v>
      </c>
      <c r="C24" s="224">
        <f t="shared" ref="C24:M24" si="3">SUM(C25:C29)</f>
        <v>5562.5050999999994</v>
      </c>
      <c r="D24" s="227">
        <f t="shared" si="3"/>
        <v>6019.1347060000007</v>
      </c>
      <c r="E24" s="228">
        <f t="shared" si="3"/>
        <v>5368.0426069999994</v>
      </c>
      <c r="F24" s="224">
        <f t="shared" si="3"/>
        <v>4985.6255890000002</v>
      </c>
      <c r="G24" s="227">
        <f t="shared" si="3"/>
        <v>4784.32744</v>
      </c>
      <c r="H24" s="228">
        <f t="shared" si="3"/>
        <v>4590.5860000000011</v>
      </c>
      <c r="I24" s="224">
        <f t="shared" si="3"/>
        <v>4795.3232540000054</v>
      </c>
      <c r="J24" s="227">
        <f t="shared" si="3"/>
        <v>4879.660492</v>
      </c>
      <c r="K24" s="228">
        <f t="shared" si="3"/>
        <v>5057.8284979999999</v>
      </c>
      <c r="L24" s="224">
        <f t="shared" si="3"/>
        <v>5535.5584219999982</v>
      </c>
      <c r="M24" s="227">
        <f t="shared" si="3"/>
        <v>5837.7677659999781</v>
      </c>
      <c r="N24" s="559">
        <f>SUM(N25:N29)</f>
        <v>63763.294161999976</v>
      </c>
    </row>
    <row r="25" spans="1:14">
      <c r="A25" s="71" t="s">
        <v>23</v>
      </c>
      <c r="B25" s="355">
        <v>3783.6378140000002</v>
      </c>
      <c r="C25" s="351">
        <v>3314.1510870000002</v>
      </c>
      <c r="D25" s="356">
        <v>3339.8460200000004</v>
      </c>
      <c r="E25" s="355">
        <v>3175.2972110000001</v>
      </c>
      <c r="F25" s="351">
        <v>3021.4431919999993</v>
      </c>
      <c r="G25" s="356">
        <v>2865.1541610000004</v>
      </c>
      <c r="H25" s="355">
        <v>2581.0964160000003</v>
      </c>
      <c r="I25" s="351">
        <v>2700.8279629999993</v>
      </c>
      <c r="J25" s="356">
        <v>2637.5972440000005</v>
      </c>
      <c r="K25" s="355">
        <v>2962.87066</v>
      </c>
      <c r="L25" s="351">
        <v>3310.6999589999987</v>
      </c>
      <c r="M25" s="356">
        <v>3335.0680710000006</v>
      </c>
      <c r="N25" s="283">
        <f>SUM(B25:M25)</f>
        <v>37027.689797999999</v>
      </c>
    </row>
    <row r="26" spans="1:14">
      <c r="A26" s="71" t="s">
        <v>24</v>
      </c>
      <c r="B26" s="355">
        <v>674.15849800000001</v>
      </c>
      <c r="C26" s="351">
        <v>592.36712299999988</v>
      </c>
      <c r="D26" s="356">
        <v>624.46188499999994</v>
      </c>
      <c r="E26" s="355">
        <v>593.82963199999995</v>
      </c>
      <c r="F26" s="351">
        <v>516.95922599999994</v>
      </c>
      <c r="G26" s="356">
        <v>482.02261200000004</v>
      </c>
      <c r="H26" s="355">
        <v>464.88298900000001</v>
      </c>
      <c r="I26" s="351">
        <v>515.63405699999998</v>
      </c>
      <c r="J26" s="356">
        <v>529.37419899999998</v>
      </c>
      <c r="K26" s="355">
        <v>545.75947199999996</v>
      </c>
      <c r="L26" s="351">
        <v>608.59129999999993</v>
      </c>
      <c r="M26" s="356">
        <v>642.48711199999991</v>
      </c>
      <c r="N26" s="283">
        <f>SUM(B26:M26)</f>
        <v>6790.5281049999994</v>
      </c>
    </row>
    <row r="27" spans="1:14">
      <c r="A27" s="71" t="s">
        <v>25</v>
      </c>
      <c r="B27" s="355">
        <v>1652.0356280000003</v>
      </c>
      <c r="C27" s="351">
        <v>1451.0471910000001</v>
      </c>
      <c r="D27" s="356">
        <v>1844.416772994</v>
      </c>
      <c r="E27" s="355">
        <v>1416.000364</v>
      </c>
      <c r="F27" s="351">
        <v>1272.2661410000001</v>
      </c>
      <c r="G27" s="356">
        <v>1193.5944019999997</v>
      </c>
      <c r="H27" s="355">
        <v>1253.9844240000009</v>
      </c>
      <c r="I27" s="351">
        <v>1351.689270000006</v>
      </c>
      <c r="J27" s="356">
        <v>1415.4143589999999</v>
      </c>
      <c r="K27" s="355">
        <v>1255.31619</v>
      </c>
      <c r="L27" s="351">
        <v>1375.364028</v>
      </c>
      <c r="M27" s="356">
        <v>1528.2819239999783</v>
      </c>
      <c r="N27" s="283">
        <f>SUM(B27:M27)</f>
        <v>17009.410693993985</v>
      </c>
    </row>
    <row r="28" spans="1:14">
      <c r="A28" s="71" t="s">
        <v>26</v>
      </c>
      <c r="B28" s="355">
        <v>181.02677899999998</v>
      </c>
      <c r="C28" s="351">
        <v>154.80293499999999</v>
      </c>
      <c r="D28" s="356">
        <v>159.04818300600002</v>
      </c>
      <c r="E28" s="355">
        <v>138.27586900000003</v>
      </c>
      <c r="F28" s="351">
        <v>136.33096300000003</v>
      </c>
      <c r="G28" s="356">
        <v>205.415526</v>
      </c>
      <c r="H28" s="355">
        <v>253.52269199999998</v>
      </c>
      <c r="I28" s="351">
        <v>183.84053899999998</v>
      </c>
      <c r="J28" s="356">
        <v>251.51355000000001</v>
      </c>
      <c r="K28" s="355">
        <v>250.21043700000001</v>
      </c>
      <c r="L28" s="351">
        <v>196.59738100000001</v>
      </c>
      <c r="M28" s="356">
        <v>281.707133</v>
      </c>
      <c r="N28" s="283">
        <f>SUM(B28:M28)</f>
        <v>2392.2919870059995</v>
      </c>
    </row>
    <row r="29" spans="1:14">
      <c r="A29" s="71" t="s">
        <v>40</v>
      </c>
      <c r="B29" s="355">
        <v>56.075568999999994</v>
      </c>
      <c r="C29" s="351">
        <v>50.136763999999992</v>
      </c>
      <c r="D29" s="356">
        <v>51.361845000000002</v>
      </c>
      <c r="E29" s="355">
        <v>44.639530999999998</v>
      </c>
      <c r="F29" s="351">
        <v>38.626067000000006</v>
      </c>
      <c r="G29" s="356">
        <v>38.140739000000004</v>
      </c>
      <c r="H29" s="355">
        <v>37.099479000000002</v>
      </c>
      <c r="I29" s="351">
        <v>43.331424999999996</v>
      </c>
      <c r="J29" s="356">
        <v>45.761139999999997</v>
      </c>
      <c r="K29" s="355">
        <v>43.671739000000002</v>
      </c>
      <c r="L29" s="351">
        <v>44.305754</v>
      </c>
      <c r="M29" s="356">
        <v>50.223526</v>
      </c>
      <c r="N29" s="283">
        <f>SUM(B29:M29)</f>
        <v>543.37357800000007</v>
      </c>
    </row>
    <row r="30" spans="1:14" ht="12.75" customHeight="1">
      <c r="A30" s="554" t="s">
        <v>99</v>
      </c>
      <c r="B30" s="477">
        <f>SUM(B31:D31)</f>
        <v>-17928.574092999999</v>
      </c>
      <c r="C30" s="478"/>
      <c r="D30" s="479"/>
      <c r="E30" s="477">
        <f>SUM(E31:G31)</f>
        <v>-15137.995636999998</v>
      </c>
      <c r="F30" s="478"/>
      <c r="G30" s="479"/>
      <c r="H30" s="477">
        <f>SUM(H31:J31)</f>
        <v>-14265.569741000003</v>
      </c>
      <c r="I30" s="478"/>
      <c r="J30" s="479"/>
      <c r="K30" s="477">
        <f>SUM(K31:M31)</f>
        <v>-16431.154686103982</v>
      </c>
      <c r="L30" s="478"/>
      <c r="M30" s="479"/>
      <c r="N30" s="558">
        <f>SUM(N32:N43)</f>
        <v>-63763.294157103992</v>
      </c>
    </row>
    <row r="31" spans="1:14">
      <c r="A31" s="555"/>
      <c r="B31" s="228">
        <f>SUM(B32:B43)</f>
        <v>-6346.9342869999991</v>
      </c>
      <c r="C31" s="224">
        <f t="shared" ref="C31:M31" si="4">SUM(C32:C43)</f>
        <v>-5562.5051000000003</v>
      </c>
      <c r="D31" s="227">
        <f t="shared" si="4"/>
        <v>-6019.1347060000007</v>
      </c>
      <c r="E31" s="228">
        <f t="shared" si="4"/>
        <v>-5368.0426070000003</v>
      </c>
      <c r="F31" s="224">
        <f t="shared" si="4"/>
        <v>-4985.6255890000002</v>
      </c>
      <c r="G31" s="227">
        <f t="shared" si="4"/>
        <v>-4784.3274409999976</v>
      </c>
      <c r="H31" s="228">
        <f t="shared" si="4"/>
        <v>-4590.5859999999993</v>
      </c>
      <c r="I31" s="224">
        <f t="shared" si="4"/>
        <v>-4795.323249</v>
      </c>
      <c r="J31" s="227">
        <f t="shared" si="4"/>
        <v>-4879.6604920000036</v>
      </c>
      <c r="K31" s="228">
        <f t="shared" si="4"/>
        <v>-5057.8284979999999</v>
      </c>
      <c r="L31" s="224">
        <f t="shared" si="4"/>
        <v>-5535.5584220000028</v>
      </c>
      <c r="M31" s="227">
        <f t="shared" si="4"/>
        <v>-5837.7677661039816</v>
      </c>
      <c r="N31" s="559"/>
    </row>
    <row r="32" spans="1:14" ht="12" customHeight="1">
      <c r="A32" s="71" t="s">
        <v>27</v>
      </c>
      <c r="B32" s="355">
        <v>-43.77384</v>
      </c>
      <c r="C32" s="351">
        <v>-15.216925000000002</v>
      </c>
      <c r="D32" s="356">
        <v>-63.231538</v>
      </c>
      <c r="E32" s="355">
        <v>-25.759610999999996</v>
      </c>
      <c r="F32" s="351">
        <v>-25.500159999999997</v>
      </c>
      <c r="G32" s="356">
        <v>-32.772919000000002</v>
      </c>
      <c r="H32" s="355">
        <v>-40.914038000000012</v>
      </c>
      <c r="I32" s="351">
        <v>-82.165908999999999</v>
      </c>
      <c r="J32" s="356">
        <v>-123.06846300000002</v>
      </c>
      <c r="K32" s="355">
        <v>-50.998260999999999</v>
      </c>
      <c r="L32" s="351">
        <v>-79.565160000000006</v>
      </c>
      <c r="M32" s="356">
        <v>-68.122713999999988</v>
      </c>
      <c r="N32" s="283">
        <f t="shared" ref="N32:N43" si="5">SUM(B32:M32)</f>
        <v>-651.08953800000006</v>
      </c>
    </row>
    <row r="33" spans="1:14">
      <c r="A33" s="71" t="s">
        <v>28</v>
      </c>
      <c r="B33" s="355">
        <v>-674.15849800000001</v>
      </c>
      <c r="C33" s="351">
        <v>-592.36712299999999</v>
      </c>
      <c r="D33" s="356">
        <v>-624.46188500000005</v>
      </c>
      <c r="E33" s="355">
        <v>-593.82963199999995</v>
      </c>
      <c r="F33" s="351">
        <v>-516.95922600000006</v>
      </c>
      <c r="G33" s="356">
        <v>-482.02261199999998</v>
      </c>
      <c r="H33" s="355">
        <v>-464.88298900000001</v>
      </c>
      <c r="I33" s="351">
        <v>-515.63405699999998</v>
      </c>
      <c r="J33" s="356">
        <v>-529.37419899999998</v>
      </c>
      <c r="K33" s="355">
        <v>-545.75947199999996</v>
      </c>
      <c r="L33" s="351">
        <v>-608.59130000000005</v>
      </c>
      <c r="M33" s="356">
        <v>-642.48711199999991</v>
      </c>
      <c r="N33" s="283">
        <f t="shared" si="5"/>
        <v>-6790.5281049999994</v>
      </c>
    </row>
    <row r="34" spans="1:14">
      <c r="A34" s="71" t="s">
        <v>39</v>
      </c>
      <c r="B34" s="355">
        <v>-0.13388600000000003</v>
      </c>
      <c r="C34" s="351">
        <v>-0.108344</v>
      </c>
      <c r="D34" s="356">
        <v>-0.12367300000000001</v>
      </c>
      <c r="E34" s="355">
        <v>-5.1639999999999998E-2</v>
      </c>
      <c r="F34" s="351">
        <v>-2.7119000000000001E-2</v>
      </c>
      <c r="G34" s="356">
        <v>-0.45397899999999997</v>
      </c>
      <c r="H34" s="355">
        <v>-0.289101</v>
      </c>
      <c r="I34" s="351">
        <v>-7.9870999999999998E-2</v>
      </c>
      <c r="J34" s="356">
        <v>-2.6993E-2</v>
      </c>
      <c r="K34" s="355">
        <v>-0.13117000000000001</v>
      </c>
      <c r="L34" s="351">
        <v>-0.135071</v>
      </c>
      <c r="M34" s="356">
        <v>-0.174479</v>
      </c>
      <c r="N34" s="283">
        <f t="shared" si="5"/>
        <v>-1.7353260000000001</v>
      </c>
    </row>
    <row r="35" spans="1:14">
      <c r="A35" s="71" t="s">
        <v>29</v>
      </c>
      <c r="B35" s="355">
        <v>-644.77041399999996</v>
      </c>
      <c r="C35" s="351">
        <v>-574.11938699999996</v>
      </c>
      <c r="D35" s="356">
        <v>-645.38170300000013</v>
      </c>
      <c r="E35" s="355">
        <v>-591.33232599999997</v>
      </c>
      <c r="F35" s="351">
        <v>-606.92030799999975</v>
      </c>
      <c r="G35" s="356">
        <v>-589.30783799999995</v>
      </c>
      <c r="H35" s="355">
        <v>-567.03710799999999</v>
      </c>
      <c r="I35" s="351">
        <v>-556.41861100000006</v>
      </c>
      <c r="J35" s="356">
        <v>-565.72540800000002</v>
      </c>
      <c r="K35" s="355">
        <v>-590.56022299999995</v>
      </c>
      <c r="L35" s="351">
        <v>-602.48027200000001</v>
      </c>
      <c r="M35" s="356">
        <v>-567.30477400000029</v>
      </c>
      <c r="N35" s="283">
        <f t="shared" si="5"/>
        <v>-7101.3583719999997</v>
      </c>
    </row>
    <row r="36" spans="1:14">
      <c r="A36" s="71" t="s">
        <v>30</v>
      </c>
      <c r="B36" s="355">
        <v>-250.05377299999998</v>
      </c>
      <c r="C36" s="351">
        <v>-249.69058799999999</v>
      </c>
      <c r="D36" s="356">
        <v>-270.79024099999998</v>
      </c>
      <c r="E36" s="355">
        <v>-250.91879099999991</v>
      </c>
      <c r="F36" s="351">
        <v>-278.40383699999796</v>
      </c>
      <c r="G36" s="356">
        <v>-256.29941200000007</v>
      </c>
      <c r="H36" s="355">
        <v>-241.470237</v>
      </c>
      <c r="I36" s="351">
        <v>-262.75938700000006</v>
      </c>
      <c r="J36" s="356">
        <v>-253.27367000000007</v>
      </c>
      <c r="K36" s="355">
        <v>-258.88240400000012</v>
      </c>
      <c r="L36" s="351">
        <v>-261.49547699999999</v>
      </c>
      <c r="M36" s="356">
        <v>-293.16911499999998</v>
      </c>
      <c r="N36" s="283">
        <f t="shared" si="5"/>
        <v>-3127.2069319999978</v>
      </c>
    </row>
    <row r="37" spans="1:14">
      <c r="A37" s="71" t="s">
        <v>31</v>
      </c>
      <c r="B37" s="355">
        <v>-6.9089530000000003</v>
      </c>
      <c r="C37" s="351">
        <v>-5.624625</v>
      </c>
      <c r="D37" s="356">
        <v>-7.2643580000000005</v>
      </c>
      <c r="E37" s="355">
        <v>-6.2013930000000004</v>
      </c>
      <c r="F37" s="351">
        <v>-6.4741409999999995</v>
      </c>
      <c r="G37" s="356">
        <v>-2.8145199999999999</v>
      </c>
      <c r="H37" s="355">
        <v>-6.3657960000000005</v>
      </c>
      <c r="I37" s="351">
        <v>-4.4540730000000002</v>
      </c>
      <c r="J37" s="356">
        <v>-5.3633559999999996</v>
      </c>
      <c r="K37" s="355">
        <v>-6.7710479999999995</v>
      </c>
      <c r="L37" s="351">
        <v>-7.0127430000000004</v>
      </c>
      <c r="M37" s="356">
        <v>-6.524483</v>
      </c>
      <c r="N37" s="283">
        <f t="shared" si="5"/>
        <v>-71.779489000000012</v>
      </c>
    </row>
    <row r="38" spans="1:14">
      <c r="A38" s="71" t="s">
        <v>32</v>
      </c>
      <c r="B38" s="355">
        <v>-141.72737499999999</v>
      </c>
      <c r="C38" s="351">
        <v>-122.14984799999999</v>
      </c>
      <c r="D38" s="356">
        <v>-147.37585300000003</v>
      </c>
      <c r="E38" s="355">
        <v>-139.04091500000001</v>
      </c>
      <c r="F38" s="351">
        <v>-150.11638399999998</v>
      </c>
      <c r="G38" s="356">
        <v>-141.77385899999999</v>
      </c>
      <c r="H38" s="355">
        <v>-132.044342</v>
      </c>
      <c r="I38" s="351">
        <v>-131.49404799999999</v>
      </c>
      <c r="J38" s="356">
        <v>-132.987526</v>
      </c>
      <c r="K38" s="355">
        <v>-130.54408600000002</v>
      </c>
      <c r="L38" s="351">
        <v>-131.69452699999999</v>
      </c>
      <c r="M38" s="356">
        <v>-107.621471</v>
      </c>
      <c r="N38" s="283">
        <f t="shared" si="5"/>
        <v>-1608.5702339999998</v>
      </c>
    </row>
    <row r="39" spans="1:14">
      <c r="A39" s="71" t="s">
        <v>33</v>
      </c>
      <c r="B39" s="355">
        <v>-1677.2226679999999</v>
      </c>
      <c r="C39" s="351">
        <v>-1552.331684</v>
      </c>
      <c r="D39" s="356">
        <v>-1707.8559250000001</v>
      </c>
      <c r="E39" s="355">
        <v>-1527.4532839999999</v>
      </c>
      <c r="F39" s="351">
        <v>-1596.613514000001</v>
      </c>
      <c r="G39" s="356">
        <v>-1608.7416410000001</v>
      </c>
      <c r="H39" s="355">
        <v>-1461.0040250000002</v>
      </c>
      <c r="I39" s="351">
        <v>-1549.769211</v>
      </c>
      <c r="J39" s="356">
        <v>-1524.4837740000003</v>
      </c>
      <c r="K39" s="355">
        <v>-1528.9180160000001</v>
      </c>
      <c r="L39" s="351">
        <v>-1555.501201</v>
      </c>
      <c r="M39" s="356">
        <v>-1366.7272019999959</v>
      </c>
      <c r="N39" s="283">
        <f t="shared" si="5"/>
        <v>-18656.622144999998</v>
      </c>
    </row>
    <row r="40" spans="1:14">
      <c r="A40" s="71" t="s">
        <v>34</v>
      </c>
      <c r="B40" s="355">
        <v>-797.73758081090693</v>
      </c>
      <c r="C40" s="351">
        <v>-688.56045143856113</v>
      </c>
      <c r="D40" s="356">
        <v>-737.25803098935501</v>
      </c>
      <c r="E40" s="355">
        <v>-619.30528910227395</v>
      </c>
      <c r="F40" s="351">
        <v>-555.09136455247199</v>
      </c>
      <c r="G40" s="356">
        <v>-648.31660089486707</v>
      </c>
      <c r="H40" s="355">
        <v>-508.34307868915397</v>
      </c>
      <c r="I40" s="351">
        <v>-550.12823028683499</v>
      </c>
      <c r="J40" s="356">
        <v>-532.40123806354086</v>
      </c>
      <c r="K40" s="355">
        <v>-604.91307461171698</v>
      </c>
      <c r="L40" s="351">
        <v>-673.372305143272</v>
      </c>
      <c r="M40" s="356">
        <v>-731.0925006039829</v>
      </c>
      <c r="N40" s="283">
        <f t="shared" si="5"/>
        <v>-7646.5197451869371</v>
      </c>
    </row>
    <row r="41" spans="1:14">
      <c r="A41" s="71" t="s">
        <v>35</v>
      </c>
      <c r="B41" s="355">
        <v>-1853.3804061890928</v>
      </c>
      <c r="C41" s="351">
        <v>-1541.0371825614391</v>
      </c>
      <c r="D41" s="356">
        <v>-1575.446846010645</v>
      </c>
      <c r="E41" s="355">
        <v>-1404.901721897726</v>
      </c>
      <c r="F41" s="351">
        <v>-1057.41551544753</v>
      </c>
      <c r="G41" s="356">
        <v>-839.49479110513107</v>
      </c>
      <c r="H41" s="355">
        <v>-991.31058731084499</v>
      </c>
      <c r="I41" s="351">
        <v>-959.51071871316503</v>
      </c>
      <c r="J41" s="356">
        <v>-1024.306517936463</v>
      </c>
      <c r="K41" s="355">
        <v>-1150.5156533882821</v>
      </c>
      <c r="L41" s="351">
        <v>-1403.987430856731</v>
      </c>
      <c r="M41" s="356">
        <v>-1828.905814500002</v>
      </c>
      <c r="N41" s="283">
        <f t="shared" si="5"/>
        <v>-15630.213185917053</v>
      </c>
    </row>
    <row r="42" spans="1:14">
      <c r="A42" s="71" t="s">
        <v>36</v>
      </c>
      <c r="B42" s="355">
        <v>-10.522493000000001</v>
      </c>
      <c r="C42" s="351">
        <v>-8.778734</v>
      </c>
      <c r="D42" s="356">
        <v>-8.5431229999999996</v>
      </c>
      <c r="E42" s="355">
        <v>-6.895512000000001</v>
      </c>
      <c r="F42" s="351">
        <v>-4.1139650000000003</v>
      </c>
      <c r="G42" s="356">
        <v>-3.5139999999999998</v>
      </c>
      <c r="H42" s="355">
        <v>-3.5464340000000001</v>
      </c>
      <c r="I42" s="351">
        <v>-3.577061</v>
      </c>
      <c r="J42" s="356">
        <v>-3.992775</v>
      </c>
      <c r="K42" s="355">
        <v>-5.0131859999999993</v>
      </c>
      <c r="L42" s="351">
        <v>-7.2150479999999995</v>
      </c>
      <c r="M42" s="356">
        <v>-9.7247279999999989</v>
      </c>
      <c r="N42" s="283">
        <f t="shared" si="5"/>
        <v>-75.437059000000005</v>
      </c>
    </row>
    <row r="43" spans="1:14">
      <c r="A43" s="435" t="s">
        <v>93</v>
      </c>
      <c r="B43" s="354">
        <v>-246.5444</v>
      </c>
      <c r="C43" s="339">
        <v>-212.520208</v>
      </c>
      <c r="D43" s="348">
        <v>-231.40153000000001</v>
      </c>
      <c r="E43" s="344">
        <v>-202.35249200000001</v>
      </c>
      <c r="F43" s="339">
        <v>-187.99005499999998</v>
      </c>
      <c r="G43" s="348">
        <v>-178.81526900000003</v>
      </c>
      <c r="H43" s="344">
        <v>-173.378264</v>
      </c>
      <c r="I43" s="339">
        <v>-179.33207199999998</v>
      </c>
      <c r="J43" s="348">
        <v>-184.65657200000001</v>
      </c>
      <c r="K43" s="344">
        <v>-184.82190399999999</v>
      </c>
      <c r="L43" s="339">
        <v>-204.50788700000001</v>
      </c>
      <c r="M43" s="348">
        <v>-215.91337300000004</v>
      </c>
      <c r="N43" s="285">
        <f t="shared" si="5"/>
        <v>-2402.2340259999996</v>
      </c>
    </row>
    <row r="44" spans="1:14">
      <c r="N44" s="349" t="s">
        <v>306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58" t="s">
        <v>399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57" t="str">
        <f>'3.1'!N1</f>
        <v>IV. čtvrtletí 2022</v>
      </c>
      <c r="N1" s="68"/>
      <c r="O1" s="68"/>
    </row>
    <row r="2" spans="1:21" ht="18">
      <c r="A2" s="239" t="s">
        <v>400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9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49" t="str">
        <f>'3.1'!A4</f>
        <v>2022</v>
      </c>
      <c r="B4" s="568" t="s">
        <v>187</v>
      </c>
      <c r="C4" s="568"/>
      <c r="D4" s="568"/>
      <c r="E4" s="568"/>
      <c r="F4" s="568"/>
      <c r="G4" s="571"/>
      <c r="H4" s="568" t="s">
        <v>19</v>
      </c>
      <c r="I4" s="568"/>
      <c r="J4" s="568"/>
      <c r="K4" s="568"/>
      <c r="L4" s="568"/>
      <c r="M4" s="568"/>
      <c r="N4" s="24"/>
    </row>
    <row r="5" spans="1:21" ht="13.5" customHeight="1">
      <c r="A5" s="22"/>
      <c r="B5" s="569" t="s">
        <v>168</v>
      </c>
      <c r="C5" s="569"/>
      <c r="D5" s="569"/>
      <c r="E5" s="569"/>
      <c r="F5" s="569"/>
      <c r="G5" s="572"/>
      <c r="H5" s="569" t="s">
        <v>5</v>
      </c>
      <c r="I5" s="569"/>
      <c r="J5" s="569"/>
      <c r="K5" s="569"/>
      <c r="L5" s="569"/>
      <c r="M5" s="569"/>
      <c r="N5" s="72"/>
    </row>
    <row r="6" spans="1:21">
      <c r="A6" s="22"/>
      <c r="B6" s="570" t="s">
        <v>69</v>
      </c>
      <c r="C6" s="570"/>
      <c r="D6" s="570" t="s">
        <v>70</v>
      </c>
      <c r="E6" s="570"/>
      <c r="F6" s="570" t="s">
        <v>71</v>
      </c>
      <c r="G6" s="573"/>
      <c r="H6" s="574" t="s">
        <v>69</v>
      </c>
      <c r="I6" s="570"/>
      <c r="J6" s="570" t="s">
        <v>70</v>
      </c>
      <c r="K6" s="570"/>
      <c r="L6" s="570" t="s">
        <v>71</v>
      </c>
      <c r="M6" s="570"/>
      <c r="N6" s="84"/>
    </row>
    <row r="7" spans="1:21">
      <c r="A7" s="376"/>
      <c r="B7" s="373" t="s">
        <v>209</v>
      </c>
      <c r="C7" s="373" t="s">
        <v>208</v>
      </c>
      <c r="D7" s="373" t="s">
        <v>209</v>
      </c>
      <c r="E7" s="373" t="s">
        <v>208</v>
      </c>
      <c r="F7" s="373" t="s">
        <v>209</v>
      </c>
      <c r="G7" s="374" t="s">
        <v>208</v>
      </c>
      <c r="H7" s="366" t="s">
        <v>209</v>
      </c>
      <c r="I7" s="366" t="s">
        <v>208</v>
      </c>
      <c r="J7" s="366" t="s">
        <v>209</v>
      </c>
      <c r="K7" s="366" t="s">
        <v>208</v>
      </c>
      <c r="L7" s="366" t="s">
        <v>209</v>
      </c>
      <c r="M7" s="366" t="s">
        <v>208</v>
      </c>
      <c r="N7" s="84"/>
    </row>
    <row r="8" spans="1:21">
      <c r="A8" s="566" t="s">
        <v>53</v>
      </c>
      <c r="B8" s="504">
        <f>F9</f>
        <v>76.86387000000002</v>
      </c>
      <c r="C8" s="501"/>
      <c r="D8" s="501"/>
      <c r="E8" s="501"/>
      <c r="F8" s="501"/>
      <c r="G8" s="505"/>
      <c r="H8" s="501">
        <f>SUM(H9,J9,L9)</f>
        <v>61489.706999999995</v>
      </c>
      <c r="I8" s="501"/>
      <c r="J8" s="501"/>
      <c r="K8" s="501"/>
      <c r="L8" s="501"/>
      <c r="M8" s="501"/>
      <c r="N8" s="73"/>
    </row>
    <row r="9" spans="1:21">
      <c r="A9" s="567"/>
      <c r="B9" s="367">
        <f>SUM(B10:B17)</f>
        <v>77.422840000000036</v>
      </c>
      <c r="C9" s="362">
        <v>3.7199439607491654E-3</v>
      </c>
      <c r="D9" s="327">
        <f>SUM(D10:D17)</f>
        <v>77.357650000000021</v>
      </c>
      <c r="E9" s="362">
        <v>3.7178904091655298E-3</v>
      </c>
      <c r="F9" s="327">
        <f>SUM(F10:F17)</f>
        <v>76.86387000000002</v>
      </c>
      <c r="G9" s="368">
        <v>3.6960707727121279E-3</v>
      </c>
      <c r="H9" s="327">
        <f>SUM(H10:H17)</f>
        <v>20941.775999999998</v>
      </c>
      <c r="I9" s="362">
        <v>3.1813373979210379E-3</v>
      </c>
      <c r="J9" s="327">
        <f>SUM(J10:J17)</f>
        <v>19146.891</v>
      </c>
      <c r="K9" s="362">
        <v>2.6213091962618939E-3</v>
      </c>
      <c r="L9" s="327">
        <f>SUM(L10:L17)</f>
        <v>21401.039999999997</v>
      </c>
      <c r="M9" s="362">
        <v>2.5218955975988108E-3</v>
      </c>
      <c r="N9" s="10"/>
    </row>
    <row r="10" spans="1:21">
      <c r="A10" s="56" t="s">
        <v>7</v>
      </c>
      <c r="B10" s="255">
        <v>0</v>
      </c>
      <c r="C10" s="361">
        <v>0</v>
      </c>
      <c r="D10" s="23">
        <v>0</v>
      </c>
      <c r="E10" s="361">
        <v>0</v>
      </c>
      <c r="F10" s="23">
        <v>0</v>
      </c>
      <c r="G10" s="369">
        <v>0</v>
      </c>
      <c r="H10" s="23">
        <v>0</v>
      </c>
      <c r="I10" s="361">
        <v>0</v>
      </c>
      <c r="J10" s="23">
        <v>0</v>
      </c>
      <c r="K10" s="361">
        <v>0</v>
      </c>
      <c r="L10" s="23">
        <v>0</v>
      </c>
      <c r="M10" s="361">
        <v>0</v>
      </c>
      <c r="N10" s="76"/>
      <c r="O10" s="85"/>
    </row>
    <row r="11" spans="1:21">
      <c r="A11" s="56" t="s">
        <v>20</v>
      </c>
      <c r="B11" s="255">
        <v>17.440000000000001</v>
      </c>
      <c r="C11" s="361">
        <v>1.8499509455381445E-3</v>
      </c>
      <c r="D11" s="23">
        <v>17.440000000000001</v>
      </c>
      <c r="E11" s="361">
        <v>1.8499509455381445E-3</v>
      </c>
      <c r="F11" s="23">
        <v>17.440000000000001</v>
      </c>
      <c r="G11" s="369">
        <v>1.8499509455381445E-3</v>
      </c>
      <c r="H11" s="23">
        <v>6818.915</v>
      </c>
      <c r="I11" s="361">
        <v>2.2475355931411267E-3</v>
      </c>
      <c r="J11" s="23">
        <v>6156.4340000000002</v>
      </c>
      <c r="K11" s="361">
        <v>1.7210881914900659E-3</v>
      </c>
      <c r="L11" s="23">
        <v>7574.8280000000004</v>
      </c>
      <c r="M11" s="361">
        <v>1.7628560605303719E-3</v>
      </c>
      <c r="N11" s="76"/>
      <c r="O11" s="85"/>
    </row>
    <row r="12" spans="1:21">
      <c r="A12" s="56" t="s">
        <v>21</v>
      </c>
      <c r="B12" s="255">
        <v>0</v>
      </c>
      <c r="C12" s="361">
        <v>0</v>
      </c>
      <c r="D12" s="23">
        <v>0</v>
      </c>
      <c r="E12" s="361">
        <v>0</v>
      </c>
      <c r="F12" s="23">
        <v>0</v>
      </c>
      <c r="G12" s="369">
        <v>0</v>
      </c>
      <c r="H12" s="23">
        <v>0</v>
      </c>
      <c r="I12" s="361">
        <v>0</v>
      </c>
      <c r="J12" s="23">
        <v>0</v>
      </c>
      <c r="K12" s="361">
        <v>0</v>
      </c>
      <c r="L12" s="23">
        <v>0</v>
      </c>
      <c r="M12" s="361">
        <v>0</v>
      </c>
      <c r="N12" s="76"/>
      <c r="O12" s="85"/>
    </row>
    <row r="13" spans="1:21">
      <c r="A13" s="56" t="s">
        <v>22</v>
      </c>
      <c r="B13" s="255">
        <v>26.917999999999985</v>
      </c>
      <c r="C13" s="361">
        <v>2.668234155934782E-2</v>
      </c>
      <c r="D13" s="23">
        <v>26.917999999999985</v>
      </c>
      <c r="E13" s="361">
        <v>2.6668331084387941E-2</v>
      </c>
      <c r="F13" s="23">
        <v>26.917999999999985</v>
      </c>
      <c r="G13" s="369">
        <v>2.6652725423856334E-2</v>
      </c>
      <c r="H13" s="23">
        <v>8201.0949999999993</v>
      </c>
      <c r="I13" s="361">
        <v>2.4803735270419763E-2</v>
      </c>
      <c r="J13" s="23">
        <v>8379.2689999999984</v>
      </c>
      <c r="K13" s="361">
        <v>2.3971017255660327E-2</v>
      </c>
      <c r="L13" s="23">
        <v>8201.5559999999987</v>
      </c>
      <c r="M13" s="361">
        <v>2.2301951680050964E-2</v>
      </c>
      <c r="N13" s="76"/>
      <c r="O13" s="85"/>
    </row>
    <row r="14" spans="1:21">
      <c r="A14" s="56" t="s">
        <v>43</v>
      </c>
      <c r="B14" s="255">
        <v>11.205999999999998</v>
      </c>
      <c r="C14" s="361">
        <v>1.0062193894274027E-2</v>
      </c>
      <c r="D14" s="23">
        <v>11.205999999999998</v>
      </c>
      <c r="E14" s="361">
        <v>1.0067380476224642E-2</v>
      </c>
      <c r="F14" s="23">
        <v>11.205999999999998</v>
      </c>
      <c r="G14" s="369">
        <v>1.0076163060408559E-2</v>
      </c>
      <c r="H14" s="23">
        <v>4628.1449999999995</v>
      </c>
      <c r="I14" s="361">
        <v>2.933174578437495E-2</v>
      </c>
      <c r="J14" s="23">
        <v>4058.5780000000009</v>
      </c>
      <c r="K14" s="361">
        <v>3.1523453029380963E-2</v>
      </c>
      <c r="L14" s="23">
        <v>5344.6910000000007</v>
      </c>
      <c r="M14" s="361">
        <v>2.708824521999267E-2</v>
      </c>
      <c r="N14" s="76"/>
      <c r="O14" s="85"/>
    </row>
    <row r="15" spans="1:21">
      <c r="A15" s="56" t="s">
        <v>44</v>
      </c>
      <c r="B15" s="255">
        <v>0</v>
      </c>
      <c r="C15" s="361">
        <v>0</v>
      </c>
      <c r="D15" s="23">
        <v>0</v>
      </c>
      <c r="E15" s="361">
        <v>0</v>
      </c>
      <c r="F15" s="23">
        <v>0</v>
      </c>
      <c r="G15" s="369">
        <v>0</v>
      </c>
      <c r="H15" s="23">
        <v>0</v>
      </c>
      <c r="I15" s="361">
        <v>0</v>
      </c>
      <c r="J15" s="23">
        <v>0</v>
      </c>
      <c r="K15" s="361">
        <v>0</v>
      </c>
      <c r="L15" s="23">
        <v>0</v>
      </c>
      <c r="M15" s="361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55">
        <v>0</v>
      </c>
      <c r="C16" s="361">
        <v>0</v>
      </c>
      <c r="D16" s="23">
        <v>0</v>
      </c>
      <c r="E16" s="74">
        <v>0</v>
      </c>
      <c r="F16" s="23">
        <v>0</v>
      </c>
      <c r="G16" s="370">
        <v>0</v>
      </c>
      <c r="H16" s="23">
        <v>0</v>
      </c>
      <c r="I16" s="361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84" t="s">
        <v>46</v>
      </c>
      <c r="B17" s="256">
        <v>21.858840000000043</v>
      </c>
      <c r="C17" s="362">
        <v>1.0415357530645953E-2</v>
      </c>
      <c r="D17" s="250">
        <v>21.793650000000039</v>
      </c>
      <c r="E17" s="363">
        <v>1.0414041093776114E-2</v>
      </c>
      <c r="F17" s="250">
        <v>21.299870000000034</v>
      </c>
      <c r="G17" s="371">
        <v>1.0227297897360847E-2</v>
      </c>
      <c r="H17" s="250">
        <v>1293.6209999999983</v>
      </c>
      <c r="I17" s="362">
        <v>8.7220360159491837E-3</v>
      </c>
      <c r="J17" s="250">
        <v>552.60999999999956</v>
      </c>
      <c r="K17" s="363">
        <v>8.5522393314640833E-3</v>
      </c>
      <c r="L17" s="250">
        <v>279.96499999999969</v>
      </c>
      <c r="M17" s="363">
        <v>8.9654065290601364E-3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22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305</v>
      </c>
      <c r="N18" s="77"/>
      <c r="O18" s="69"/>
    </row>
    <row r="19" spans="1:21">
      <c r="A19" s="448" t="str">
        <f>'3.1'!A4</f>
        <v>2022</v>
      </c>
      <c r="B19" s="568" t="s">
        <v>232</v>
      </c>
      <c r="C19" s="568"/>
      <c r="D19" s="568"/>
      <c r="E19" s="568"/>
      <c r="F19" s="568"/>
      <c r="G19" s="568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64"/>
      <c r="B20" s="569" t="s">
        <v>5</v>
      </c>
      <c r="C20" s="569"/>
      <c r="D20" s="569"/>
      <c r="E20" s="569"/>
      <c r="F20" s="569"/>
      <c r="G20" s="569"/>
      <c r="H20" s="78" t="str">
        <f>A25</f>
        <v>VO z vvn</v>
      </c>
      <c r="I20" s="86">
        <f>(B25+D25+F25)/'6.1, 6.2'!B25</f>
        <v>2.0297414364431863E-2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0" t="s">
        <v>69</v>
      </c>
      <c r="C21" s="570"/>
      <c r="D21" s="570" t="s">
        <v>70</v>
      </c>
      <c r="E21" s="570"/>
      <c r="F21" s="570" t="s">
        <v>71</v>
      </c>
      <c r="G21" s="570"/>
      <c r="H21" s="78" t="str">
        <f>A26</f>
        <v>VO z vn</v>
      </c>
      <c r="I21" s="86">
        <f>(B26+D26+F26)/'6.1, 6.2'!C25</f>
        <v>0.13321491173986635</v>
      </c>
      <c r="J21" s="87" t="str">
        <f t="shared" ref="J21:J27" si="1">A11</f>
        <v>PE</v>
      </c>
      <c r="K21" s="76">
        <f t="shared" si="0"/>
        <v>20550.177</v>
      </c>
      <c r="L21" s="87" t="str">
        <f t="shared" ref="L21:L27" si="2">A11</f>
        <v>PE</v>
      </c>
      <c r="M21" s="85">
        <f>K21/'6.1, 6.2'!C5</f>
        <v>1.8839688453940299E-3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65" t="s">
        <v>209</v>
      </c>
      <c r="C22" s="365" t="s">
        <v>208</v>
      </c>
      <c r="D22" s="365" t="s">
        <v>209</v>
      </c>
      <c r="E22" s="365" t="s">
        <v>208</v>
      </c>
      <c r="F22" s="365" t="s">
        <v>209</v>
      </c>
      <c r="G22" s="365" t="s">
        <v>208</v>
      </c>
      <c r="H22" s="78" t="str">
        <f>A27</f>
        <v>MOP</v>
      </c>
      <c r="I22" s="86">
        <f>(B27+D27+F27)/'6.1, 6.2'!D25</f>
        <v>0.14668268807257986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63" t="s">
        <v>53</v>
      </c>
      <c r="B23" s="565">
        <f>SUM(B24,D24,F24)</f>
        <v>1522914.5049999999</v>
      </c>
      <c r="C23" s="565"/>
      <c r="D23" s="565"/>
      <c r="E23" s="565"/>
      <c r="F23" s="565"/>
      <c r="G23" s="565"/>
      <c r="H23" s="78" t="str">
        <f>A28</f>
        <v>MOO</v>
      </c>
      <c r="I23" s="86">
        <f>(B28+D28+F28)/'6.1, 6.2'!E25</f>
        <v>0.10074206278803961</v>
      </c>
      <c r="J23" s="87" t="str">
        <f t="shared" si="1"/>
        <v>PSE</v>
      </c>
      <c r="K23" s="76">
        <f t="shared" si="0"/>
        <v>24781.919999999998</v>
      </c>
      <c r="L23" s="87" t="str">
        <f t="shared" si="2"/>
        <v>PSE</v>
      </c>
      <c r="M23" s="85">
        <f>K23/'6.1, 6.2'!E5</f>
        <v>2.3648033450500358E-2</v>
      </c>
      <c r="N23" s="78"/>
      <c r="O23" s="68"/>
      <c r="P23" s="89"/>
      <c r="Q23" s="71"/>
      <c r="R23" s="23"/>
      <c r="S23" s="23"/>
      <c r="T23" s="23"/>
    </row>
    <row r="24" spans="1:21">
      <c r="A24" s="564"/>
      <c r="B24" s="327">
        <f>SUM(B25:B28)</f>
        <v>465236.46899999998</v>
      </c>
      <c r="C24" s="372">
        <v>0.10900403079787516</v>
      </c>
      <c r="D24" s="327">
        <f>SUM(D25:D28)</f>
        <v>504167.58800000005</v>
      </c>
      <c r="E24" s="372">
        <v>0.10875699512443146</v>
      </c>
      <c r="F24" s="327">
        <f>SUM(F25:F28)</f>
        <v>553510.44799999997</v>
      </c>
      <c r="G24" s="372">
        <v>0.11299051192875252</v>
      </c>
      <c r="H24" s="68"/>
      <c r="I24" s="68"/>
      <c r="J24" s="87" t="str">
        <f t="shared" si="1"/>
        <v>VE</v>
      </c>
      <c r="K24" s="76">
        <f t="shared" si="0"/>
        <v>14031.414000000001</v>
      </c>
      <c r="L24" s="87" t="str">
        <f t="shared" si="2"/>
        <v>VE</v>
      </c>
      <c r="M24" s="85">
        <f>K24/'6.1, 6.2'!F5</f>
        <v>2.9000066594225334E-2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11509.953</v>
      </c>
      <c r="C25" s="361">
        <v>1.8979266820805436E-2</v>
      </c>
      <c r="D25" s="23">
        <v>11750.32</v>
      </c>
      <c r="E25" s="361">
        <v>1.9343851860354991E-2</v>
      </c>
      <c r="F25" s="23">
        <v>12710.36</v>
      </c>
      <c r="G25" s="361">
        <v>2.2766809622120455E-2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240445.851</v>
      </c>
      <c r="C26" s="361">
        <v>0.12698505357224546</v>
      </c>
      <c r="D26" s="23">
        <v>245351.421</v>
      </c>
      <c r="E26" s="361">
        <v>0.12677946236504783</v>
      </c>
      <c r="F26" s="23">
        <v>257719.72</v>
      </c>
      <c r="G26" s="361">
        <v>0.14705197260455985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93000</v>
      </c>
      <c r="C27" s="361">
        <v>0.15195476643031061</v>
      </c>
      <c r="D27" s="23">
        <v>101000</v>
      </c>
      <c r="E27" s="74">
        <v>0.14804869381462013</v>
      </c>
      <c r="F27" s="23">
        <v>105300</v>
      </c>
      <c r="G27" s="74">
        <v>0.14110993157203827</v>
      </c>
      <c r="H27" s="68"/>
      <c r="I27" s="68"/>
      <c r="J27" s="87" t="str">
        <f t="shared" si="1"/>
        <v>FVE</v>
      </c>
      <c r="K27" s="76">
        <f t="shared" si="0"/>
        <v>2126.1959999999976</v>
      </c>
      <c r="L27" s="87" t="str">
        <f t="shared" si="2"/>
        <v>FVE</v>
      </c>
      <c r="M27" s="85">
        <f>K27/'6.1, 6.2'!I5</f>
        <v>8.7082263503200918E-3</v>
      </c>
      <c r="N27" s="78"/>
      <c r="O27" s="86"/>
    </row>
    <row r="28" spans="1:21">
      <c r="A28" s="435" t="s">
        <v>130</v>
      </c>
      <c r="B28" s="250">
        <v>120280.66499999999</v>
      </c>
      <c r="C28" s="362">
        <v>0.10404034322752607</v>
      </c>
      <c r="D28" s="250">
        <v>146065.84700000001</v>
      </c>
      <c r="E28" s="363">
        <v>0.10353322110921277</v>
      </c>
      <c r="F28" s="250">
        <v>177780.36799999999</v>
      </c>
      <c r="G28" s="363">
        <v>9.6533368644866141E-2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306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Říjen</v>
      </c>
      <c r="L31" s="87" t="str">
        <f>J6</f>
        <v>Listopad</v>
      </c>
      <c r="M31" s="87" t="str">
        <f>L6</f>
        <v>Prosinec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1.8499509455381445E-3</v>
      </c>
      <c r="J33" s="87" t="str">
        <f t="shared" si="5"/>
        <v>PE</v>
      </c>
      <c r="K33" s="70">
        <f t="shared" si="6"/>
        <v>6818.915</v>
      </c>
      <c r="L33" s="70">
        <f t="shared" si="7"/>
        <v>6156.4340000000002</v>
      </c>
      <c r="M33" s="70">
        <f t="shared" si="8"/>
        <v>7574.8280000000004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2.6652725423856334E-2</v>
      </c>
      <c r="J35" s="87" t="str">
        <f t="shared" si="5"/>
        <v>PSE</v>
      </c>
      <c r="K35" s="70">
        <f t="shared" si="6"/>
        <v>8201.0949999999993</v>
      </c>
      <c r="L35" s="70">
        <f t="shared" si="7"/>
        <v>8379.2689999999984</v>
      </c>
      <c r="M35" s="70">
        <f t="shared" si="8"/>
        <v>8201.5559999999987</v>
      </c>
    </row>
    <row r="36" spans="8:13" ht="12.75" customHeight="1">
      <c r="H36" s="87" t="str">
        <f t="shared" si="3"/>
        <v>VE</v>
      </c>
      <c r="I36" s="88">
        <f t="shared" si="4"/>
        <v>1.0076163060408559E-2</v>
      </c>
      <c r="J36" s="87" t="str">
        <f t="shared" si="5"/>
        <v>VE</v>
      </c>
      <c r="K36" s="70">
        <f t="shared" si="6"/>
        <v>4628.1449999999995</v>
      </c>
      <c r="L36" s="70">
        <f t="shared" si="7"/>
        <v>4058.5780000000009</v>
      </c>
      <c r="M36" s="70">
        <f t="shared" si="8"/>
        <v>5344.6910000000007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1.0227297897360847E-2</v>
      </c>
      <c r="J39" s="87" t="str">
        <f t="shared" si="5"/>
        <v>FVE</v>
      </c>
      <c r="K39" s="70">
        <f t="shared" si="6"/>
        <v>1293.6209999999983</v>
      </c>
      <c r="L39" s="70">
        <f t="shared" si="7"/>
        <v>552.60999999999956</v>
      </c>
      <c r="M39" s="70">
        <f t="shared" si="8"/>
        <v>279.96499999999969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201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200" t="s">
        <v>334</v>
      </c>
      <c r="J1" s="202"/>
      <c r="K1" s="202"/>
    </row>
    <row r="2" spans="1:13" ht="6" customHeight="1">
      <c r="A2" s="203"/>
      <c r="B2" s="12"/>
      <c r="C2" s="12"/>
      <c r="D2" s="12"/>
      <c r="E2" s="12"/>
      <c r="F2" s="12"/>
      <c r="G2" s="12"/>
      <c r="H2" s="204"/>
      <c r="I2" s="12"/>
      <c r="J2" s="137"/>
      <c r="K2" s="137"/>
    </row>
    <row r="3" spans="1:13" s="2" customFormat="1" ht="15">
      <c r="A3" s="205">
        <v>1</v>
      </c>
      <c r="B3" s="206" t="s">
        <v>373</v>
      </c>
      <c r="C3" s="207"/>
      <c r="D3" s="207"/>
      <c r="E3" s="207"/>
      <c r="F3" s="207"/>
      <c r="G3" s="207"/>
      <c r="H3" s="208"/>
      <c r="I3" s="209"/>
      <c r="J3" s="210"/>
      <c r="K3" s="195">
        <v>4</v>
      </c>
      <c r="L3" s="198"/>
      <c r="M3" s="196"/>
    </row>
    <row r="4" spans="1:13" s="2" customFormat="1" ht="15">
      <c r="A4" s="205">
        <v>2</v>
      </c>
      <c r="B4" s="206" t="str">
        <f>"STRUČNÝ PŘEHLED ZA "&amp;UPPER('3.1'!N1)</f>
        <v>STRUČNÝ PŘEHLED ZA IV. ČTVRTLETÍ 2022</v>
      </c>
      <c r="C4" s="207"/>
      <c r="D4" s="211"/>
      <c r="E4" s="209"/>
      <c r="F4" s="209"/>
      <c r="G4" s="209"/>
      <c r="H4" s="208"/>
      <c r="I4" s="209"/>
      <c r="J4" s="210"/>
      <c r="K4" s="195">
        <v>6</v>
      </c>
      <c r="L4" s="198"/>
      <c r="M4" s="196"/>
    </row>
    <row r="5" spans="1:13" s="2" customFormat="1" ht="15">
      <c r="A5" s="212">
        <v>3</v>
      </c>
      <c r="B5" s="212" t="s">
        <v>374</v>
      </c>
      <c r="C5" s="207"/>
      <c r="D5" s="211"/>
      <c r="E5" s="209"/>
      <c r="F5" s="209"/>
      <c r="G5" s="209"/>
      <c r="H5" s="208"/>
      <c r="I5" s="209"/>
      <c r="J5" s="210"/>
      <c r="K5" s="195">
        <v>7</v>
      </c>
      <c r="L5" s="198"/>
      <c r="M5" s="196"/>
    </row>
    <row r="6" spans="1:13" s="2" customFormat="1" ht="15">
      <c r="A6" s="205" t="s">
        <v>335</v>
      </c>
      <c r="B6" s="206" t="s">
        <v>257</v>
      </c>
      <c r="C6" s="207"/>
      <c r="D6" s="207"/>
      <c r="E6" s="209"/>
      <c r="F6" s="209"/>
      <c r="G6" s="209"/>
      <c r="H6" s="207"/>
      <c r="I6" s="209"/>
      <c r="J6" s="207"/>
      <c r="K6" s="195">
        <v>7</v>
      </c>
      <c r="L6" s="198"/>
      <c r="M6" s="197"/>
    </row>
    <row r="7" spans="1:13" s="2" customFormat="1" ht="15">
      <c r="A7" s="205" t="s">
        <v>336</v>
      </c>
      <c r="B7" s="206" t="s">
        <v>258</v>
      </c>
      <c r="C7" s="207"/>
      <c r="D7" s="207"/>
      <c r="E7" s="209"/>
      <c r="F7" s="209"/>
      <c r="G7" s="209"/>
      <c r="H7" s="207"/>
      <c r="I7" s="209"/>
      <c r="J7" s="207"/>
      <c r="K7" s="195">
        <v>8</v>
      </c>
      <c r="L7" s="198"/>
      <c r="M7" s="197"/>
    </row>
    <row r="8" spans="1:13" s="2" customFormat="1" ht="15">
      <c r="A8" s="205" t="s">
        <v>337</v>
      </c>
      <c r="B8" s="206" t="s">
        <v>375</v>
      </c>
      <c r="C8" s="207"/>
      <c r="D8" s="207"/>
      <c r="E8" s="209"/>
      <c r="F8" s="209"/>
      <c r="G8" s="209"/>
      <c r="H8" s="207"/>
      <c r="I8" s="209"/>
      <c r="J8" s="207"/>
      <c r="K8" s="195">
        <v>9</v>
      </c>
      <c r="L8" s="198"/>
      <c r="M8" s="197"/>
    </row>
    <row r="9" spans="1:13" s="2" customFormat="1" ht="15">
      <c r="A9" s="205" t="s">
        <v>338</v>
      </c>
      <c r="B9" s="206" t="s">
        <v>290</v>
      </c>
      <c r="C9" s="207"/>
      <c r="D9" s="207"/>
      <c r="E9" s="209"/>
      <c r="F9" s="209"/>
      <c r="G9" s="209"/>
      <c r="H9" s="207"/>
      <c r="I9" s="209"/>
      <c r="J9" s="207"/>
      <c r="K9" s="195">
        <v>9</v>
      </c>
      <c r="L9" s="198"/>
      <c r="M9" s="197"/>
    </row>
    <row r="10" spans="1:13" s="2" customFormat="1" ht="15">
      <c r="A10" s="205" t="s">
        <v>339</v>
      </c>
      <c r="B10" s="206" t="s">
        <v>293</v>
      </c>
      <c r="C10" s="207"/>
      <c r="D10" s="207"/>
      <c r="E10" s="209"/>
      <c r="F10" s="209"/>
      <c r="G10" s="209"/>
      <c r="H10" s="207"/>
      <c r="I10" s="209"/>
      <c r="J10" s="207"/>
      <c r="K10" s="195">
        <v>10</v>
      </c>
      <c r="L10" s="198"/>
      <c r="M10" s="197"/>
    </row>
    <row r="11" spans="1:13" s="2" customFormat="1" ht="15">
      <c r="A11" s="205" t="s">
        <v>340</v>
      </c>
      <c r="B11" s="206" t="s">
        <v>260</v>
      </c>
      <c r="C11" s="207"/>
      <c r="D11" s="207"/>
      <c r="E11" s="209"/>
      <c r="F11" s="209"/>
      <c r="G11" s="209"/>
      <c r="H11" s="207"/>
      <c r="I11" s="209"/>
      <c r="J11" s="207"/>
      <c r="K11" s="195">
        <v>11</v>
      </c>
      <c r="L11" s="198"/>
      <c r="M11" s="197"/>
    </row>
    <row r="12" spans="1:13" s="2" customFormat="1" ht="15">
      <c r="A12" s="205" t="s">
        <v>341</v>
      </c>
      <c r="B12" s="206" t="s">
        <v>292</v>
      </c>
      <c r="C12" s="207"/>
      <c r="D12" s="207"/>
      <c r="E12" s="209"/>
      <c r="F12" s="209"/>
      <c r="G12" s="209"/>
      <c r="H12" s="207"/>
      <c r="I12" s="209"/>
      <c r="J12" s="207"/>
      <c r="K12" s="195">
        <v>12</v>
      </c>
      <c r="L12" s="198"/>
      <c r="M12" s="197"/>
    </row>
    <row r="13" spans="1:13" s="2" customFormat="1" ht="15">
      <c r="A13" s="205" t="s">
        <v>342</v>
      </c>
      <c r="B13" s="206" t="s">
        <v>291</v>
      </c>
      <c r="C13" s="207"/>
      <c r="D13" s="207"/>
      <c r="E13" s="209"/>
      <c r="F13" s="209"/>
      <c r="G13" s="209"/>
      <c r="H13" s="207"/>
      <c r="I13" s="209"/>
      <c r="J13" s="207"/>
      <c r="K13" s="195">
        <v>13</v>
      </c>
      <c r="L13" s="198"/>
      <c r="M13" s="197"/>
    </row>
    <row r="14" spans="1:13" s="2" customFormat="1" ht="15">
      <c r="A14" s="205" t="s">
        <v>343</v>
      </c>
      <c r="B14" s="206" t="s">
        <v>261</v>
      </c>
      <c r="C14" s="207"/>
      <c r="D14" s="207"/>
      <c r="E14" s="209"/>
      <c r="F14" s="209"/>
      <c r="G14" s="209"/>
      <c r="H14" s="207"/>
      <c r="I14" s="209"/>
      <c r="J14" s="207"/>
      <c r="K14" s="195">
        <v>14</v>
      </c>
      <c r="L14" s="198"/>
      <c r="M14" s="197"/>
    </row>
    <row r="15" spans="1:13" s="2" customFormat="1" ht="15">
      <c r="A15" s="205" t="s">
        <v>344</v>
      </c>
      <c r="B15" s="206" t="s">
        <v>376</v>
      </c>
      <c r="C15" s="207"/>
      <c r="D15" s="207"/>
      <c r="E15" s="209"/>
      <c r="F15" s="209"/>
      <c r="G15" s="209"/>
      <c r="H15" s="207"/>
      <c r="I15" s="209"/>
      <c r="J15" s="207"/>
      <c r="K15" s="195">
        <v>15</v>
      </c>
      <c r="L15" s="198"/>
      <c r="M15" s="197"/>
    </row>
    <row r="16" spans="1:13" s="2" customFormat="1" ht="15">
      <c r="A16" s="212" t="s">
        <v>345</v>
      </c>
      <c r="B16" s="212" t="s">
        <v>377</v>
      </c>
      <c r="C16" s="207"/>
      <c r="D16" s="207"/>
      <c r="E16" s="209"/>
      <c r="F16" s="209"/>
      <c r="G16" s="209"/>
      <c r="H16" s="207"/>
      <c r="I16" s="209"/>
      <c r="J16" s="207"/>
      <c r="K16" s="195">
        <v>16</v>
      </c>
      <c r="L16" s="198"/>
      <c r="M16" s="197"/>
    </row>
    <row r="17" spans="1:13" s="2" customFormat="1" ht="15">
      <c r="A17" s="205" t="s">
        <v>346</v>
      </c>
      <c r="B17" s="206" t="str">
        <f>"Výroba elektřiny v krajích ČR podle technologie elektráren za "&amp;LEFT('3.1'!N1,SEARCH(" ",'3.1'!N1)-1)&amp;" čtvrtletí"</f>
        <v>Výroba elektřiny v krajích ČR podle technologie elektráren za IV. čtvrtletí</v>
      </c>
      <c r="C17" s="207"/>
      <c r="D17" s="207"/>
      <c r="E17" s="209"/>
      <c r="F17" s="209"/>
      <c r="G17" s="209"/>
      <c r="H17" s="207"/>
      <c r="I17" s="209"/>
      <c r="J17" s="207"/>
      <c r="K17" s="195">
        <v>16</v>
      </c>
      <c r="L17" s="198"/>
      <c r="M17" s="197"/>
    </row>
    <row r="18" spans="1:13" s="2" customFormat="1" ht="15">
      <c r="A18" s="205" t="s">
        <v>347</v>
      </c>
      <c r="B18" s="206" t="str">
        <f>"Spotřeba elektřiny netto v krajích ČR podle kategorie spotřeb za "&amp;LEFT('3.1'!N1,SEARCH(" ",'3.1'!N1)-1)&amp;" čtvrtletí"</f>
        <v>Spotřeba elektřiny netto v krajích ČR podle kategorie spotřeb za IV. čtvrtletí</v>
      </c>
      <c r="C18" s="207"/>
      <c r="D18" s="207"/>
      <c r="E18" s="209"/>
      <c r="F18" s="209"/>
      <c r="G18" s="209"/>
      <c r="H18" s="207"/>
      <c r="I18" s="209"/>
      <c r="J18" s="207"/>
      <c r="K18" s="195">
        <v>16</v>
      </c>
      <c r="L18" s="198"/>
      <c r="M18" s="197"/>
    </row>
    <row r="19" spans="1:13" s="2" customFormat="1" ht="15">
      <c r="A19" s="205" t="s">
        <v>348</v>
      </c>
      <c r="B19" s="206" t="str">
        <f>"Spotřeba elektřiny v krajích ČR podle sektorů národního hospodářství za "&amp;LEFT('3.1'!N1,SEARCH(" ",'3.1'!N1)-1)&amp;" čtvrtletí"</f>
        <v>Spotřeba elektřiny v krajích ČR podle sektorů národního hospodářství za IV. čtvrtletí</v>
      </c>
      <c r="C19" s="207"/>
      <c r="D19" s="207"/>
      <c r="E19" s="209"/>
      <c r="F19" s="209"/>
      <c r="G19" s="209"/>
      <c r="H19" s="207"/>
      <c r="I19" s="209"/>
      <c r="J19" s="207"/>
      <c r="K19" s="195">
        <v>17</v>
      </c>
      <c r="L19" s="198"/>
      <c r="M19" s="197"/>
    </row>
    <row r="20" spans="1:13" s="2" customFormat="1" ht="15">
      <c r="A20" s="205" t="s">
        <v>349</v>
      </c>
      <c r="B20" s="206" t="s">
        <v>167</v>
      </c>
      <c r="C20" s="207"/>
      <c r="D20" s="207"/>
      <c r="E20" s="209"/>
      <c r="F20" s="209"/>
      <c r="G20" s="209"/>
      <c r="H20" s="207"/>
      <c r="I20" s="209"/>
      <c r="J20" s="207"/>
      <c r="K20" s="195">
        <v>18</v>
      </c>
      <c r="L20" s="198"/>
      <c r="M20" s="197"/>
    </row>
    <row r="21" spans="1:13" s="2" customFormat="1" ht="15">
      <c r="A21" s="205" t="s">
        <v>350</v>
      </c>
      <c r="B21" s="206" t="s">
        <v>233</v>
      </c>
      <c r="C21" s="207"/>
      <c r="D21" s="207"/>
      <c r="E21" s="209"/>
      <c r="F21" s="209"/>
      <c r="G21" s="209"/>
      <c r="H21" s="207"/>
      <c r="I21" s="209"/>
      <c r="J21" s="207"/>
      <c r="K21" s="195">
        <v>19</v>
      </c>
      <c r="L21" s="198"/>
      <c r="M21" s="197"/>
    </row>
    <row r="22" spans="1:13" s="2" customFormat="1" ht="15">
      <c r="A22" s="205" t="s">
        <v>351</v>
      </c>
      <c r="B22" s="206" t="s">
        <v>378</v>
      </c>
      <c r="C22" s="207"/>
      <c r="D22" s="207"/>
      <c r="E22" s="209"/>
      <c r="F22" s="209"/>
      <c r="G22" s="209"/>
      <c r="H22" s="207"/>
      <c r="I22" s="209"/>
      <c r="J22" s="207"/>
      <c r="K22" s="195">
        <v>20</v>
      </c>
      <c r="L22" s="198"/>
      <c r="M22" s="197"/>
    </row>
    <row r="23" spans="1:13" s="2" customFormat="1" ht="15">
      <c r="A23" s="205" t="s">
        <v>352</v>
      </c>
      <c r="B23" s="206" t="s">
        <v>248</v>
      </c>
      <c r="C23" s="207"/>
      <c r="D23" s="207"/>
      <c r="E23" s="209"/>
      <c r="F23" s="209"/>
      <c r="G23" s="209"/>
      <c r="H23" s="207"/>
      <c r="I23" s="209"/>
      <c r="J23" s="207"/>
      <c r="K23" s="195">
        <v>20</v>
      </c>
      <c r="L23" s="198"/>
      <c r="M23" s="197"/>
    </row>
    <row r="24" spans="1:13" s="2" customFormat="1" ht="15">
      <c r="A24" s="205" t="s">
        <v>353</v>
      </c>
      <c r="B24" s="206" t="s">
        <v>211</v>
      </c>
      <c r="C24" s="207"/>
      <c r="D24" s="207"/>
      <c r="E24" s="209"/>
      <c r="F24" s="209"/>
      <c r="G24" s="209"/>
      <c r="H24" s="207"/>
      <c r="I24" s="209"/>
      <c r="J24" s="207"/>
      <c r="K24" s="195">
        <v>21</v>
      </c>
      <c r="L24" s="198"/>
      <c r="M24" s="197"/>
    </row>
    <row r="25" spans="1:13" s="2" customFormat="1" ht="15">
      <c r="A25" s="212" t="s">
        <v>354</v>
      </c>
      <c r="B25" s="212" t="s">
        <v>212</v>
      </c>
      <c r="C25" s="207"/>
      <c r="D25" s="207"/>
      <c r="E25" s="209"/>
      <c r="F25" s="209"/>
      <c r="G25" s="209"/>
      <c r="H25" s="207"/>
      <c r="I25" s="209"/>
      <c r="J25" s="207"/>
      <c r="K25" s="195">
        <v>22</v>
      </c>
      <c r="L25" s="198"/>
      <c r="M25" s="197"/>
    </row>
    <row r="26" spans="1:13" s="2" customFormat="1" ht="15">
      <c r="A26" s="212" t="s">
        <v>355</v>
      </c>
      <c r="B26" s="206" t="s">
        <v>213</v>
      </c>
      <c r="C26" s="207"/>
      <c r="D26" s="207"/>
      <c r="E26" s="209"/>
      <c r="F26" s="209"/>
      <c r="G26" s="209"/>
      <c r="H26" s="207"/>
      <c r="I26" s="209"/>
      <c r="J26" s="207"/>
      <c r="K26" s="195">
        <v>23</v>
      </c>
      <c r="L26" s="198"/>
      <c r="M26" s="197"/>
    </row>
    <row r="27" spans="1:13" s="2" customFormat="1" ht="15">
      <c r="A27" s="212" t="s">
        <v>356</v>
      </c>
      <c r="B27" s="206" t="s">
        <v>249</v>
      </c>
      <c r="C27" s="207"/>
      <c r="D27" s="207"/>
      <c r="E27" s="209"/>
      <c r="F27" s="209"/>
      <c r="G27" s="209"/>
      <c r="H27" s="207"/>
      <c r="I27" s="209"/>
      <c r="J27" s="207"/>
      <c r="K27" s="195">
        <v>24</v>
      </c>
      <c r="L27" s="198"/>
      <c r="M27" s="197"/>
    </row>
    <row r="28" spans="1:13" s="2" customFormat="1" ht="15">
      <c r="A28" s="212" t="s">
        <v>357</v>
      </c>
      <c r="B28" s="206" t="s">
        <v>214</v>
      </c>
      <c r="C28" s="207"/>
      <c r="D28" s="207"/>
      <c r="E28" s="209"/>
      <c r="F28" s="209"/>
      <c r="G28" s="209"/>
      <c r="H28" s="207"/>
      <c r="I28" s="209"/>
      <c r="J28" s="207"/>
      <c r="K28" s="195">
        <v>25</v>
      </c>
      <c r="L28" s="198"/>
      <c r="M28" s="197"/>
    </row>
    <row r="29" spans="1:13" s="2" customFormat="1" ht="15">
      <c r="A29" s="212" t="s">
        <v>358</v>
      </c>
      <c r="B29" s="206" t="s">
        <v>215</v>
      </c>
      <c r="C29" s="207"/>
      <c r="D29" s="207"/>
      <c r="E29" s="209"/>
      <c r="F29" s="209"/>
      <c r="G29" s="209"/>
      <c r="H29" s="207"/>
      <c r="I29" s="209"/>
      <c r="J29" s="207"/>
      <c r="K29" s="195">
        <v>26</v>
      </c>
      <c r="L29" s="198"/>
      <c r="M29" s="197"/>
    </row>
    <row r="30" spans="1:13" s="2" customFormat="1" ht="15">
      <c r="A30" s="212" t="s">
        <v>359</v>
      </c>
      <c r="B30" s="206" t="s">
        <v>216</v>
      </c>
      <c r="C30" s="207"/>
      <c r="D30" s="207"/>
      <c r="E30" s="209"/>
      <c r="F30" s="209"/>
      <c r="G30" s="209"/>
      <c r="H30" s="207"/>
      <c r="I30" s="209"/>
      <c r="J30" s="207"/>
      <c r="K30" s="195">
        <v>27</v>
      </c>
      <c r="L30" s="198"/>
      <c r="M30" s="197"/>
    </row>
    <row r="31" spans="1:13" s="2" customFormat="1" ht="15">
      <c r="A31" s="212" t="s">
        <v>360</v>
      </c>
      <c r="B31" s="206" t="s">
        <v>217</v>
      </c>
      <c r="C31" s="207"/>
      <c r="D31" s="207"/>
      <c r="E31" s="209"/>
      <c r="F31" s="209"/>
      <c r="G31" s="209"/>
      <c r="H31" s="207"/>
      <c r="I31" s="209"/>
      <c r="J31" s="207"/>
      <c r="K31" s="195">
        <v>28</v>
      </c>
      <c r="L31" s="198"/>
      <c r="M31" s="197"/>
    </row>
    <row r="32" spans="1:13" s="2" customFormat="1" ht="15">
      <c r="A32" s="212" t="s">
        <v>361</v>
      </c>
      <c r="B32" s="206" t="s">
        <v>218</v>
      </c>
      <c r="C32" s="207"/>
      <c r="D32" s="207"/>
      <c r="E32" s="209"/>
      <c r="F32" s="209"/>
      <c r="G32" s="209"/>
      <c r="H32" s="207"/>
      <c r="I32" s="209"/>
      <c r="J32" s="207"/>
      <c r="K32" s="195">
        <v>29</v>
      </c>
      <c r="L32" s="198"/>
      <c r="M32" s="197"/>
    </row>
    <row r="33" spans="1:13" s="2" customFormat="1" ht="15">
      <c r="A33" s="212" t="s">
        <v>362</v>
      </c>
      <c r="B33" s="206" t="s">
        <v>219</v>
      </c>
      <c r="C33" s="207"/>
      <c r="D33" s="213"/>
      <c r="E33" s="209"/>
      <c r="F33" s="209"/>
      <c r="G33" s="209"/>
      <c r="H33" s="207"/>
      <c r="I33" s="209"/>
      <c r="J33" s="207"/>
      <c r="K33" s="195">
        <v>30</v>
      </c>
      <c r="L33" s="198"/>
      <c r="M33" s="197"/>
    </row>
    <row r="34" spans="1:13" s="2" customFormat="1" ht="15">
      <c r="A34" s="212" t="s">
        <v>363</v>
      </c>
      <c r="B34" s="206" t="s">
        <v>220</v>
      </c>
      <c r="C34" s="207"/>
      <c r="D34" s="207"/>
      <c r="E34" s="209"/>
      <c r="F34" s="209"/>
      <c r="G34" s="209"/>
      <c r="H34" s="207"/>
      <c r="I34" s="209"/>
      <c r="J34" s="207"/>
      <c r="K34" s="195">
        <v>31</v>
      </c>
      <c r="L34" s="198"/>
      <c r="M34" s="197"/>
    </row>
    <row r="35" spans="1:13" s="2" customFormat="1" ht="15">
      <c r="A35" s="212" t="s">
        <v>364</v>
      </c>
      <c r="B35" s="214" t="s">
        <v>221</v>
      </c>
      <c r="C35" s="207"/>
      <c r="D35" s="207"/>
      <c r="E35" s="209"/>
      <c r="F35" s="209"/>
      <c r="G35" s="209"/>
      <c r="H35" s="207"/>
      <c r="I35" s="209"/>
      <c r="J35" s="207"/>
      <c r="K35" s="195">
        <v>32</v>
      </c>
      <c r="L35" s="198"/>
      <c r="M35" s="197"/>
    </row>
    <row r="36" spans="1:13" s="2" customFormat="1" ht="15">
      <c r="A36" s="212" t="s">
        <v>365</v>
      </c>
      <c r="B36" s="212" t="s">
        <v>222</v>
      </c>
      <c r="C36" s="207"/>
      <c r="D36" s="207"/>
      <c r="E36" s="209"/>
      <c r="F36" s="209"/>
      <c r="G36" s="209"/>
      <c r="H36" s="207"/>
      <c r="I36" s="209"/>
      <c r="J36" s="207"/>
      <c r="K36" s="195">
        <v>33</v>
      </c>
      <c r="L36" s="198"/>
      <c r="M36" s="197"/>
    </row>
    <row r="37" spans="1:13" s="2" customFormat="1" ht="15">
      <c r="A37" s="212" t="s">
        <v>366</v>
      </c>
      <c r="B37" s="206" t="s">
        <v>379</v>
      </c>
      <c r="C37" s="207"/>
      <c r="D37" s="207"/>
      <c r="E37" s="209"/>
      <c r="F37" s="209"/>
      <c r="G37" s="209"/>
      <c r="H37" s="207"/>
      <c r="I37" s="209"/>
      <c r="J37" s="207"/>
      <c r="K37" s="195">
        <v>34</v>
      </c>
      <c r="L37" s="198"/>
      <c r="M37" s="197"/>
    </row>
    <row r="38" spans="1:13" s="2" customFormat="1" ht="15">
      <c r="A38" s="212" t="s">
        <v>367</v>
      </c>
      <c r="B38" s="206" t="s">
        <v>380</v>
      </c>
      <c r="C38" s="207"/>
      <c r="D38" s="207"/>
      <c r="E38" s="209"/>
      <c r="F38" s="209"/>
      <c r="G38" s="209"/>
      <c r="H38" s="207"/>
      <c r="I38" s="209"/>
      <c r="J38" s="207"/>
      <c r="K38" s="195">
        <v>35</v>
      </c>
      <c r="L38" s="198"/>
      <c r="M38" s="197"/>
    </row>
    <row r="39" spans="1:13" s="2" customFormat="1" ht="15">
      <c r="A39" s="212" t="s">
        <v>368</v>
      </c>
      <c r="B39" s="206" t="s">
        <v>299</v>
      </c>
      <c r="C39" s="207"/>
      <c r="D39" s="207"/>
      <c r="E39" s="209"/>
      <c r="F39" s="209"/>
      <c r="G39" s="209"/>
      <c r="H39" s="207"/>
      <c r="I39" s="209"/>
      <c r="J39" s="207"/>
      <c r="K39" s="195">
        <v>35</v>
      </c>
      <c r="L39" s="198"/>
      <c r="M39" s="197"/>
    </row>
    <row r="40" spans="1:13" s="2" customFormat="1" ht="15">
      <c r="A40" s="212" t="s">
        <v>369</v>
      </c>
      <c r="B40" s="450" t="str">
        <f>"Denní maxima a minima zatížení brutto ES ČR za "&amp;'3.1'!N1</f>
        <v>Denní maxima a minima zatížení brutto ES ČR za IV. čtvrtletí 2022</v>
      </c>
      <c r="C40" s="207"/>
      <c r="D40" s="207"/>
      <c r="E40" s="209"/>
      <c r="F40" s="209"/>
      <c r="G40" s="209"/>
      <c r="H40" s="207"/>
      <c r="I40" s="209"/>
      <c r="J40" s="207"/>
      <c r="K40" s="195">
        <v>36</v>
      </c>
      <c r="L40" s="198"/>
      <c r="M40" s="197"/>
    </row>
    <row r="41" spans="1:13" s="2" customFormat="1" ht="15">
      <c r="A41" s="212" t="s">
        <v>370</v>
      </c>
      <c r="B41" s="206" t="str">
        <f>"Maxima zatížení ES ČR za "&amp;'3.1'!N1</f>
        <v>Maxima zatížení ES ČR za IV. čtvrtletí 2022</v>
      </c>
      <c r="C41" s="207"/>
      <c r="D41" s="207"/>
      <c r="E41" s="209"/>
      <c r="F41" s="209"/>
      <c r="G41" s="209"/>
      <c r="H41" s="207"/>
      <c r="I41" s="209"/>
      <c r="J41" s="207"/>
      <c r="K41" s="195">
        <v>37</v>
      </c>
      <c r="L41" s="198"/>
      <c r="M41" s="197"/>
    </row>
    <row r="42" spans="1:13" s="2" customFormat="1" ht="15">
      <c r="A42" s="212" t="s">
        <v>371</v>
      </c>
      <c r="B42" s="206" t="str">
        <f>"Minima zatížení ES ČR za "&amp;'3.1'!N1</f>
        <v>Minima zatížení ES ČR za IV. čtvrtletí 2022</v>
      </c>
      <c r="C42" s="207"/>
      <c r="D42" s="207"/>
      <c r="E42" s="209"/>
      <c r="F42" s="209"/>
      <c r="G42" s="209"/>
      <c r="H42" s="207"/>
      <c r="I42" s="209"/>
      <c r="J42" s="207"/>
      <c r="K42" s="195">
        <v>38</v>
      </c>
      <c r="L42" s="198"/>
      <c r="M42" s="197"/>
    </row>
    <row r="43" spans="1:13" s="2" customFormat="1" ht="15">
      <c r="A43" s="212" t="s">
        <v>372</v>
      </c>
      <c r="B43" s="206" t="s">
        <v>381</v>
      </c>
      <c r="C43" s="207"/>
      <c r="D43" s="207"/>
      <c r="E43" s="209"/>
      <c r="F43" s="209"/>
      <c r="G43" s="209"/>
      <c r="H43" s="207"/>
      <c r="I43" s="209"/>
      <c r="J43" s="207"/>
      <c r="K43" s="195">
        <v>39</v>
      </c>
      <c r="L43" s="198"/>
      <c r="M43" s="197"/>
    </row>
    <row r="44" spans="1:13" ht="15">
      <c r="A44" s="212"/>
      <c r="B44" s="212"/>
      <c r="C44" s="207"/>
      <c r="D44" s="207"/>
      <c r="E44" s="209"/>
      <c r="F44" s="209"/>
      <c r="G44" s="209"/>
      <c r="H44" s="207"/>
      <c r="I44" s="209"/>
      <c r="J44" s="207"/>
      <c r="K44" s="195"/>
    </row>
    <row r="45" spans="1:13" ht="15">
      <c r="A45" s="212"/>
      <c r="B45" s="206"/>
      <c r="C45" s="207"/>
      <c r="D45" s="207"/>
      <c r="E45" s="209"/>
      <c r="F45" s="209"/>
      <c r="G45" s="209"/>
      <c r="H45" s="207"/>
      <c r="I45" s="209"/>
      <c r="J45" s="207"/>
      <c r="K45" s="195"/>
    </row>
    <row r="46" spans="1:13" ht="15">
      <c r="A46" s="212"/>
      <c r="B46" s="206"/>
      <c r="C46" s="207"/>
      <c r="D46" s="207"/>
      <c r="E46" s="209"/>
      <c r="F46" s="209"/>
      <c r="G46" s="209"/>
      <c r="H46" s="207"/>
      <c r="I46" s="209"/>
      <c r="J46" s="207"/>
      <c r="K46" s="195"/>
    </row>
    <row r="47" spans="1:13" ht="15">
      <c r="A47" s="212"/>
      <c r="B47" s="206"/>
      <c r="C47" s="207"/>
      <c r="D47" s="207"/>
      <c r="E47" s="209"/>
      <c r="F47" s="209"/>
      <c r="G47" s="209"/>
      <c r="H47" s="207"/>
      <c r="I47" s="209"/>
      <c r="J47" s="207"/>
      <c r="K47" s="195"/>
    </row>
    <row r="48" spans="1:13" ht="15">
      <c r="A48" s="212"/>
      <c r="B48" s="206"/>
      <c r="C48" s="207"/>
      <c r="D48" s="207"/>
      <c r="E48" s="209"/>
      <c r="F48" s="209"/>
      <c r="G48" s="209"/>
      <c r="H48" s="207"/>
      <c r="I48" s="209"/>
      <c r="J48" s="207"/>
      <c r="K48" s="195"/>
    </row>
    <row r="49" spans="1:11" ht="15">
      <c r="A49" s="212"/>
      <c r="B49" s="206"/>
      <c r="C49" s="207"/>
      <c r="D49" s="207"/>
      <c r="E49" s="209"/>
      <c r="F49" s="209"/>
      <c r="G49" s="209"/>
      <c r="H49" s="207"/>
      <c r="I49" s="209"/>
      <c r="J49" s="207"/>
      <c r="K49" s="195"/>
    </row>
    <row r="50" spans="1:11" ht="15">
      <c r="A50" s="212"/>
      <c r="B50" s="206"/>
      <c r="C50" s="207"/>
      <c r="D50" s="207"/>
      <c r="E50" s="209"/>
      <c r="F50" s="209"/>
      <c r="G50" s="209"/>
      <c r="H50" s="207"/>
      <c r="I50" s="209"/>
      <c r="J50" s="207"/>
      <c r="K50" s="195"/>
    </row>
    <row r="51" spans="1:11" ht="15">
      <c r="A51" s="212"/>
      <c r="B51" s="206"/>
      <c r="C51" s="207"/>
      <c r="D51" s="207"/>
      <c r="E51" s="209"/>
      <c r="F51" s="209"/>
      <c r="G51" s="209"/>
      <c r="H51" s="207"/>
      <c r="I51" s="209"/>
      <c r="J51" s="207"/>
      <c r="K51" s="195"/>
    </row>
    <row r="52" spans="1:11" ht="15">
      <c r="A52" s="212"/>
      <c r="B52" s="212"/>
      <c r="C52" s="207"/>
      <c r="D52" s="207"/>
      <c r="E52" s="209"/>
      <c r="F52" s="209"/>
      <c r="G52" s="209"/>
      <c r="H52" s="207"/>
      <c r="I52" s="209"/>
      <c r="J52" s="207"/>
      <c r="K52" s="195"/>
    </row>
    <row r="53" spans="1:11" ht="12.75">
      <c r="A53" s="119"/>
      <c r="B53" s="119"/>
      <c r="C53" s="119"/>
      <c r="D53" s="119"/>
      <c r="E53" s="119"/>
      <c r="F53" s="119"/>
      <c r="G53" s="119"/>
      <c r="H53" s="215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401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2932.1167000000005</v>
      </c>
      <c r="C7" s="565"/>
      <c r="D7" s="565"/>
      <c r="E7" s="565"/>
      <c r="F7" s="565"/>
      <c r="G7" s="580"/>
      <c r="H7" s="578">
        <f>SUM(H8,J8,L8)</f>
        <v>5170797.7530000005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2937.5999900000006</v>
      </c>
      <c r="C8" s="362">
        <v>0.14114319936981523</v>
      </c>
      <c r="D8" s="327">
        <f>SUM(D9:D16)</f>
        <v>2937.1260300000004</v>
      </c>
      <c r="E8" s="362">
        <v>0.14116138090347144</v>
      </c>
      <c r="F8" s="327">
        <f>SUM(F9:F16)</f>
        <v>2932.1167000000005</v>
      </c>
      <c r="G8" s="368">
        <v>0.1409935622165672</v>
      </c>
      <c r="H8" s="327">
        <f>SUM(H9:H16)</f>
        <v>1737630.2150000001</v>
      </c>
      <c r="I8" s="362">
        <v>0.26396939718661278</v>
      </c>
      <c r="J8" s="327">
        <f>SUM(J9:J16)</f>
        <v>1686076.412</v>
      </c>
      <c r="K8" s="362">
        <v>0.23083265081395501</v>
      </c>
      <c r="L8" s="327">
        <f>SUM(L9:L16)</f>
        <v>1747091.1259999999</v>
      </c>
      <c r="M8" s="362">
        <v>0.20587697697230367</v>
      </c>
      <c r="N8" s="10"/>
    </row>
    <row r="9" spans="1:24">
      <c r="A9" s="56" t="s">
        <v>7</v>
      </c>
      <c r="B9" s="255">
        <v>2250</v>
      </c>
      <c r="C9" s="361">
        <v>0.52447552447552448</v>
      </c>
      <c r="D9" s="23">
        <v>2250</v>
      </c>
      <c r="E9" s="361">
        <v>0.52447552447552448</v>
      </c>
      <c r="F9" s="23">
        <v>2250</v>
      </c>
      <c r="G9" s="369">
        <v>0.52447552447552448</v>
      </c>
      <c r="H9" s="23">
        <v>1628386.52</v>
      </c>
      <c r="I9" s="361">
        <v>0.64269971034621454</v>
      </c>
      <c r="J9" s="23">
        <v>1585313.38</v>
      </c>
      <c r="K9" s="361">
        <v>0.56319390268470204</v>
      </c>
      <c r="L9" s="23">
        <v>1639803.56</v>
      </c>
      <c r="M9" s="361">
        <v>0.52526440885826553</v>
      </c>
      <c r="X9" s="70"/>
    </row>
    <row r="10" spans="1:24">
      <c r="A10" s="56" t="s">
        <v>20</v>
      </c>
      <c r="B10" s="255">
        <v>215.44500000000002</v>
      </c>
      <c r="C10" s="361">
        <v>2.2853364762698711E-2</v>
      </c>
      <c r="D10" s="23">
        <v>215.44500000000002</v>
      </c>
      <c r="E10" s="361">
        <v>2.2853364762698711E-2</v>
      </c>
      <c r="F10" s="23">
        <v>215.44500000000002</v>
      </c>
      <c r="G10" s="369">
        <v>2.2853364762698711E-2</v>
      </c>
      <c r="H10" s="23">
        <v>49622.340000000004</v>
      </c>
      <c r="I10" s="361">
        <v>1.6355677606327498E-2</v>
      </c>
      <c r="J10" s="23">
        <v>50333.847000000009</v>
      </c>
      <c r="K10" s="361">
        <v>1.4071293496197262E-2</v>
      </c>
      <c r="L10" s="23">
        <v>50996.768000000004</v>
      </c>
      <c r="M10" s="361">
        <v>1.1868251204682314E-2</v>
      </c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X11" s="70"/>
    </row>
    <row r="12" spans="1:24">
      <c r="A12" s="56" t="s">
        <v>22</v>
      </c>
      <c r="B12" s="255">
        <v>53.234999999999992</v>
      </c>
      <c r="C12" s="361">
        <v>5.276894468058109E-2</v>
      </c>
      <c r="D12" s="23">
        <v>53.234999999999992</v>
      </c>
      <c r="E12" s="361">
        <v>5.2741236543479925E-2</v>
      </c>
      <c r="F12" s="23">
        <v>53.234999999999992</v>
      </c>
      <c r="G12" s="369">
        <v>5.2710373651051065E-2</v>
      </c>
      <c r="H12" s="23">
        <v>25750.388999999988</v>
      </c>
      <c r="I12" s="361">
        <v>7.7880555202241755E-2</v>
      </c>
      <c r="J12" s="23">
        <v>25780.235000000004</v>
      </c>
      <c r="K12" s="361">
        <v>7.3750879466929459E-2</v>
      </c>
      <c r="L12" s="23">
        <v>27125.119000000002</v>
      </c>
      <c r="M12" s="361">
        <v>7.3759551633084314E-2</v>
      </c>
      <c r="X12" s="70"/>
    </row>
    <row r="13" spans="1:24">
      <c r="A13" s="56" t="s">
        <v>43</v>
      </c>
      <c r="B13" s="255">
        <v>175.74895000000009</v>
      </c>
      <c r="C13" s="361">
        <v>0.15781010276772017</v>
      </c>
      <c r="D13" s="23">
        <v>175.52895000000009</v>
      </c>
      <c r="E13" s="361">
        <v>0.15769380012870002</v>
      </c>
      <c r="F13" s="23">
        <v>175.51395000000008</v>
      </c>
      <c r="G13" s="369">
        <v>0.15781788145425629</v>
      </c>
      <c r="H13" s="23">
        <v>15015.430999999988</v>
      </c>
      <c r="I13" s="361">
        <v>9.516313878126606E-2</v>
      </c>
      <c r="J13" s="23">
        <v>15296.004999999994</v>
      </c>
      <c r="K13" s="361">
        <v>0.11880587120776687</v>
      </c>
      <c r="L13" s="23">
        <v>25124.472000000009</v>
      </c>
      <c r="M13" s="361">
        <v>0.12733717600490652</v>
      </c>
      <c r="X13" s="70"/>
    </row>
    <row r="14" spans="1:24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0</v>
      </c>
      <c r="C15" s="361">
        <v>0</v>
      </c>
      <c r="D15" s="23">
        <v>0</v>
      </c>
      <c r="E15" s="74">
        <v>0</v>
      </c>
      <c r="F15" s="23">
        <v>0</v>
      </c>
      <c r="G15" s="370">
        <v>0</v>
      </c>
      <c r="H15" s="23">
        <v>0</v>
      </c>
      <c r="I15" s="361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243.1710400000002</v>
      </c>
      <c r="C16" s="362">
        <v>0.1158667762195526</v>
      </c>
      <c r="D16" s="250">
        <v>242.91708000000017</v>
      </c>
      <c r="E16" s="363">
        <v>0.11607731855380339</v>
      </c>
      <c r="F16" s="250">
        <v>237.92275000000015</v>
      </c>
      <c r="G16" s="371">
        <v>0.11424045502668834</v>
      </c>
      <c r="H16" s="250">
        <v>18855.534999999967</v>
      </c>
      <c r="I16" s="362">
        <v>0.12713047745049771</v>
      </c>
      <c r="J16" s="250">
        <v>9352.9450000000525</v>
      </c>
      <c r="K16" s="363">
        <v>0.14474697181379428</v>
      </c>
      <c r="L16" s="250">
        <v>4041.2070000000008</v>
      </c>
      <c r="M16" s="363">
        <v>0.12941283240077714</v>
      </c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1.964609043307047E-2</v>
      </c>
      <c r="J19" s="87" t="str">
        <f>A9</f>
        <v>JE</v>
      </c>
      <c r="K19" s="76">
        <f t="shared" ref="K19:K26" si="0">H9+J9+L9</f>
        <v>4853503.46</v>
      </c>
      <c r="L19" s="87" t="str">
        <f>A9</f>
        <v>JE</v>
      </c>
      <c r="M19" s="85">
        <f>K19/'6.1, 6.2'!B5</f>
        <v>0.57299634071705019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4.9754818953588541E-2</v>
      </c>
      <c r="J20" s="87" t="str">
        <f t="shared" ref="J20:J26" si="1">A10</f>
        <v>PE</v>
      </c>
      <c r="K20" s="76">
        <f t="shared" si="0"/>
        <v>150952.95500000002</v>
      </c>
      <c r="L20" s="87" t="str">
        <f t="shared" ref="L20:L26" si="2">A10</f>
        <v>PE</v>
      </c>
      <c r="M20" s="85">
        <f>K20/'6.1, 6.2'!C5</f>
        <v>1.3838842572507623E-2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7.2993373605352074E-2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3" t="s">
        <v>53</v>
      </c>
      <c r="B22" s="565">
        <f>SUM(B23,D23,F23)</f>
        <v>772421.56597645814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7.0537161175456969E-2</v>
      </c>
      <c r="J22" s="87" t="str">
        <f t="shared" si="1"/>
        <v>PSE</v>
      </c>
      <c r="K22" s="76">
        <f t="shared" si="0"/>
        <v>78655.743000000002</v>
      </c>
      <c r="L22" s="87" t="str">
        <f t="shared" si="2"/>
        <v>PSE</v>
      </c>
      <c r="M22" s="85">
        <f>K22/'6.1, 6.2'!E5</f>
        <v>7.5056881853301102E-2</v>
      </c>
      <c r="N22" s="78"/>
      <c r="O22" s="68"/>
    </row>
    <row r="23" spans="1:15">
      <c r="A23" s="564"/>
      <c r="B23" s="327">
        <f>SUM(B24:B27)</f>
        <v>234770.58780894749</v>
      </c>
      <c r="C23" s="372">
        <v>5.500630773629607E-2</v>
      </c>
      <c r="D23" s="327">
        <f>SUM(D24:D27)</f>
        <v>258116.5935999073</v>
      </c>
      <c r="E23" s="372">
        <v>5.5679868717939028E-2</v>
      </c>
      <c r="F23" s="327">
        <f>SUM(F24:F27)</f>
        <v>279534.38456760341</v>
      </c>
      <c r="G23" s="372">
        <v>5.7062578182774049E-2</v>
      </c>
      <c r="H23" s="68"/>
      <c r="I23" s="68"/>
      <c r="J23" s="87" t="str">
        <f t="shared" si="1"/>
        <v>VE</v>
      </c>
      <c r="K23" s="76">
        <f t="shared" si="0"/>
        <v>55435.907999999989</v>
      </c>
      <c r="L23" s="87" t="str">
        <f t="shared" si="2"/>
        <v>VE</v>
      </c>
      <c r="M23" s="85">
        <f>K23/'6.1, 6.2'!F5</f>
        <v>0.1145746981531119</v>
      </c>
      <c r="N23" s="78"/>
      <c r="O23" s="68"/>
    </row>
    <row r="24" spans="1:15">
      <c r="A24" s="18" t="s">
        <v>8</v>
      </c>
      <c r="B24" s="23">
        <v>11649.707</v>
      </c>
      <c r="C24" s="361">
        <v>1.9209713326996631E-2</v>
      </c>
      <c r="D24" s="23">
        <v>12363.642</v>
      </c>
      <c r="E24" s="361">
        <v>2.0353527333933297E-2</v>
      </c>
      <c r="F24" s="23">
        <v>10803.022000000001</v>
      </c>
      <c r="G24" s="361">
        <v>1.9350383877213467E-2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96199.4200000001</v>
      </c>
      <c r="C25" s="361">
        <v>5.0805154056573654E-2</v>
      </c>
      <c r="D25" s="23">
        <v>97341.176000000007</v>
      </c>
      <c r="E25" s="361">
        <v>5.029871809571259E-2</v>
      </c>
      <c r="F25" s="23">
        <v>84157.695000000007</v>
      </c>
      <c r="G25" s="361">
        <v>4.8019433901305281E-2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45071.886819589294</v>
      </c>
      <c r="C26" s="361">
        <v>7.3643957357463305E-2</v>
      </c>
      <c r="D26" s="23">
        <v>50157.636921210098</v>
      </c>
      <c r="E26" s="74">
        <v>7.3522501297159606E-2</v>
      </c>
      <c r="F26" s="23">
        <v>53710.456887806402</v>
      </c>
      <c r="G26" s="74">
        <v>7.1976057893079523E-2</v>
      </c>
      <c r="H26" s="68"/>
      <c r="I26" s="68"/>
      <c r="J26" s="87" t="str">
        <f t="shared" si="1"/>
        <v>FVE</v>
      </c>
      <c r="K26" s="76">
        <f t="shared" si="0"/>
        <v>32249.68700000002</v>
      </c>
      <c r="L26" s="87" t="str">
        <f t="shared" si="2"/>
        <v>FVE</v>
      </c>
      <c r="M26" s="85">
        <f>K26/'6.1, 6.2'!I5</f>
        <v>0.13208451813613409</v>
      </c>
    </row>
    <row r="27" spans="1:15">
      <c r="A27" s="442" t="s">
        <v>130</v>
      </c>
      <c r="B27" s="250">
        <v>81849.57398935809</v>
      </c>
      <c r="C27" s="362">
        <v>7.0798226555195784E-2</v>
      </c>
      <c r="D27" s="250">
        <v>98254.1386786972</v>
      </c>
      <c r="E27" s="363">
        <v>6.9643709831202438E-2</v>
      </c>
      <c r="F27" s="250">
        <v>130863.21067979699</v>
      </c>
      <c r="G27" s="363">
        <v>7.105771408125125E-2</v>
      </c>
      <c r="H27" s="68"/>
      <c r="I27" s="68"/>
      <c r="J27" s="68"/>
      <c r="K27" s="68"/>
      <c r="L27" s="68"/>
      <c r="M27" s="68"/>
    </row>
    <row r="28" spans="1:15" ht="12" customHeight="1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1628386.52</v>
      </c>
      <c r="L31" s="70">
        <f t="shared" ref="L31:L38" si="7">J9</f>
        <v>1585313.38</v>
      </c>
      <c r="M31" s="70">
        <f t="shared" ref="M31:M38" si="8">L9</f>
        <v>1639803.56</v>
      </c>
    </row>
    <row r="32" spans="1:15">
      <c r="H32" s="87" t="str">
        <f t="shared" si="3"/>
        <v>PE</v>
      </c>
      <c r="I32" s="88">
        <f t="shared" si="4"/>
        <v>2.2853364762698711E-2</v>
      </c>
      <c r="J32" s="87" t="str">
        <f t="shared" si="5"/>
        <v>PE</v>
      </c>
      <c r="K32" s="70">
        <f t="shared" si="6"/>
        <v>49622.340000000004</v>
      </c>
      <c r="L32" s="70">
        <f t="shared" si="7"/>
        <v>50333.847000000009</v>
      </c>
      <c r="M32" s="70">
        <f t="shared" si="8"/>
        <v>50996.768000000004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5.2710373651051065E-2</v>
      </c>
      <c r="J34" s="87" t="str">
        <f t="shared" si="5"/>
        <v>PSE</v>
      </c>
      <c r="K34" s="70">
        <f t="shared" si="6"/>
        <v>25750.388999999988</v>
      </c>
      <c r="L34" s="70">
        <f t="shared" si="7"/>
        <v>25780.235000000004</v>
      </c>
      <c r="M34" s="70">
        <f t="shared" si="8"/>
        <v>27125.119000000002</v>
      </c>
    </row>
    <row r="35" spans="8:13" ht="13.5" customHeight="1">
      <c r="H35" s="87" t="str">
        <f t="shared" si="3"/>
        <v>VE</v>
      </c>
      <c r="I35" s="88">
        <f t="shared" si="4"/>
        <v>0.15781788145425629</v>
      </c>
      <c r="J35" s="87" t="str">
        <f t="shared" si="5"/>
        <v>VE</v>
      </c>
      <c r="K35" s="70">
        <f t="shared" si="6"/>
        <v>15015.430999999988</v>
      </c>
      <c r="L35" s="70">
        <f t="shared" si="7"/>
        <v>15296.004999999994</v>
      </c>
      <c r="M35" s="70">
        <f t="shared" si="8"/>
        <v>25124.472000000009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0.11424045502668834</v>
      </c>
      <c r="J38" s="87" t="str">
        <f t="shared" si="5"/>
        <v>FVE</v>
      </c>
      <c r="K38" s="70">
        <f t="shared" si="6"/>
        <v>18855.534999999967</v>
      </c>
      <c r="L38" s="70">
        <f t="shared" si="7"/>
        <v>9352.9450000000525</v>
      </c>
      <c r="M38" s="70">
        <f t="shared" si="8"/>
        <v>4041.2070000000008</v>
      </c>
    </row>
    <row r="39" spans="8:13" ht="12.75" customHeight="1"/>
  </sheetData>
  <mergeCells count="21">
    <mergeCell ref="A28:E29"/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402</v>
      </c>
      <c r="M1" s="357" t="str">
        <f>'3.1'!N1</f>
        <v>IV. čtvrtletí 2022</v>
      </c>
      <c r="N1" s="7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79"/>
    </row>
    <row r="4" spans="1:21" ht="13.5" customHeight="1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80"/>
    </row>
    <row r="5" spans="1:21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81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1"/>
    </row>
    <row r="7" spans="1:21">
      <c r="A7" s="583" t="s">
        <v>53</v>
      </c>
      <c r="B7" s="578">
        <f>F8</f>
        <v>917.52095999999892</v>
      </c>
      <c r="C7" s="565"/>
      <c r="D7" s="565"/>
      <c r="E7" s="565"/>
      <c r="F7" s="565"/>
      <c r="G7" s="580"/>
      <c r="H7" s="578">
        <f>SUM(H8,J8,L8)</f>
        <v>407617.35899999994</v>
      </c>
      <c r="I7" s="565"/>
      <c r="J7" s="565"/>
      <c r="K7" s="565"/>
      <c r="L7" s="565"/>
      <c r="M7" s="565"/>
      <c r="N7" s="82"/>
    </row>
    <row r="8" spans="1:21">
      <c r="A8" s="584"/>
      <c r="B8" s="367">
        <f>SUM(B9:B16)</f>
        <v>919.60001999999872</v>
      </c>
      <c r="C8" s="362">
        <v>4.4184126295338758E-2</v>
      </c>
      <c r="D8" s="327">
        <f>SUM(D9:D16)</f>
        <v>918.97728999999867</v>
      </c>
      <c r="E8" s="362">
        <v>4.4167019715980568E-2</v>
      </c>
      <c r="F8" s="327">
        <f>SUM(F9:F16)</f>
        <v>917.52095999999892</v>
      </c>
      <c r="G8" s="368">
        <v>4.4119849854122213E-2</v>
      </c>
      <c r="H8" s="327">
        <f>SUM(H9:H16)</f>
        <v>130011.54900000003</v>
      </c>
      <c r="I8" s="362">
        <v>1.9750502679206562E-2</v>
      </c>
      <c r="J8" s="327">
        <f>SUM(J9:J16)</f>
        <v>128714.211</v>
      </c>
      <c r="K8" s="362">
        <v>1.7621646510856192E-2</v>
      </c>
      <c r="L8" s="327">
        <f>SUM(L9:L16)</f>
        <v>148891.59899999996</v>
      </c>
      <c r="M8" s="362">
        <v>1.7545365460629365E-2</v>
      </c>
      <c r="N8" s="83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226.29999999999998</v>
      </c>
      <c r="C10" s="361">
        <v>2.4004810721059748E-2</v>
      </c>
      <c r="D10" s="23">
        <v>226.29999999999998</v>
      </c>
      <c r="E10" s="361">
        <v>2.4004810721059748E-2</v>
      </c>
      <c r="F10" s="23">
        <v>226.29999999999998</v>
      </c>
      <c r="G10" s="369">
        <v>2.4004810721059748E-2</v>
      </c>
      <c r="H10" s="23">
        <v>28814.939000000002</v>
      </c>
      <c r="I10" s="361">
        <v>9.4974935186448849E-3</v>
      </c>
      <c r="J10" s="23">
        <v>30090.829000000005</v>
      </c>
      <c r="K10" s="361">
        <v>8.4121701725458006E-3</v>
      </c>
      <c r="L10" s="23">
        <v>50189.494000000006</v>
      </c>
      <c r="M10" s="361">
        <v>1.1680377913908109E-2</v>
      </c>
      <c r="N10" s="76"/>
      <c r="O10" s="85"/>
    </row>
    <row r="11" spans="1:21">
      <c r="A11" s="56" t="s">
        <v>21</v>
      </c>
      <c r="B11" s="255">
        <v>118.5</v>
      </c>
      <c r="C11" s="361">
        <v>8.690869086908691E-2</v>
      </c>
      <c r="D11" s="23">
        <v>118.5</v>
      </c>
      <c r="E11" s="361">
        <v>8.690869086908691E-2</v>
      </c>
      <c r="F11" s="23">
        <v>118.5</v>
      </c>
      <c r="G11" s="369">
        <v>8.690869086908691E-2</v>
      </c>
      <c r="H11" s="23">
        <v>34056.400000000001</v>
      </c>
      <c r="I11" s="361">
        <v>0.14762124567963905</v>
      </c>
      <c r="J11" s="23">
        <v>46189.9</v>
      </c>
      <c r="K11" s="361">
        <v>0.21514109378453286</v>
      </c>
      <c r="L11" s="23">
        <v>49025</v>
      </c>
      <c r="M11" s="361">
        <v>0.16241900791057595</v>
      </c>
      <c r="N11" s="76"/>
      <c r="O11" s="85"/>
    </row>
    <row r="12" spans="1:21">
      <c r="A12" s="56" t="s">
        <v>22</v>
      </c>
      <c r="B12" s="255">
        <v>81.689999999999969</v>
      </c>
      <c r="C12" s="361">
        <v>8.097483029880094E-2</v>
      </c>
      <c r="D12" s="23">
        <v>81.689999999999969</v>
      </c>
      <c r="E12" s="361">
        <v>8.0932311697884354E-2</v>
      </c>
      <c r="F12" s="23">
        <v>81.679999999999964</v>
      </c>
      <c r="G12" s="369">
        <v>8.0875050621167455E-2</v>
      </c>
      <c r="H12" s="23">
        <v>30695.505000000005</v>
      </c>
      <c r="I12" s="361">
        <v>9.2836771188706674E-2</v>
      </c>
      <c r="J12" s="23">
        <v>32522.458000000002</v>
      </c>
      <c r="K12" s="361">
        <v>9.3038712793978628E-2</v>
      </c>
      <c r="L12" s="23">
        <v>34850.743999999984</v>
      </c>
      <c r="M12" s="361">
        <v>9.476733545461688E-2</v>
      </c>
      <c r="N12" s="76"/>
      <c r="O12" s="85"/>
    </row>
    <row r="13" spans="1:21">
      <c r="A13" s="56" t="s">
        <v>43</v>
      </c>
      <c r="B13" s="255">
        <v>35.129999999999995</v>
      </c>
      <c r="C13" s="361">
        <v>3.1544250535949184E-2</v>
      </c>
      <c r="D13" s="23">
        <v>35.129999999999995</v>
      </c>
      <c r="E13" s="361">
        <v>3.1560510095464185E-2</v>
      </c>
      <c r="F13" s="23">
        <v>35.129999999999995</v>
      </c>
      <c r="G13" s="369">
        <v>3.1588042862051822E-2</v>
      </c>
      <c r="H13" s="23">
        <v>3656.108999999999</v>
      </c>
      <c r="I13" s="361">
        <v>2.3171283472744542E-2</v>
      </c>
      <c r="J13" s="23">
        <v>3490.0830000000001</v>
      </c>
      <c r="K13" s="361">
        <v>2.7107885451293771E-2</v>
      </c>
      <c r="L13" s="23">
        <v>5810.79</v>
      </c>
      <c r="M13" s="361">
        <v>2.9450552790026813E-2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8.4101999999999997</v>
      </c>
      <c r="C15" s="361">
        <v>2.4778888299958241E-2</v>
      </c>
      <c r="D15" s="23">
        <v>8.4101999999999997</v>
      </c>
      <c r="E15" s="74">
        <v>2.4778888299958241E-2</v>
      </c>
      <c r="F15" s="23">
        <v>8.4101999999999997</v>
      </c>
      <c r="G15" s="370">
        <v>2.480190648694509E-2</v>
      </c>
      <c r="H15" s="23">
        <v>709.83100000000002</v>
      </c>
      <c r="I15" s="361">
        <v>1.2334798592900407E-2</v>
      </c>
      <c r="J15" s="23">
        <v>686.875</v>
      </c>
      <c r="K15" s="74">
        <v>1.5288917526387025E-2</v>
      </c>
      <c r="L15" s="23">
        <v>1036.433</v>
      </c>
      <c r="M15" s="74">
        <v>1.6636558408239601E-2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449.56981999999886</v>
      </c>
      <c r="C16" s="362">
        <v>0.21421220935274352</v>
      </c>
      <c r="D16" s="250">
        <v>448.94708999999875</v>
      </c>
      <c r="E16" s="363">
        <v>0.21452824305204418</v>
      </c>
      <c r="F16" s="250">
        <v>447.50075999999899</v>
      </c>
      <c r="G16" s="371">
        <v>0.21487096314744472</v>
      </c>
      <c r="H16" s="250">
        <v>32078.765000000018</v>
      </c>
      <c r="I16" s="362">
        <v>0.21628602479178263</v>
      </c>
      <c r="J16" s="250">
        <v>15734.06599999999</v>
      </c>
      <c r="K16" s="363">
        <v>0.24350174280062212</v>
      </c>
      <c r="L16" s="250">
        <v>7979.1379999999854</v>
      </c>
      <c r="M16" s="363">
        <v>0.25551842523698243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7.2494453462346078E-2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0.11227241482358788</v>
      </c>
      <c r="J20" s="87" t="str">
        <f t="shared" ref="J20:J26" si="1">A10</f>
        <v>PE</v>
      </c>
      <c r="K20" s="76">
        <f t="shared" si="0"/>
        <v>109095.26200000002</v>
      </c>
      <c r="L20" s="87" t="str">
        <f t="shared" ref="L20:L26" si="2">A10</f>
        <v>PE</v>
      </c>
      <c r="M20" s="85">
        <f>K20/'6.1, 6.2'!C5</f>
        <v>1.0001474672850712E-2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9.9112194177403357E-2</v>
      </c>
      <c r="J21" s="87" t="str">
        <f t="shared" si="1"/>
        <v>PPE</v>
      </c>
      <c r="K21" s="76">
        <f t="shared" si="0"/>
        <v>129271.3</v>
      </c>
      <c r="L21" s="87" t="str">
        <f t="shared" si="2"/>
        <v>PPE</v>
      </c>
      <c r="M21" s="85">
        <f>K21/'6.1, 6.2'!D5</f>
        <v>0.17299841131323021</v>
      </c>
      <c r="N21" s="78"/>
      <c r="O21" s="68"/>
      <c r="P21" s="89"/>
      <c r="Q21" s="71"/>
      <c r="R21" s="23"/>
      <c r="S21" s="23"/>
      <c r="T21" s="23"/>
    </row>
    <row r="22" spans="1:20">
      <c r="A22" s="563" t="s">
        <v>53</v>
      </c>
      <c r="B22" s="565">
        <f>SUM(B23,D23,F23)</f>
        <v>1383371.9235091729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9.6638153121512332E-2</v>
      </c>
      <c r="J22" s="87" t="str">
        <f t="shared" si="1"/>
        <v>PSE</v>
      </c>
      <c r="K22" s="76">
        <f t="shared" si="0"/>
        <v>98068.706999999995</v>
      </c>
      <c r="L22" s="87" t="str">
        <f t="shared" si="2"/>
        <v>PSE</v>
      </c>
      <c r="M22" s="85">
        <f>K22/'6.1, 6.2'!E5</f>
        <v>9.3581613675749034E-2</v>
      </c>
      <c r="N22" s="78"/>
      <c r="O22" s="68"/>
      <c r="P22" s="89"/>
      <c r="Q22" s="71"/>
      <c r="R22" s="23"/>
      <c r="S22" s="23"/>
      <c r="T22" s="23"/>
    </row>
    <row r="23" spans="1:20">
      <c r="A23" s="564"/>
      <c r="B23" s="327">
        <f>SUM(B24:B27)</f>
        <v>431434.77124312014</v>
      </c>
      <c r="C23" s="372">
        <v>0.10108435650572202</v>
      </c>
      <c r="D23" s="327">
        <f>SUM(D24:D27)</f>
        <v>457096.79905026552</v>
      </c>
      <c r="E23" s="372">
        <v>9.8603074709560562E-2</v>
      </c>
      <c r="F23" s="327">
        <f>SUM(F24:F27)</f>
        <v>494840.35321578721</v>
      </c>
      <c r="G23" s="372">
        <v>0.10101392852634376</v>
      </c>
      <c r="H23" s="68"/>
      <c r="I23" s="68"/>
      <c r="J23" s="87" t="str">
        <f t="shared" si="1"/>
        <v>VE</v>
      </c>
      <c r="K23" s="76">
        <f t="shared" si="0"/>
        <v>12956.982</v>
      </c>
      <c r="L23" s="87" t="str">
        <f t="shared" si="2"/>
        <v>VE</v>
      </c>
      <c r="M23" s="85">
        <f>K23/'6.1, 6.2'!F5</f>
        <v>2.6779435120379096E-2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45563.619000000093</v>
      </c>
      <c r="C24" s="361">
        <v>7.5131851739318301E-2</v>
      </c>
      <c r="D24" s="23">
        <v>42645.826999999997</v>
      </c>
      <c r="E24" s="361">
        <v>7.020528461780845E-2</v>
      </c>
      <c r="F24" s="23">
        <v>40263.635999999802</v>
      </c>
      <c r="G24" s="361">
        <v>7.2120265319499291E-2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213657.28700000001</v>
      </c>
      <c r="C25" s="361">
        <v>0.11283738905436812</v>
      </c>
      <c r="D25" s="23">
        <v>216314.67300000001</v>
      </c>
      <c r="E25" s="361">
        <v>0.11177541924491699</v>
      </c>
      <c r="F25" s="23">
        <v>196657.94999999902</v>
      </c>
      <c r="G25" s="361">
        <v>0.11221081365395227</v>
      </c>
      <c r="H25" s="68"/>
      <c r="I25" s="68"/>
      <c r="J25" s="87" t="str">
        <f t="shared" si="1"/>
        <v>VTE</v>
      </c>
      <c r="K25" s="76">
        <f t="shared" si="0"/>
        <v>2433.1390000000001</v>
      </c>
      <c r="L25" s="87" t="str">
        <f t="shared" si="2"/>
        <v>VTE</v>
      </c>
      <c r="M25" s="85">
        <f>K25/'6.1, 6.2'!H5</f>
        <v>1.4766712352252484E-2</v>
      </c>
      <c r="N25" s="78"/>
      <c r="O25" s="86"/>
    </row>
    <row r="26" spans="1:20">
      <c r="A26" s="18" t="s">
        <v>132</v>
      </c>
      <c r="B26" s="23">
        <v>60077.346955419001</v>
      </c>
      <c r="C26" s="361">
        <v>9.8161712089929326E-2</v>
      </c>
      <c r="D26" s="23">
        <v>63525.005652225504</v>
      </c>
      <c r="E26" s="74">
        <v>9.3116773379983642E-2</v>
      </c>
      <c r="F26" s="23">
        <v>78632.008563993411</v>
      </c>
      <c r="G26" s="74">
        <v>0.10537281431944005</v>
      </c>
      <c r="H26" s="68"/>
      <c r="I26" s="68"/>
      <c r="J26" s="87" t="str">
        <f t="shared" si="1"/>
        <v>FVE</v>
      </c>
      <c r="K26" s="76">
        <f t="shared" si="0"/>
        <v>55791.96899999999</v>
      </c>
      <c r="L26" s="87" t="str">
        <f t="shared" si="2"/>
        <v>FVE</v>
      </c>
      <c r="M26" s="85">
        <f>K26/'6.1, 6.2'!I5</f>
        <v>0.22850625933923407</v>
      </c>
      <c r="N26" s="78"/>
      <c r="O26" s="86"/>
    </row>
    <row r="27" spans="1:20">
      <c r="A27" s="442" t="s">
        <v>130</v>
      </c>
      <c r="B27" s="250">
        <v>112136.51828770099</v>
      </c>
      <c r="C27" s="362">
        <v>9.6995820990781578E-2</v>
      </c>
      <c r="D27" s="250">
        <v>134611.29339804</v>
      </c>
      <c r="E27" s="363">
        <v>9.5414096377891736E-2</v>
      </c>
      <c r="F27" s="250">
        <v>179286.75865179501</v>
      </c>
      <c r="G27" s="363">
        <v>9.7351327150345834E-2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2.4004810721059748E-2</v>
      </c>
      <c r="J32" s="87" t="str">
        <f t="shared" si="5"/>
        <v>PE</v>
      </c>
      <c r="K32" s="70">
        <f t="shared" si="6"/>
        <v>28814.939000000002</v>
      </c>
      <c r="L32" s="70">
        <f t="shared" si="7"/>
        <v>30090.829000000005</v>
      </c>
      <c r="M32" s="70">
        <f t="shared" si="8"/>
        <v>50189.494000000006</v>
      </c>
    </row>
    <row r="33" spans="8:13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34056.400000000001</v>
      </c>
      <c r="L33" s="70">
        <f t="shared" si="7"/>
        <v>46189.9</v>
      </c>
      <c r="M33" s="70">
        <f t="shared" si="8"/>
        <v>49025</v>
      </c>
    </row>
    <row r="34" spans="8:13" ht="13.5" customHeight="1">
      <c r="H34" s="87" t="str">
        <f t="shared" si="3"/>
        <v>PSE</v>
      </c>
      <c r="I34" s="88">
        <f t="shared" si="4"/>
        <v>8.0875050621167455E-2</v>
      </c>
      <c r="J34" s="87" t="str">
        <f t="shared" si="5"/>
        <v>PSE</v>
      </c>
      <c r="K34" s="70">
        <f t="shared" si="6"/>
        <v>30695.505000000005</v>
      </c>
      <c r="L34" s="70">
        <f t="shared" si="7"/>
        <v>32522.458000000002</v>
      </c>
      <c r="M34" s="70">
        <f t="shared" si="8"/>
        <v>34850.743999999984</v>
      </c>
    </row>
    <row r="35" spans="8:13" ht="12.75" customHeight="1">
      <c r="H35" s="87" t="str">
        <f t="shared" si="3"/>
        <v>VE</v>
      </c>
      <c r="I35" s="88">
        <f t="shared" si="4"/>
        <v>3.1588042862051822E-2</v>
      </c>
      <c r="J35" s="87" t="str">
        <f t="shared" si="5"/>
        <v>VE</v>
      </c>
      <c r="K35" s="70">
        <f t="shared" si="6"/>
        <v>3656.108999999999</v>
      </c>
      <c r="L35" s="70">
        <f t="shared" si="7"/>
        <v>3490.0830000000001</v>
      </c>
      <c r="M35" s="70">
        <f t="shared" si="8"/>
        <v>5810.79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2.480190648694509E-2</v>
      </c>
      <c r="J37" s="87" t="str">
        <f t="shared" si="5"/>
        <v>VTE</v>
      </c>
      <c r="K37" s="70">
        <f t="shared" si="6"/>
        <v>709.83100000000002</v>
      </c>
      <c r="L37" s="70">
        <f t="shared" si="7"/>
        <v>686.875</v>
      </c>
      <c r="M37" s="70">
        <f t="shared" si="8"/>
        <v>1036.433</v>
      </c>
    </row>
    <row r="38" spans="8:13" ht="12.75" customHeight="1">
      <c r="H38" s="87" t="str">
        <f t="shared" si="3"/>
        <v>FVE</v>
      </c>
      <c r="I38" s="88">
        <f t="shared" si="4"/>
        <v>0.21487096314744472</v>
      </c>
      <c r="J38" s="87" t="str">
        <f t="shared" si="5"/>
        <v>FVE</v>
      </c>
      <c r="K38" s="70">
        <f t="shared" si="6"/>
        <v>32078.765000000018</v>
      </c>
      <c r="L38" s="70">
        <f t="shared" si="7"/>
        <v>15734.06599999999</v>
      </c>
      <c r="M38" s="70">
        <f t="shared" si="8"/>
        <v>7979.1379999999854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404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1050.9626699999999</v>
      </c>
      <c r="C7" s="565"/>
      <c r="D7" s="565"/>
      <c r="E7" s="565"/>
      <c r="F7" s="565"/>
      <c r="G7" s="580"/>
      <c r="H7" s="578">
        <f>SUM(H8,J8,L8)</f>
        <v>705913.03999999992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1051.32999</v>
      </c>
      <c r="C8" s="362">
        <v>5.0513371080871984E-2</v>
      </c>
      <c r="D8" s="327">
        <f>SUM(D9:D16)</f>
        <v>1051.31315</v>
      </c>
      <c r="E8" s="362">
        <v>5.052722099772422E-2</v>
      </c>
      <c r="F8" s="327">
        <f>SUM(F9:F16)</f>
        <v>1050.9626699999999</v>
      </c>
      <c r="G8" s="368">
        <v>5.0536518754500652E-2</v>
      </c>
      <c r="H8" s="327">
        <f>SUM(H9:H16)</f>
        <v>236078.51899999997</v>
      </c>
      <c r="I8" s="362">
        <v>3.5863501803309918E-2</v>
      </c>
      <c r="J8" s="327">
        <f>SUM(J9:J16)</f>
        <v>235300.179</v>
      </c>
      <c r="K8" s="362">
        <v>3.2213821193987566E-2</v>
      </c>
      <c r="L8" s="327">
        <f>SUM(L9:L16)</f>
        <v>234534.34199999998</v>
      </c>
      <c r="M8" s="362">
        <v>2.7637494466415367E-2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539.80600000000004</v>
      </c>
      <c r="C10" s="361">
        <v>5.72600126208236E-2</v>
      </c>
      <c r="D10" s="23">
        <v>539.80600000000004</v>
      </c>
      <c r="E10" s="361">
        <v>5.72600126208236E-2</v>
      </c>
      <c r="F10" s="23">
        <v>539.80600000000004</v>
      </c>
      <c r="G10" s="369">
        <v>5.72600126208236E-2</v>
      </c>
      <c r="H10" s="23">
        <v>203871.10199999998</v>
      </c>
      <c r="I10" s="361">
        <v>6.7196549327555061E-2</v>
      </c>
      <c r="J10" s="23">
        <v>202233.397</v>
      </c>
      <c r="K10" s="361">
        <v>5.6536220724793369E-2</v>
      </c>
      <c r="L10" s="23">
        <v>193001.58999999997</v>
      </c>
      <c r="M10" s="361">
        <v>4.4916402408542867E-2</v>
      </c>
      <c r="N10" s="76"/>
      <c r="O10" s="85"/>
      <c r="X10" s="70"/>
    </row>
    <row r="11" spans="1:24">
      <c r="A11" s="56" t="s">
        <v>21</v>
      </c>
      <c r="B11" s="255">
        <v>400</v>
      </c>
      <c r="C11" s="361">
        <v>0.29336266960029334</v>
      </c>
      <c r="D11" s="23">
        <v>400</v>
      </c>
      <c r="E11" s="361">
        <v>0.29336266960029334</v>
      </c>
      <c r="F11" s="23">
        <v>400</v>
      </c>
      <c r="G11" s="369">
        <v>0.29336266960029334</v>
      </c>
      <c r="H11" s="23">
        <v>13393.89</v>
      </c>
      <c r="I11" s="361">
        <v>5.8057302777042213E-2</v>
      </c>
      <c r="J11" s="23">
        <v>14592.75</v>
      </c>
      <c r="K11" s="361">
        <v>6.7969408817170895E-2</v>
      </c>
      <c r="L11" s="23">
        <v>17756.810000000001</v>
      </c>
      <c r="M11" s="361">
        <v>5.8828015580960617E-2</v>
      </c>
      <c r="N11" s="76"/>
      <c r="O11" s="85"/>
      <c r="X11" s="70"/>
    </row>
    <row r="12" spans="1:24">
      <c r="A12" s="56" t="s">
        <v>22</v>
      </c>
      <c r="B12" s="255">
        <v>22.549999999999997</v>
      </c>
      <c r="C12" s="361">
        <v>2.2352581995812974E-2</v>
      </c>
      <c r="D12" s="23">
        <v>22.549999999999997</v>
      </c>
      <c r="E12" s="361">
        <v>2.2340845009025497E-2</v>
      </c>
      <c r="F12" s="23">
        <v>22.549999999999997</v>
      </c>
      <c r="G12" s="369">
        <v>2.2327771688385491E-2</v>
      </c>
      <c r="H12" s="23">
        <v>6843.8970000000008</v>
      </c>
      <c r="I12" s="361">
        <v>2.0698968784780575E-2</v>
      </c>
      <c r="J12" s="23">
        <v>8723.7009999999991</v>
      </c>
      <c r="K12" s="361">
        <v>2.4956352064150377E-2</v>
      </c>
      <c r="L12" s="23">
        <v>8288.2230000000018</v>
      </c>
      <c r="M12" s="361">
        <v>2.2537619551642043E-2</v>
      </c>
      <c r="N12" s="76"/>
      <c r="O12" s="85"/>
      <c r="X12" s="70"/>
    </row>
    <row r="13" spans="1:24">
      <c r="A13" s="56" t="s">
        <v>43</v>
      </c>
      <c r="B13" s="255">
        <v>7.993999999999998</v>
      </c>
      <c r="C13" s="361">
        <v>7.178045510514596E-3</v>
      </c>
      <c r="D13" s="23">
        <v>7.993999999999998</v>
      </c>
      <c r="E13" s="361">
        <v>7.181745451270728E-3</v>
      </c>
      <c r="F13" s="23">
        <v>7.993999999999998</v>
      </c>
      <c r="G13" s="369">
        <v>7.1880106643678401E-3</v>
      </c>
      <c r="H13" s="23">
        <v>1265.4649999999997</v>
      </c>
      <c r="I13" s="361">
        <v>8.0201241920951141E-3</v>
      </c>
      <c r="J13" s="23">
        <v>1063.6120000000003</v>
      </c>
      <c r="K13" s="361">
        <v>8.261199593425566E-3</v>
      </c>
      <c r="L13" s="23">
        <v>1657.2579999999998</v>
      </c>
      <c r="M13" s="361">
        <v>8.3994025280029472E-3</v>
      </c>
      <c r="N13" s="76"/>
      <c r="O13" s="85"/>
      <c r="X13" s="70"/>
    </row>
    <row r="14" spans="1:24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67.91</v>
      </c>
      <c r="C15" s="361">
        <v>0.2000825550462729</v>
      </c>
      <c r="D15" s="23">
        <v>67.91</v>
      </c>
      <c r="E15" s="74">
        <v>0.2000825550462729</v>
      </c>
      <c r="F15" s="23">
        <v>67.594999999999999</v>
      </c>
      <c r="G15" s="370">
        <v>0.19933947694288523</v>
      </c>
      <c r="H15" s="23">
        <v>9866.82</v>
      </c>
      <c r="I15" s="361">
        <v>0.17145663890757318</v>
      </c>
      <c r="J15" s="23">
        <v>8289.5380000000023</v>
      </c>
      <c r="K15" s="74">
        <v>0.18451401319577984</v>
      </c>
      <c r="L15" s="23">
        <v>13688.342000000001</v>
      </c>
      <c r="M15" s="74">
        <v>0.21972177766913953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13.069989999999992</v>
      </c>
      <c r="C16" s="362">
        <v>6.2276231845773576E-3</v>
      </c>
      <c r="D16" s="250">
        <v>13.053149999999988</v>
      </c>
      <c r="E16" s="363">
        <v>6.2374150499445169E-3</v>
      </c>
      <c r="F16" s="250">
        <v>13.017669999999988</v>
      </c>
      <c r="G16" s="371">
        <v>6.250535285874376E-3</v>
      </c>
      <c r="H16" s="250">
        <v>837.34499999999991</v>
      </c>
      <c r="I16" s="362">
        <v>5.645666889896637E-3</v>
      </c>
      <c r="J16" s="250">
        <v>397.18099999999993</v>
      </c>
      <c r="K16" s="363">
        <v>6.146806916107631E-3</v>
      </c>
      <c r="L16" s="250">
        <v>142.11900000000003</v>
      </c>
      <c r="M16" s="363">
        <v>4.5511210705034529E-3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1.8418143302075328E-2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2.165900583552708E-2</v>
      </c>
      <c r="J20" s="87" t="str">
        <f t="shared" ref="J20:J26" si="1">A10</f>
        <v>PE</v>
      </c>
      <c r="K20" s="76">
        <f t="shared" si="0"/>
        <v>599106.08899999992</v>
      </c>
      <c r="L20" s="87" t="str">
        <f t="shared" ref="L20:L26" si="2">A10</f>
        <v>PE</v>
      </c>
      <c r="M20" s="85">
        <f>K20/'6.1, 6.2'!C5</f>
        <v>5.4923965217519188E-2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2.9473613640204323E-2</v>
      </c>
      <c r="J21" s="87" t="str">
        <f t="shared" si="1"/>
        <v>PPE</v>
      </c>
      <c r="K21" s="76">
        <f t="shared" si="0"/>
        <v>45743.45</v>
      </c>
      <c r="L21" s="87" t="str">
        <f t="shared" si="2"/>
        <v>PPE</v>
      </c>
      <c r="M21" s="85">
        <f>K21/'6.1, 6.2'!D5</f>
        <v>6.121655911239525E-2</v>
      </c>
      <c r="N21" s="78"/>
      <c r="O21" s="68"/>
    </row>
    <row r="22" spans="1:15">
      <c r="A22" s="563" t="s">
        <v>53</v>
      </c>
      <c r="B22" s="565">
        <f>SUM(B23,D23,F23)</f>
        <v>321372.38500000001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2.4431204741594041E-2</v>
      </c>
      <c r="J22" s="87" t="str">
        <f t="shared" si="1"/>
        <v>PSE</v>
      </c>
      <c r="K22" s="76">
        <f t="shared" si="0"/>
        <v>23855.821000000004</v>
      </c>
      <c r="L22" s="87" t="str">
        <f t="shared" si="2"/>
        <v>PSE</v>
      </c>
      <c r="M22" s="85">
        <f>K22/'6.1, 6.2'!E5</f>
        <v>2.2764307729068168E-2</v>
      </c>
      <c r="N22" s="78"/>
      <c r="O22" s="68"/>
    </row>
    <row r="23" spans="1:15">
      <c r="A23" s="564"/>
      <c r="B23" s="327">
        <f>SUM(B24:B27)</f>
        <v>96215.066999999995</v>
      </c>
      <c r="C23" s="372">
        <v>2.2543009470067193E-2</v>
      </c>
      <c r="D23" s="327">
        <f>SUM(D24:D27)</f>
        <v>106087.03100000002</v>
      </c>
      <c r="E23" s="372">
        <v>2.288466571007022E-2</v>
      </c>
      <c r="F23" s="327">
        <f>SUM(F24:F27)</f>
        <v>119070.28699999998</v>
      </c>
      <c r="G23" s="372">
        <v>2.4306339170735013E-2</v>
      </c>
      <c r="H23" s="68"/>
      <c r="I23" s="68"/>
      <c r="J23" s="87" t="str">
        <f t="shared" si="1"/>
        <v>VE</v>
      </c>
      <c r="K23" s="76">
        <f t="shared" si="0"/>
        <v>3986.335</v>
      </c>
      <c r="L23" s="87" t="str">
        <f t="shared" si="2"/>
        <v>VE</v>
      </c>
      <c r="M23" s="85">
        <f>K23/'6.1, 6.2'!F5</f>
        <v>8.2389401714532285E-3</v>
      </c>
      <c r="N23" s="78"/>
      <c r="O23" s="68"/>
    </row>
    <row r="24" spans="1:15">
      <c r="A24" s="18" t="s">
        <v>8</v>
      </c>
      <c r="B24" s="23">
        <v>9327.0619999999999</v>
      </c>
      <c r="C24" s="361">
        <v>1.5379802015889656E-2</v>
      </c>
      <c r="D24" s="23">
        <v>10410.415000000001</v>
      </c>
      <c r="E24" s="361">
        <v>1.7138046075750916E-2</v>
      </c>
      <c r="F24" s="23">
        <v>12902.753000000001</v>
      </c>
      <c r="G24" s="361">
        <v>2.3111424157320766E-2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41204.046000000002</v>
      </c>
      <c r="C25" s="361">
        <v>2.17608162791849E-2</v>
      </c>
      <c r="D25" s="23">
        <v>41159.283000000003</v>
      </c>
      <c r="E25" s="361">
        <v>2.1268072338047936E-2</v>
      </c>
      <c r="F25" s="23">
        <v>38522.828999999998</v>
      </c>
      <c r="G25" s="361">
        <v>2.1980692803632348E-2</v>
      </c>
      <c r="H25" s="68"/>
      <c r="I25" s="68"/>
      <c r="J25" s="87" t="str">
        <f t="shared" si="1"/>
        <v>VTE</v>
      </c>
      <c r="K25" s="76">
        <f t="shared" si="0"/>
        <v>31844.7</v>
      </c>
      <c r="L25" s="87" t="str">
        <f t="shared" si="2"/>
        <v>VTE</v>
      </c>
      <c r="M25" s="85">
        <f>K25/'6.1, 6.2'!H5</f>
        <v>0.19326537647202838</v>
      </c>
      <c r="N25" s="78"/>
      <c r="O25" s="86"/>
    </row>
    <row r="26" spans="1:15">
      <c r="A26" s="18" t="s">
        <v>132</v>
      </c>
      <c r="B26" s="23">
        <v>17621.974999999999</v>
      </c>
      <c r="C26" s="361">
        <v>2.8792936507158848E-2</v>
      </c>
      <c r="D26" s="23">
        <v>20030.996999999999</v>
      </c>
      <c r="E26" s="74">
        <v>2.9362009323312618E-2</v>
      </c>
      <c r="F26" s="23">
        <v>22486.725999999999</v>
      </c>
      <c r="G26" s="74">
        <v>3.0133906620504976E-2</v>
      </c>
      <c r="H26" s="68"/>
      <c r="I26" s="68"/>
      <c r="J26" s="87" t="str">
        <f t="shared" si="1"/>
        <v>FVE</v>
      </c>
      <c r="K26" s="76">
        <f t="shared" si="0"/>
        <v>1376.645</v>
      </c>
      <c r="L26" s="87" t="str">
        <f t="shared" si="2"/>
        <v>FVE</v>
      </c>
      <c r="M26" s="85">
        <f>K26/'6.1, 6.2'!I5</f>
        <v>5.6383025196343212E-3</v>
      </c>
      <c r="N26" s="78"/>
      <c r="O26" s="86"/>
    </row>
    <row r="27" spans="1:15">
      <c r="A27" s="442" t="s">
        <v>130</v>
      </c>
      <c r="B27" s="250">
        <v>28061.984</v>
      </c>
      <c r="C27" s="362">
        <v>2.4273048764781483E-2</v>
      </c>
      <c r="D27" s="250">
        <v>34486.336000000003</v>
      </c>
      <c r="E27" s="363">
        <v>2.4444327840269221E-2</v>
      </c>
      <c r="F27" s="250">
        <v>45157.978999999999</v>
      </c>
      <c r="G27" s="363">
        <v>2.4520434303882892E-2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5.72600126208236E-2</v>
      </c>
      <c r="J32" s="87" t="str">
        <f t="shared" si="5"/>
        <v>PE</v>
      </c>
      <c r="K32" s="70">
        <f t="shared" si="6"/>
        <v>203871.10199999998</v>
      </c>
      <c r="L32" s="70">
        <f t="shared" si="7"/>
        <v>202233.397</v>
      </c>
      <c r="M32" s="70">
        <f t="shared" si="8"/>
        <v>193001.58999999997</v>
      </c>
    </row>
    <row r="33" spans="8:13" ht="12.75" customHeight="1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13393.89</v>
      </c>
      <c r="L33" s="70">
        <f t="shared" si="7"/>
        <v>14592.75</v>
      </c>
      <c r="M33" s="70">
        <f t="shared" si="8"/>
        <v>17756.810000000001</v>
      </c>
    </row>
    <row r="34" spans="8:13">
      <c r="H34" s="87" t="str">
        <f t="shared" si="3"/>
        <v>PSE</v>
      </c>
      <c r="I34" s="88">
        <f t="shared" si="4"/>
        <v>2.2327771688385491E-2</v>
      </c>
      <c r="J34" s="87" t="str">
        <f t="shared" si="5"/>
        <v>PSE</v>
      </c>
      <c r="K34" s="70">
        <f t="shared" si="6"/>
        <v>6843.8970000000008</v>
      </c>
      <c r="L34" s="70">
        <f t="shared" si="7"/>
        <v>8723.7009999999991</v>
      </c>
      <c r="M34" s="70">
        <f t="shared" si="8"/>
        <v>8288.2230000000018</v>
      </c>
    </row>
    <row r="35" spans="8:13" ht="13.5" customHeight="1">
      <c r="H35" s="87" t="str">
        <f t="shared" si="3"/>
        <v>VE</v>
      </c>
      <c r="I35" s="88">
        <f t="shared" si="4"/>
        <v>7.1880106643678401E-3</v>
      </c>
      <c r="J35" s="87" t="str">
        <f t="shared" si="5"/>
        <v>VE</v>
      </c>
      <c r="K35" s="70">
        <f t="shared" si="6"/>
        <v>1265.4649999999997</v>
      </c>
      <c r="L35" s="70">
        <f t="shared" si="7"/>
        <v>1063.6120000000003</v>
      </c>
      <c r="M35" s="70">
        <f t="shared" si="8"/>
        <v>1657.2579999999998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0.19933947694288523</v>
      </c>
      <c r="J37" s="87" t="str">
        <f t="shared" si="5"/>
        <v>VTE</v>
      </c>
      <c r="K37" s="70">
        <f t="shared" si="6"/>
        <v>9866.82</v>
      </c>
      <c r="L37" s="70">
        <f t="shared" si="7"/>
        <v>8289.5380000000023</v>
      </c>
      <c r="M37" s="70">
        <f t="shared" si="8"/>
        <v>13688.342000000001</v>
      </c>
    </row>
    <row r="38" spans="8:13" ht="12.75" customHeight="1">
      <c r="H38" s="87" t="str">
        <f t="shared" si="3"/>
        <v>FVE</v>
      </c>
      <c r="I38" s="88">
        <f t="shared" si="4"/>
        <v>6.250535285874376E-3</v>
      </c>
      <c r="J38" s="87" t="str">
        <f t="shared" si="5"/>
        <v>FVE</v>
      </c>
      <c r="K38" s="70">
        <f t="shared" si="6"/>
        <v>837.34499999999991</v>
      </c>
      <c r="L38" s="70">
        <f t="shared" si="7"/>
        <v>397.18099999999993</v>
      </c>
      <c r="M38" s="70">
        <f t="shared" si="8"/>
        <v>142.11900000000003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403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2737.1209699999999</v>
      </c>
      <c r="C7" s="565"/>
      <c r="D7" s="565"/>
      <c r="E7" s="565"/>
      <c r="F7" s="565"/>
      <c r="G7" s="580"/>
      <c r="H7" s="578">
        <f>SUM(H8,J8,L8)</f>
        <v>3903024.7360000005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2737.7381799999998</v>
      </c>
      <c r="C8" s="362">
        <v>0.13154041635263453</v>
      </c>
      <c r="D8" s="327">
        <f>SUM(D9:D16)</f>
        <v>2737.5008299999995</v>
      </c>
      <c r="E8" s="362">
        <v>0.13156718283117019</v>
      </c>
      <c r="F8" s="327">
        <f>SUM(F9:F16)</f>
        <v>2737.1209699999999</v>
      </c>
      <c r="G8" s="368">
        <v>0.13161701093887762</v>
      </c>
      <c r="H8" s="327">
        <f>SUM(H9:H16)</f>
        <v>995750.10899999994</v>
      </c>
      <c r="I8" s="362">
        <v>0.15126783233406996</v>
      </c>
      <c r="J8" s="327">
        <f>SUM(J9:J16)</f>
        <v>1325819.973</v>
      </c>
      <c r="K8" s="362">
        <v>0.18151166619231268</v>
      </c>
      <c r="L8" s="327">
        <f>SUM(L9:L16)</f>
        <v>1581454.6540000003</v>
      </c>
      <c r="M8" s="362">
        <v>0.18635839799022627</v>
      </c>
      <c r="N8" s="10"/>
    </row>
    <row r="9" spans="1:24">
      <c r="A9" s="56" t="s">
        <v>7</v>
      </c>
      <c r="B9" s="255">
        <v>2040</v>
      </c>
      <c r="C9" s="361">
        <v>0.47552447552447552</v>
      </c>
      <c r="D9" s="23">
        <v>2040</v>
      </c>
      <c r="E9" s="361">
        <v>0.47552447552447552</v>
      </c>
      <c r="F9" s="23">
        <v>2040</v>
      </c>
      <c r="G9" s="369">
        <v>0.47552447552447552</v>
      </c>
      <c r="H9" s="23">
        <v>905279.66</v>
      </c>
      <c r="I9" s="361">
        <v>0.35730028965378541</v>
      </c>
      <c r="J9" s="23">
        <v>1229549.0900000001</v>
      </c>
      <c r="K9" s="361">
        <v>0.43680609731529801</v>
      </c>
      <c r="L9" s="23">
        <v>1482059.51</v>
      </c>
      <c r="M9" s="361">
        <v>0.47473559114173441</v>
      </c>
      <c r="N9" s="76"/>
      <c r="O9" s="85"/>
      <c r="X9" s="70"/>
    </row>
    <row r="10" spans="1:24">
      <c r="A10" s="56" t="s">
        <v>20</v>
      </c>
      <c r="B10" s="255">
        <v>14.759</v>
      </c>
      <c r="C10" s="361">
        <v>1.5655634177292128E-3</v>
      </c>
      <c r="D10" s="23">
        <v>14.759</v>
      </c>
      <c r="E10" s="361">
        <v>1.5655634177292128E-3</v>
      </c>
      <c r="F10" s="23">
        <v>14.759</v>
      </c>
      <c r="G10" s="369">
        <v>1.5655634177292128E-3</v>
      </c>
      <c r="H10" s="23">
        <v>4847.8249999999998</v>
      </c>
      <c r="I10" s="361">
        <v>1.59785819838191E-3</v>
      </c>
      <c r="J10" s="23">
        <v>4416.5339999999997</v>
      </c>
      <c r="K10" s="361">
        <v>1.2346830185647059E-3</v>
      </c>
      <c r="L10" s="23">
        <v>7536.0190000000002</v>
      </c>
      <c r="M10" s="361">
        <v>1.7538242144141136E-3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87.647999999999996</v>
      </c>
      <c r="C12" s="361">
        <v>8.6880669923237938E-2</v>
      </c>
      <c r="D12" s="23">
        <v>87.647999999999996</v>
      </c>
      <c r="E12" s="361">
        <v>8.6835050259470817E-2</v>
      </c>
      <c r="F12" s="23">
        <v>87.647999999999996</v>
      </c>
      <c r="G12" s="369">
        <v>8.6784236494173467E-2</v>
      </c>
      <c r="H12" s="23">
        <v>43061.942999999977</v>
      </c>
      <c r="I12" s="361">
        <v>0.13023834431888728</v>
      </c>
      <c r="J12" s="23">
        <v>43681.591</v>
      </c>
      <c r="K12" s="361">
        <v>0.12496223377190743</v>
      </c>
      <c r="L12" s="23">
        <v>44761.357999999993</v>
      </c>
      <c r="M12" s="361">
        <v>0.12171661612131437</v>
      </c>
      <c r="N12" s="76"/>
      <c r="O12" s="85"/>
      <c r="X12" s="70"/>
    </row>
    <row r="13" spans="1:24">
      <c r="A13" s="56" t="s">
        <v>43</v>
      </c>
      <c r="B13" s="255">
        <v>16.49059999999999</v>
      </c>
      <c r="C13" s="361">
        <v>1.4807390204614955E-2</v>
      </c>
      <c r="D13" s="23">
        <v>16.424599999999991</v>
      </c>
      <c r="E13" s="361">
        <v>1.4755728838996894E-2</v>
      </c>
      <c r="F13" s="23">
        <v>16.38709999999999</v>
      </c>
      <c r="G13" s="369">
        <v>1.4734882356525167E-2</v>
      </c>
      <c r="H13" s="23">
        <v>3337.9820000000004</v>
      </c>
      <c r="I13" s="361">
        <v>2.1155093338004641E-2</v>
      </c>
      <c r="J13" s="23">
        <v>3323.6600000000003</v>
      </c>
      <c r="K13" s="361">
        <v>2.5815258421947863E-2</v>
      </c>
      <c r="L13" s="23">
        <v>3259.3200000000006</v>
      </c>
      <c r="M13" s="361">
        <v>1.6519057773485224E-2</v>
      </c>
      <c r="N13" s="76"/>
      <c r="O13" s="85"/>
      <c r="X13" s="70"/>
    </row>
    <row r="14" spans="1:24">
      <c r="A14" s="56" t="s">
        <v>44</v>
      </c>
      <c r="B14" s="255">
        <v>475</v>
      </c>
      <c r="C14" s="361">
        <v>0.40546308151941957</v>
      </c>
      <c r="D14" s="23">
        <v>475</v>
      </c>
      <c r="E14" s="361">
        <v>0.40546308151941957</v>
      </c>
      <c r="F14" s="23">
        <v>475</v>
      </c>
      <c r="G14" s="369">
        <v>0.40546308151941957</v>
      </c>
      <c r="H14" s="23">
        <v>30989.119999999999</v>
      </c>
      <c r="I14" s="361">
        <v>0.34399026720777204</v>
      </c>
      <c r="J14" s="23">
        <v>40495.01</v>
      </c>
      <c r="K14" s="361">
        <v>0.36861216529987245</v>
      </c>
      <c r="L14" s="23">
        <v>40513.56</v>
      </c>
      <c r="M14" s="361">
        <v>0.37899537911362352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10.91</v>
      </c>
      <c r="C15" s="361">
        <v>3.2144024084153101E-2</v>
      </c>
      <c r="D15" s="23">
        <v>10.91</v>
      </c>
      <c r="E15" s="74">
        <v>3.2144024084153101E-2</v>
      </c>
      <c r="F15" s="23">
        <v>10.91</v>
      </c>
      <c r="G15" s="370">
        <v>3.2173884066082965E-2</v>
      </c>
      <c r="H15" s="23">
        <v>1483.4489999999998</v>
      </c>
      <c r="I15" s="361">
        <v>2.5778029753334968E-2</v>
      </c>
      <c r="J15" s="23">
        <v>1608.71</v>
      </c>
      <c r="K15" s="74">
        <v>3.5807729956504566E-2</v>
      </c>
      <c r="L15" s="23">
        <v>1985.5729999999999</v>
      </c>
      <c r="M15" s="74">
        <v>3.1871911824810216E-2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92.93057999999985</v>
      </c>
      <c r="C16" s="362">
        <v>4.4279806990228786E-2</v>
      </c>
      <c r="D16" s="250">
        <v>92.759229999999832</v>
      </c>
      <c r="E16" s="363">
        <v>4.4324765839913315E-2</v>
      </c>
      <c r="F16" s="250">
        <v>92.416869999999804</v>
      </c>
      <c r="G16" s="371">
        <v>4.4374677415010853E-2</v>
      </c>
      <c r="H16" s="250">
        <v>6750.1300000000037</v>
      </c>
      <c r="I16" s="362">
        <v>4.5511689260099498E-2</v>
      </c>
      <c r="J16" s="250">
        <v>2745.3779999999992</v>
      </c>
      <c r="K16" s="363">
        <v>4.2487703283212781E-2</v>
      </c>
      <c r="L16" s="250">
        <v>1339.3139999999973</v>
      </c>
      <c r="M16" s="363">
        <v>4.2889270016114998E-2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3.2110318005404481E-2</v>
      </c>
      <c r="J19" s="87" t="str">
        <f>A9</f>
        <v>JE</v>
      </c>
      <c r="K19" s="76">
        <f t="shared" ref="K19:K26" si="0">H9+J9+L9</f>
        <v>3616888.26</v>
      </c>
      <c r="L19" s="87" t="str">
        <f>A9</f>
        <v>JE</v>
      </c>
      <c r="M19" s="85">
        <f>K19/'6.1, 6.2'!B5</f>
        <v>0.42700365928294992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5.2239701704934659E-2</v>
      </c>
      <c r="J20" s="87" t="str">
        <f t="shared" ref="J20:J26" si="1">A10</f>
        <v>PE</v>
      </c>
      <c r="K20" s="76">
        <f t="shared" si="0"/>
        <v>16800.378000000001</v>
      </c>
      <c r="L20" s="87" t="str">
        <f t="shared" ref="L20:L26" si="2">A10</f>
        <v>PE</v>
      </c>
      <c r="M20" s="85">
        <f>K20/'6.1, 6.2'!C5</f>
        <v>1.5402002981698534E-3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5.9232989993190828E-2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3" t="s">
        <v>53</v>
      </c>
      <c r="B22" s="565">
        <f>SUM(B23,D23,F23)</f>
        <v>673039.73705713777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4.6206709328227749E-2</v>
      </c>
      <c r="J22" s="87" t="str">
        <f t="shared" si="1"/>
        <v>PSE</v>
      </c>
      <c r="K22" s="76">
        <f t="shared" si="0"/>
        <v>131504.89199999999</v>
      </c>
      <c r="L22" s="87" t="str">
        <f t="shared" si="2"/>
        <v>PSE</v>
      </c>
      <c r="M22" s="85">
        <f>K22/'6.1, 6.2'!E5</f>
        <v>0.1254879397932217</v>
      </c>
      <c r="N22" s="78"/>
      <c r="O22" s="68"/>
    </row>
    <row r="23" spans="1:15">
      <c r="A23" s="564"/>
      <c r="B23" s="327">
        <f>SUM(B24:B27)</f>
        <v>215437.19084688131</v>
      </c>
      <c r="C23" s="372">
        <v>5.0476529143464802E-2</v>
      </c>
      <c r="D23" s="327">
        <f>SUM(D24:D27)</f>
        <v>230417.82891723857</v>
      </c>
      <c r="E23" s="372">
        <v>4.9704803110298706E-2</v>
      </c>
      <c r="F23" s="327">
        <f>SUM(F24:F27)</f>
        <v>227184.71729301789</v>
      </c>
      <c r="G23" s="372">
        <v>4.6376211329125644E-2</v>
      </c>
      <c r="H23" s="68"/>
      <c r="I23" s="68"/>
      <c r="J23" s="87" t="str">
        <f t="shared" si="1"/>
        <v>VE</v>
      </c>
      <c r="K23" s="76">
        <f t="shared" si="0"/>
        <v>9920.9620000000014</v>
      </c>
      <c r="L23" s="87" t="str">
        <f t="shared" si="2"/>
        <v>VE</v>
      </c>
      <c r="M23" s="85">
        <f>K23/'6.1, 6.2'!F5</f>
        <v>2.0504601936681435E-2</v>
      </c>
      <c r="N23" s="78"/>
      <c r="O23" s="68"/>
    </row>
    <row r="24" spans="1:15">
      <c r="A24" s="18" t="s">
        <v>8</v>
      </c>
      <c r="B24" s="23">
        <v>22200.720999999998</v>
      </c>
      <c r="C24" s="361">
        <v>3.6607743530599861E-2</v>
      </c>
      <c r="D24" s="23">
        <v>20217.512999999999</v>
      </c>
      <c r="E24" s="361">
        <v>3.328288731343497E-2</v>
      </c>
      <c r="F24" s="23">
        <v>14486.968000000001</v>
      </c>
      <c r="G24" s="361">
        <v>2.5949071659477081E-2</v>
      </c>
      <c r="H24" s="68"/>
      <c r="I24" s="68"/>
      <c r="J24" s="87" t="str">
        <f t="shared" si="1"/>
        <v>PVE</v>
      </c>
      <c r="K24" s="76">
        <f t="shared" si="0"/>
        <v>111997.69</v>
      </c>
      <c r="L24" s="87" t="str">
        <f t="shared" si="2"/>
        <v>PVE</v>
      </c>
      <c r="M24" s="85">
        <f>K24/'6.1, 6.2'!G5</f>
        <v>0.36500060226341535</v>
      </c>
      <c r="N24" s="78"/>
      <c r="O24" s="86"/>
    </row>
    <row r="25" spans="1:15">
      <c r="A25" s="18" t="s">
        <v>9</v>
      </c>
      <c r="B25" s="23">
        <v>100098.4500000002</v>
      </c>
      <c r="C25" s="361">
        <v>5.2864322602716729E-2</v>
      </c>
      <c r="D25" s="23">
        <v>102815.5869999999</v>
      </c>
      <c r="E25" s="361">
        <v>5.3127488683290681E-2</v>
      </c>
      <c r="F25" s="23">
        <v>88653.215999999898</v>
      </c>
      <c r="G25" s="361">
        <v>5.0584527604399507E-2</v>
      </c>
      <c r="H25" s="68"/>
      <c r="I25" s="68"/>
      <c r="J25" s="87" t="str">
        <f t="shared" si="1"/>
        <v>VTE</v>
      </c>
      <c r="K25" s="76">
        <f t="shared" si="0"/>
        <v>5077.732</v>
      </c>
      <c r="L25" s="87" t="str">
        <f t="shared" si="2"/>
        <v>VTE</v>
      </c>
      <c r="M25" s="85">
        <f>K25/'6.1, 6.2'!H5</f>
        <v>3.0816738314509654E-2</v>
      </c>
      <c r="N25" s="78"/>
      <c r="O25" s="86"/>
    </row>
    <row r="26" spans="1:15">
      <c r="A26" s="18" t="s">
        <v>132</v>
      </c>
      <c r="B26" s="23">
        <v>39632.599807184401</v>
      </c>
      <c r="C26" s="361">
        <v>6.4756585448673964E-2</v>
      </c>
      <c r="D26" s="23">
        <v>42844.596729060897</v>
      </c>
      <c r="E26" s="74">
        <v>6.280283745298626E-2</v>
      </c>
      <c r="F26" s="23">
        <v>38385.286541442998</v>
      </c>
      <c r="G26" s="74">
        <v>5.1439175282394146E-2</v>
      </c>
      <c r="H26" s="68"/>
      <c r="I26" s="68"/>
      <c r="J26" s="87" t="str">
        <f t="shared" si="1"/>
        <v>FVE</v>
      </c>
      <c r="K26" s="76">
        <f t="shared" si="0"/>
        <v>10834.822</v>
      </c>
      <c r="L26" s="87" t="str">
        <f t="shared" si="2"/>
        <v>FVE</v>
      </c>
      <c r="M26" s="85">
        <f>K26/'6.1, 6.2'!I5</f>
        <v>4.4376004113180503E-2</v>
      </c>
      <c r="N26" s="78"/>
      <c r="O26" s="86"/>
    </row>
    <row r="27" spans="1:15">
      <c r="A27" s="442" t="s">
        <v>130</v>
      </c>
      <c r="B27" s="250">
        <v>53505.420039696706</v>
      </c>
      <c r="C27" s="362">
        <v>4.62811064892516E-2</v>
      </c>
      <c r="D27" s="250">
        <v>64540.132188177799</v>
      </c>
      <c r="E27" s="363">
        <v>4.5746818393874317E-2</v>
      </c>
      <c r="F27" s="250">
        <v>85659.246751575003</v>
      </c>
      <c r="G27" s="363">
        <v>4.6512310316015E-2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905279.66</v>
      </c>
      <c r="L31" s="70">
        <f t="shared" ref="L31:L38" si="7">J9</f>
        <v>1229549.0900000001</v>
      </c>
      <c r="M31" s="70">
        <f t="shared" ref="M31:M38" si="8">L9</f>
        <v>1482059.51</v>
      </c>
    </row>
    <row r="32" spans="1:15">
      <c r="H32" s="87" t="str">
        <f t="shared" si="3"/>
        <v>PE</v>
      </c>
      <c r="I32" s="88">
        <f t="shared" si="4"/>
        <v>1.5655634177292128E-3</v>
      </c>
      <c r="J32" s="87" t="str">
        <f t="shared" si="5"/>
        <v>PE</v>
      </c>
      <c r="K32" s="70">
        <f t="shared" si="6"/>
        <v>4847.8249999999998</v>
      </c>
      <c r="L32" s="70">
        <f t="shared" si="7"/>
        <v>4416.5339999999997</v>
      </c>
      <c r="M32" s="70">
        <f t="shared" si="8"/>
        <v>7536.0190000000002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8.6784236494173467E-2</v>
      </c>
      <c r="J34" s="87" t="str">
        <f t="shared" si="5"/>
        <v>PSE</v>
      </c>
      <c r="K34" s="70">
        <f t="shared" si="6"/>
        <v>43061.942999999977</v>
      </c>
      <c r="L34" s="70">
        <f t="shared" si="7"/>
        <v>43681.591</v>
      </c>
      <c r="M34" s="70">
        <f t="shared" si="8"/>
        <v>44761.357999999993</v>
      </c>
    </row>
    <row r="35" spans="8:13" ht="13.5" customHeight="1">
      <c r="H35" s="87" t="str">
        <f t="shared" si="3"/>
        <v>VE</v>
      </c>
      <c r="I35" s="88">
        <f t="shared" si="4"/>
        <v>1.4734882356525167E-2</v>
      </c>
      <c r="J35" s="87" t="str">
        <f t="shared" si="5"/>
        <v>VE</v>
      </c>
      <c r="K35" s="70">
        <f t="shared" si="6"/>
        <v>3337.9820000000004</v>
      </c>
      <c r="L35" s="70">
        <f t="shared" si="7"/>
        <v>3323.6600000000003</v>
      </c>
      <c r="M35" s="70">
        <f t="shared" si="8"/>
        <v>3259.3200000000006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30989.119999999999</v>
      </c>
      <c r="L36" s="70">
        <f t="shared" si="7"/>
        <v>40495.01</v>
      </c>
      <c r="M36" s="70">
        <f t="shared" si="8"/>
        <v>40513.56</v>
      </c>
    </row>
    <row r="37" spans="8:13" ht="12.75" customHeight="1">
      <c r="H37" s="87" t="str">
        <f t="shared" si="3"/>
        <v>VTE</v>
      </c>
      <c r="I37" s="88">
        <f t="shared" si="4"/>
        <v>3.2173884066082965E-2</v>
      </c>
      <c r="J37" s="87" t="str">
        <f t="shared" si="5"/>
        <v>VTE</v>
      </c>
      <c r="K37" s="70">
        <f t="shared" si="6"/>
        <v>1483.4489999999998</v>
      </c>
      <c r="L37" s="70">
        <f t="shared" si="7"/>
        <v>1608.71</v>
      </c>
      <c r="M37" s="70">
        <f t="shared" si="8"/>
        <v>1985.5729999999999</v>
      </c>
    </row>
    <row r="38" spans="8:13" ht="12.75" customHeight="1">
      <c r="H38" s="87" t="str">
        <f t="shared" si="3"/>
        <v>FVE</v>
      </c>
      <c r="I38" s="88">
        <f t="shared" si="4"/>
        <v>4.4374677415010853E-2</v>
      </c>
      <c r="J38" s="87" t="str">
        <f t="shared" si="5"/>
        <v>FVE</v>
      </c>
      <c r="K38" s="70">
        <f t="shared" si="6"/>
        <v>6750.1300000000037</v>
      </c>
      <c r="L38" s="70">
        <f t="shared" si="7"/>
        <v>2745.3779999999992</v>
      </c>
      <c r="M38" s="70">
        <f t="shared" si="8"/>
        <v>1339.3139999999973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405</v>
      </c>
      <c r="M1" s="357" t="str">
        <f>'3.1'!N1</f>
        <v>IV. čtvrtletí 2022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1" ht="13.5" customHeight="1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83" t="s">
        <v>53</v>
      </c>
      <c r="B7" s="578">
        <f>F8</f>
        <v>376.00729999999976</v>
      </c>
      <c r="C7" s="565"/>
      <c r="D7" s="565"/>
      <c r="E7" s="565"/>
      <c r="F7" s="565"/>
      <c r="G7" s="580"/>
      <c r="H7" s="578">
        <f>SUM(H8,J8,L8)</f>
        <v>246961.08900000004</v>
      </c>
      <c r="I7" s="565"/>
      <c r="J7" s="565"/>
      <c r="K7" s="565"/>
      <c r="L7" s="565"/>
      <c r="M7" s="565"/>
      <c r="N7" s="73"/>
    </row>
    <row r="8" spans="1:21">
      <c r="A8" s="584"/>
      <c r="B8" s="367">
        <f>SUM(B9:B16)</f>
        <v>376.11716999999965</v>
      </c>
      <c r="C8" s="362">
        <v>1.8071344258045369E-2</v>
      </c>
      <c r="D8" s="327">
        <f>SUM(D9:D16)</f>
        <v>375.83160999999967</v>
      </c>
      <c r="E8" s="362">
        <v>1.8062864348648625E-2</v>
      </c>
      <c r="F8" s="327">
        <f>SUM(F9:F16)</f>
        <v>376.00729999999976</v>
      </c>
      <c r="G8" s="368">
        <v>1.8080661198250879E-2</v>
      </c>
      <c r="H8" s="327">
        <f>SUM(H9:H16)</f>
        <v>71064.033999999985</v>
      </c>
      <c r="I8" s="362">
        <v>1.0795582428698127E-2</v>
      </c>
      <c r="J8" s="327">
        <f>SUM(J9:J16)</f>
        <v>78126.080000000002</v>
      </c>
      <c r="K8" s="362">
        <v>1.0695867646182997E-2</v>
      </c>
      <c r="L8" s="327">
        <f>SUM(L9:L16)</f>
        <v>97770.97500000002</v>
      </c>
      <c r="M8" s="362">
        <v>1.1521318189463852E-2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182.59900000000002</v>
      </c>
      <c r="C10" s="361">
        <v>1.9369219765155942E-2</v>
      </c>
      <c r="D10" s="23">
        <v>182.59900000000002</v>
      </c>
      <c r="E10" s="361">
        <v>1.9369219765155942E-2</v>
      </c>
      <c r="F10" s="23">
        <v>182.59900000000002</v>
      </c>
      <c r="G10" s="369">
        <v>1.9369219765155942E-2</v>
      </c>
      <c r="H10" s="23">
        <v>31664.166999999998</v>
      </c>
      <c r="I10" s="361">
        <v>1.0436607929511467E-2</v>
      </c>
      <c r="J10" s="23">
        <v>43393.900999999998</v>
      </c>
      <c r="K10" s="361">
        <v>1.2131167262377694E-2</v>
      </c>
      <c r="L10" s="23">
        <v>59188.163</v>
      </c>
      <c r="M10" s="361">
        <v>1.3774598163312687E-2</v>
      </c>
      <c r="N10" s="76"/>
      <c r="O10" s="85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>
      <c r="A12" s="56" t="s">
        <v>22</v>
      </c>
      <c r="B12" s="255">
        <v>59.035000000000018</v>
      </c>
      <c r="C12" s="361">
        <v>5.8518167544249197E-2</v>
      </c>
      <c r="D12" s="23">
        <v>59.035000000000018</v>
      </c>
      <c r="E12" s="361">
        <v>5.8487440581278083E-2</v>
      </c>
      <c r="F12" s="23">
        <v>59.035000000000018</v>
      </c>
      <c r="G12" s="369">
        <v>5.8453215149615871E-2</v>
      </c>
      <c r="H12" s="23">
        <v>26897.404000000002</v>
      </c>
      <c r="I12" s="361">
        <v>8.1349635417895999E-2</v>
      </c>
      <c r="J12" s="23">
        <v>28755.585000000006</v>
      </c>
      <c r="K12" s="361">
        <v>8.2262620311104415E-2</v>
      </c>
      <c r="L12" s="23">
        <v>30541.352000000014</v>
      </c>
      <c r="M12" s="361">
        <v>8.3049089288353126E-2</v>
      </c>
      <c r="N12" s="76"/>
      <c r="O12" s="85"/>
    </row>
    <row r="13" spans="1:21">
      <c r="A13" s="56" t="s">
        <v>43</v>
      </c>
      <c r="B13" s="255">
        <v>30.537899999999972</v>
      </c>
      <c r="C13" s="361">
        <v>2.7420870152056985E-2</v>
      </c>
      <c r="D13" s="23">
        <v>30.527899999999971</v>
      </c>
      <c r="E13" s="361">
        <v>2.7426020385520077E-2</v>
      </c>
      <c r="F13" s="23">
        <v>30.459899999999969</v>
      </c>
      <c r="G13" s="369">
        <v>2.7388802356214385E-2</v>
      </c>
      <c r="H13" s="23">
        <v>3840.6429999999991</v>
      </c>
      <c r="I13" s="361">
        <v>2.4340802659497302E-2</v>
      </c>
      <c r="J13" s="23">
        <v>2522.0620000000004</v>
      </c>
      <c r="K13" s="361">
        <v>1.9589152406135006E-2</v>
      </c>
      <c r="L13" s="23">
        <v>4904.6130000000076</v>
      </c>
      <c r="M13" s="361">
        <v>2.4857818656525532E-2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10.204499999999999</v>
      </c>
      <c r="C15" s="361">
        <v>3.0065416477244759E-2</v>
      </c>
      <c r="D15" s="23">
        <v>10.204499999999999</v>
      </c>
      <c r="E15" s="74">
        <v>3.0065416477244759E-2</v>
      </c>
      <c r="F15" s="23">
        <v>10.204499999999999</v>
      </c>
      <c r="G15" s="370">
        <v>3.0093345550168984E-2</v>
      </c>
      <c r="H15" s="23">
        <v>1531.4140000000002</v>
      </c>
      <c r="I15" s="361">
        <v>2.6611521971212845E-2</v>
      </c>
      <c r="J15" s="23">
        <v>1139.905</v>
      </c>
      <c r="K15" s="74">
        <v>2.5372758555655982E-2</v>
      </c>
      <c r="L15" s="23">
        <v>2086.1880000000001</v>
      </c>
      <c r="M15" s="74">
        <v>3.3486958165716993E-2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93.740769999999657</v>
      </c>
      <c r="C16" s="362">
        <v>4.4665848450697501E-2</v>
      </c>
      <c r="D16" s="250">
        <v>93.465209999999686</v>
      </c>
      <c r="E16" s="363">
        <v>4.4662116615546699E-2</v>
      </c>
      <c r="F16" s="250">
        <v>93.70889999999973</v>
      </c>
      <c r="G16" s="371">
        <v>4.4995055647475482E-2</v>
      </c>
      <c r="H16" s="250">
        <v>7130.4059999999963</v>
      </c>
      <c r="I16" s="362">
        <v>4.8075640346237576E-2</v>
      </c>
      <c r="J16" s="250">
        <v>2314.6269999999954</v>
      </c>
      <c r="K16" s="363">
        <v>3.5821364193678533E-2</v>
      </c>
      <c r="L16" s="250">
        <v>1050.6590000000008</v>
      </c>
      <c r="M16" s="363">
        <v>3.3645580906241174E-2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6.9338810113231245E-2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5.7514562875866919E-2</v>
      </c>
      <c r="J20" s="87" t="str">
        <f t="shared" ref="J20:J26" si="1">A10</f>
        <v>PE</v>
      </c>
      <c r="K20" s="76">
        <f t="shared" si="0"/>
        <v>134246.231</v>
      </c>
      <c r="L20" s="87" t="str">
        <f t="shared" ref="L20:L26" si="2">A10</f>
        <v>PE</v>
      </c>
      <c r="M20" s="85">
        <f>K20/'6.1, 6.2'!C5</f>
        <v>1.2307228147746378E-2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6.1191186687881885E-2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63" t="s">
        <v>53</v>
      </c>
      <c r="B22" s="565">
        <f>SUM(B23,D23,F23)</f>
        <v>845237.22000000009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6.2716787422339465E-2</v>
      </c>
      <c r="J22" s="87" t="str">
        <f t="shared" si="1"/>
        <v>PSE</v>
      </c>
      <c r="K22" s="76">
        <f t="shared" si="0"/>
        <v>86194.341000000015</v>
      </c>
      <c r="L22" s="87" t="str">
        <f t="shared" si="2"/>
        <v>PSE</v>
      </c>
      <c r="M22" s="85">
        <f>K22/'6.1, 6.2'!E5</f>
        <v>8.225055440465609E-2</v>
      </c>
      <c r="N22" s="78"/>
      <c r="O22" s="68"/>
      <c r="P22" s="89"/>
      <c r="Q22" s="71"/>
      <c r="R22" s="23"/>
      <c r="S22" s="23"/>
      <c r="T22" s="23"/>
    </row>
    <row r="23" spans="1:20">
      <c r="A23" s="564"/>
      <c r="B23" s="327">
        <f>SUM(B24:B27)</f>
        <v>263007.72500000003</v>
      </c>
      <c r="C23" s="372">
        <v>6.1622215940210577E-2</v>
      </c>
      <c r="D23" s="327">
        <f>SUM(D24:D27)</f>
        <v>284882.26</v>
      </c>
      <c r="E23" s="372">
        <v>6.1453650134004674E-2</v>
      </c>
      <c r="F23" s="327">
        <f>SUM(F24:F27)</f>
        <v>297347.23499999999</v>
      </c>
      <c r="G23" s="372">
        <v>6.0698793355476247E-2</v>
      </c>
      <c r="H23" s="68"/>
      <c r="I23" s="68"/>
      <c r="J23" s="87" t="str">
        <f t="shared" si="1"/>
        <v>VE</v>
      </c>
      <c r="K23" s="76">
        <f t="shared" si="0"/>
        <v>11267.318000000007</v>
      </c>
      <c r="L23" s="87" t="str">
        <f t="shared" si="2"/>
        <v>VE</v>
      </c>
      <c r="M23" s="85">
        <f>K23/'6.1, 6.2'!F5</f>
        <v>2.3287244773642482E-2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43369.108</v>
      </c>
      <c r="C24" s="361">
        <v>7.151322620625189E-2</v>
      </c>
      <c r="D24" s="23">
        <v>41675.034</v>
      </c>
      <c r="E24" s="361">
        <v>6.8607125931145485E-2</v>
      </c>
      <c r="F24" s="23">
        <v>37836.578000000001</v>
      </c>
      <c r="G24" s="361">
        <v>6.7772916587611295E-2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111015.75</v>
      </c>
      <c r="C25" s="361">
        <v>5.8630002981889709E-2</v>
      </c>
      <c r="D25" s="23">
        <v>113091.09600000001</v>
      </c>
      <c r="E25" s="361">
        <v>5.8437111514239047E-2</v>
      </c>
      <c r="F25" s="23">
        <v>96901.172000000006</v>
      </c>
      <c r="G25" s="361">
        <v>5.5290718499514682E-2</v>
      </c>
      <c r="H25" s="68"/>
      <c r="I25" s="68"/>
      <c r="J25" s="87" t="str">
        <f t="shared" si="1"/>
        <v>VTE</v>
      </c>
      <c r="K25" s="76">
        <f t="shared" si="0"/>
        <v>4757.5070000000005</v>
      </c>
      <c r="L25" s="87" t="str">
        <f t="shared" si="2"/>
        <v>VTE</v>
      </c>
      <c r="M25" s="85">
        <f>K25/'6.1, 6.2'!H5</f>
        <v>2.8873293873809783E-2</v>
      </c>
      <c r="N25" s="78"/>
      <c r="O25" s="86"/>
    </row>
    <row r="26" spans="1:20">
      <c r="A26" s="18" t="s">
        <v>132</v>
      </c>
      <c r="B26" s="23">
        <v>36585.589</v>
      </c>
      <c r="C26" s="361">
        <v>5.9778006787207974E-2</v>
      </c>
      <c r="D26" s="23">
        <v>41587.044999999998</v>
      </c>
      <c r="E26" s="74">
        <v>6.0959482097622072E-2</v>
      </c>
      <c r="F26" s="23">
        <v>46685.468999999997</v>
      </c>
      <c r="G26" s="74">
        <v>6.2562044976244194E-2</v>
      </c>
      <c r="H26" s="68"/>
      <c r="I26" s="68"/>
      <c r="J26" s="87" t="str">
        <f t="shared" si="1"/>
        <v>FVE</v>
      </c>
      <c r="K26" s="76">
        <f t="shared" si="0"/>
        <v>10495.691999999994</v>
      </c>
      <c r="L26" s="87" t="str">
        <f t="shared" si="2"/>
        <v>FVE</v>
      </c>
      <c r="M26" s="85">
        <f>K26/'6.1, 6.2'!I5</f>
        <v>4.2987034892006108E-2</v>
      </c>
      <c r="N26" s="78"/>
      <c r="O26" s="86"/>
    </row>
    <row r="27" spans="1:20">
      <c r="A27" s="442" t="s">
        <v>130</v>
      </c>
      <c r="B27" s="250">
        <v>72037.278000000006</v>
      </c>
      <c r="C27" s="362">
        <v>6.2310788922697716E-2</v>
      </c>
      <c r="D27" s="250">
        <v>88529.085000000006</v>
      </c>
      <c r="E27" s="363">
        <v>6.2750475351717863E-2</v>
      </c>
      <c r="F27" s="250">
        <v>115924.016</v>
      </c>
      <c r="G27" s="363">
        <v>6.2945846592697807E-2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1.9369219765155942E-2</v>
      </c>
      <c r="J32" s="87" t="str">
        <f t="shared" si="5"/>
        <v>PE</v>
      </c>
      <c r="K32" s="70">
        <f t="shared" si="6"/>
        <v>31664.166999999998</v>
      </c>
      <c r="L32" s="70">
        <f t="shared" si="7"/>
        <v>43393.900999999998</v>
      </c>
      <c r="M32" s="70">
        <f t="shared" si="8"/>
        <v>59188.163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5.8453215149615871E-2</v>
      </c>
      <c r="J34" s="87" t="str">
        <f t="shared" si="5"/>
        <v>PSE</v>
      </c>
      <c r="K34" s="70">
        <f t="shared" si="6"/>
        <v>26897.404000000002</v>
      </c>
      <c r="L34" s="70">
        <f t="shared" si="7"/>
        <v>28755.585000000006</v>
      </c>
      <c r="M34" s="70">
        <f t="shared" si="8"/>
        <v>30541.352000000014</v>
      </c>
    </row>
    <row r="35" spans="8:13" ht="12.75" customHeight="1">
      <c r="H35" s="87" t="str">
        <f t="shared" si="3"/>
        <v>VE</v>
      </c>
      <c r="I35" s="88">
        <f t="shared" si="4"/>
        <v>2.7388802356214385E-2</v>
      </c>
      <c r="J35" s="87" t="str">
        <f t="shared" si="5"/>
        <v>VE</v>
      </c>
      <c r="K35" s="70">
        <f t="shared" si="6"/>
        <v>3840.6429999999991</v>
      </c>
      <c r="L35" s="70">
        <f t="shared" si="7"/>
        <v>2522.0620000000004</v>
      </c>
      <c r="M35" s="70">
        <f t="shared" si="8"/>
        <v>4904.6130000000076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3.0093345550168984E-2</v>
      </c>
      <c r="J37" s="87" t="str">
        <f t="shared" si="5"/>
        <v>VTE</v>
      </c>
      <c r="K37" s="70">
        <f t="shared" si="6"/>
        <v>1531.4140000000002</v>
      </c>
      <c r="L37" s="70">
        <f t="shared" si="7"/>
        <v>1139.905</v>
      </c>
      <c r="M37" s="70">
        <f t="shared" si="8"/>
        <v>2086.1880000000001</v>
      </c>
    </row>
    <row r="38" spans="8:13" ht="12.75" customHeight="1">
      <c r="H38" s="87" t="str">
        <f t="shared" si="3"/>
        <v>FVE</v>
      </c>
      <c r="I38" s="88">
        <f t="shared" si="4"/>
        <v>4.4995055647475482E-2</v>
      </c>
      <c r="J38" s="87" t="str">
        <f t="shared" si="5"/>
        <v>FVE</v>
      </c>
      <c r="K38" s="70">
        <f t="shared" si="6"/>
        <v>7130.4059999999963</v>
      </c>
      <c r="L38" s="70">
        <f t="shared" si="7"/>
        <v>2314.6269999999954</v>
      </c>
      <c r="M38" s="70">
        <f t="shared" si="8"/>
        <v>1050.6590000000008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406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234.50614999999993</v>
      </c>
      <c r="C7" s="565"/>
      <c r="D7" s="565"/>
      <c r="E7" s="565"/>
      <c r="F7" s="565"/>
      <c r="G7" s="580"/>
      <c r="H7" s="578">
        <f>SUM(H8,J8,L8)</f>
        <v>106393.15400000001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235.2303399999999</v>
      </c>
      <c r="C8" s="362">
        <v>1.1302138783180416E-2</v>
      </c>
      <c r="D8" s="327">
        <f>SUM(D9:D16)</f>
        <v>235.03700999999992</v>
      </c>
      <c r="E8" s="362">
        <v>1.1296127083461586E-2</v>
      </c>
      <c r="F8" s="327">
        <f>SUM(F9:F16)</f>
        <v>234.50614999999993</v>
      </c>
      <c r="G8" s="368">
        <v>1.1276446619669889E-2</v>
      </c>
      <c r="H8" s="327">
        <f>SUM(H9:H16)</f>
        <v>37645.842000000004</v>
      </c>
      <c r="I8" s="362">
        <v>5.7189096584180131E-3</v>
      </c>
      <c r="J8" s="327">
        <f>SUM(J9:J16)</f>
        <v>33565.023000000001</v>
      </c>
      <c r="K8" s="362">
        <v>4.5952266330153537E-3</v>
      </c>
      <c r="L8" s="327">
        <f>SUM(L9:L16)</f>
        <v>35182.288999999997</v>
      </c>
      <c r="M8" s="362">
        <v>4.1458760762350371E-3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4.835</v>
      </c>
      <c r="C10" s="361">
        <v>5.1287344160991558E-4</v>
      </c>
      <c r="D10" s="23">
        <v>4.835</v>
      </c>
      <c r="E10" s="361">
        <v>5.1287344160991558E-4</v>
      </c>
      <c r="F10" s="23">
        <v>4.835</v>
      </c>
      <c r="G10" s="369">
        <v>5.1287344160991558E-4</v>
      </c>
      <c r="H10" s="23">
        <v>2459.5659999999998</v>
      </c>
      <c r="I10" s="361">
        <v>8.1068060368544672E-4</v>
      </c>
      <c r="J10" s="23">
        <v>2184.652</v>
      </c>
      <c r="K10" s="361">
        <v>6.1073971713416499E-4</v>
      </c>
      <c r="L10" s="23">
        <v>2196.7919999999999</v>
      </c>
      <c r="M10" s="361">
        <v>5.1124964037792492E-4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41.339000000000013</v>
      </c>
      <c r="C12" s="361">
        <v>4.0977090338133605E-2</v>
      </c>
      <c r="D12" s="23">
        <v>41.339000000000013</v>
      </c>
      <c r="E12" s="361">
        <v>4.0955573916989153E-2</v>
      </c>
      <c r="F12" s="23">
        <v>41.539000000000016</v>
      </c>
      <c r="G12" s="369">
        <v>4.1129636725669418E-2</v>
      </c>
      <c r="H12" s="23">
        <v>11270.771000000004</v>
      </c>
      <c r="I12" s="361">
        <v>3.4087791956747771E-2</v>
      </c>
      <c r="J12" s="23">
        <v>14506.618999999999</v>
      </c>
      <c r="K12" s="361">
        <v>4.1499850926171485E-2</v>
      </c>
      <c r="L12" s="23">
        <v>15612.926999999996</v>
      </c>
      <c r="M12" s="361">
        <v>4.2455205273019291E-2</v>
      </c>
      <c r="N12" s="76"/>
      <c r="O12" s="85"/>
      <c r="X12" s="70"/>
    </row>
    <row r="13" spans="1:24">
      <c r="A13" s="56" t="s">
        <v>43</v>
      </c>
      <c r="B13" s="255">
        <v>25.72979999999998</v>
      </c>
      <c r="C13" s="361">
        <v>2.3103537074860941E-2</v>
      </c>
      <c r="D13" s="23">
        <v>25.627549999999978</v>
      </c>
      <c r="E13" s="361">
        <v>2.3023585268915816E-2</v>
      </c>
      <c r="F13" s="23">
        <v>25.00934999999998</v>
      </c>
      <c r="G13" s="369">
        <v>2.248780016373627E-2</v>
      </c>
      <c r="H13" s="23">
        <v>2272.1139999999991</v>
      </c>
      <c r="I13" s="361">
        <v>1.4399952948993449E-2</v>
      </c>
      <c r="J13" s="23">
        <v>2295.3759999999997</v>
      </c>
      <c r="K13" s="361">
        <v>1.7828455562704064E-2</v>
      </c>
      <c r="L13" s="23">
        <v>4114.63</v>
      </c>
      <c r="M13" s="361">
        <v>2.0853985090913289E-2</v>
      </c>
      <c r="N13" s="76"/>
      <c r="O13" s="85"/>
      <c r="X13" s="70"/>
    </row>
    <row r="14" spans="1:24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50.096199999999996</v>
      </c>
      <c r="C15" s="361">
        <v>0.1475979339435885</v>
      </c>
      <c r="D15" s="23">
        <v>50.096199999999996</v>
      </c>
      <c r="E15" s="74">
        <v>0.1475979339435885</v>
      </c>
      <c r="F15" s="23">
        <v>50.096199999999996</v>
      </c>
      <c r="G15" s="370">
        <v>0.14773504408352936</v>
      </c>
      <c r="H15" s="23">
        <v>13550.206000000006</v>
      </c>
      <c r="I15" s="361">
        <v>0.23546317630860122</v>
      </c>
      <c r="J15" s="23">
        <v>11810.795999999995</v>
      </c>
      <c r="K15" s="74">
        <v>0.26289250004000975</v>
      </c>
      <c r="L15" s="23">
        <v>12219.666000000003</v>
      </c>
      <c r="M15" s="74">
        <v>0.1961469647706891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113.23033999999993</v>
      </c>
      <c r="C16" s="362">
        <v>5.3952289985040307E-2</v>
      </c>
      <c r="D16" s="250">
        <v>113.13925999999994</v>
      </c>
      <c r="E16" s="363">
        <v>5.4063312155578233E-2</v>
      </c>
      <c r="F16" s="250">
        <v>113.02659999999995</v>
      </c>
      <c r="G16" s="371">
        <v>5.427059923491754E-2</v>
      </c>
      <c r="H16" s="250">
        <v>8093.1850000000013</v>
      </c>
      <c r="I16" s="362">
        <v>5.4567026241642488E-2</v>
      </c>
      <c r="J16" s="250">
        <v>2767.5800000000027</v>
      </c>
      <c r="K16" s="363">
        <v>4.2831303322367328E-2</v>
      </c>
      <c r="L16" s="250">
        <v>1038.2740000000003</v>
      </c>
      <c r="M16" s="363">
        <v>3.3248972187785608E-2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1.0687533672582272E-2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5.5713003253218894E-2</v>
      </c>
      <c r="J20" s="87" t="str">
        <f t="shared" ref="J20:J26" si="1">A10</f>
        <v>PE</v>
      </c>
      <c r="K20" s="76">
        <f t="shared" si="0"/>
        <v>6841.01</v>
      </c>
      <c r="L20" s="87" t="str">
        <f t="shared" ref="L20:L26" si="2">A10</f>
        <v>PE</v>
      </c>
      <c r="M20" s="85">
        <f>K20/'6.1, 6.2'!C5</f>
        <v>6.2716003424345267E-4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4.3661152848816859E-2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3" t="s">
        <v>53</v>
      </c>
      <c r="B22" s="565">
        <f>SUM(B23,D23,F23)</f>
        <v>633809.26699999999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4.8729657581762245E-2</v>
      </c>
      <c r="J22" s="87" t="str">
        <f t="shared" si="1"/>
        <v>PSE</v>
      </c>
      <c r="K22" s="76">
        <f t="shared" si="0"/>
        <v>41390.316999999995</v>
      </c>
      <c r="L22" s="87" t="str">
        <f t="shared" si="2"/>
        <v>PSE</v>
      </c>
      <c r="M22" s="85">
        <f>K22/'6.1, 6.2'!E5</f>
        <v>3.9496520081689135E-2</v>
      </c>
      <c r="N22" s="78"/>
      <c r="O22" s="68"/>
    </row>
    <row r="23" spans="1:15">
      <c r="A23" s="564"/>
      <c r="B23" s="327">
        <f>SUM(B24:B27)</f>
        <v>194153.114</v>
      </c>
      <c r="C23" s="372">
        <v>4.5489709917730818E-2</v>
      </c>
      <c r="D23" s="327">
        <f>SUM(D24:D27)</f>
        <v>215031.62199999997</v>
      </c>
      <c r="E23" s="372">
        <v>4.6385752718107263E-2</v>
      </c>
      <c r="F23" s="327">
        <f>SUM(F24:F27)</f>
        <v>224624.53100000002</v>
      </c>
      <c r="G23" s="372">
        <v>4.5853589288428288E-2</v>
      </c>
      <c r="H23" s="68"/>
      <c r="I23" s="68"/>
      <c r="J23" s="87" t="str">
        <f t="shared" si="1"/>
        <v>VE</v>
      </c>
      <c r="K23" s="76">
        <f t="shared" si="0"/>
        <v>8682.119999999999</v>
      </c>
      <c r="L23" s="87" t="str">
        <f t="shared" si="2"/>
        <v>VE</v>
      </c>
      <c r="M23" s="85">
        <f>K23/'6.1, 6.2'!F5</f>
        <v>1.7944168576242966E-2</v>
      </c>
      <c r="N23" s="78"/>
      <c r="O23" s="68"/>
    </row>
    <row r="24" spans="1:15">
      <c r="A24" s="18" t="s">
        <v>8</v>
      </c>
      <c r="B24" s="23">
        <v>4130.4679999999998</v>
      </c>
      <c r="C24" s="361">
        <v>6.8109100242892901E-3</v>
      </c>
      <c r="D24" s="23">
        <v>7305.5590000000002</v>
      </c>
      <c r="E24" s="361">
        <v>1.2026706596338069E-2</v>
      </c>
      <c r="F24" s="23">
        <v>7504.1859999999997</v>
      </c>
      <c r="G24" s="361">
        <v>1.3441505514476504E-2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107946.599</v>
      </c>
      <c r="C25" s="361">
        <v>5.700911286240784E-2</v>
      </c>
      <c r="D25" s="23">
        <v>109267.579</v>
      </c>
      <c r="E25" s="361">
        <v>5.6461400806602176E-2</v>
      </c>
      <c r="F25" s="23">
        <v>93738.732999999993</v>
      </c>
      <c r="G25" s="361">
        <v>5.3486266386996502E-2</v>
      </c>
      <c r="H25" s="68"/>
      <c r="I25" s="68"/>
      <c r="J25" s="87" t="str">
        <f t="shared" si="1"/>
        <v>VTE</v>
      </c>
      <c r="K25" s="76">
        <f t="shared" si="0"/>
        <v>37580.668000000005</v>
      </c>
      <c r="L25" s="87" t="str">
        <f t="shared" si="2"/>
        <v>VTE</v>
      </c>
      <c r="M25" s="85">
        <f>K25/'6.1, 6.2'!H5</f>
        <v>0.2280769468417134</v>
      </c>
      <c r="N25" s="78"/>
      <c r="O25" s="86"/>
    </row>
    <row r="26" spans="1:15">
      <c r="A26" s="18" t="s">
        <v>132</v>
      </c>
      <c r="B26" s="23">
        <v>26104.559000000001</v>
      </c>
      <c r="C26" s="361">
        <v>4.2652818985067342E-2</v>
      </c>
      <c r="D26" s="23">
        <v>29673.201000000001</v>
      </c>
      <c r="E26" s="74">
        <v>4.3495828211373072E-2</v>
      </c>
      <c r="F26" s="23">
        <v>33311.029000000002</v>
      </c>
      <c r="G26" s="74">
        <v>4.4639287965661759E-2</v>
      </c>
      <c r="H26" s="68"/>
      <c r="I26" s="68"/>
      <c r="J26" s="87" t="str">
        <f t="shared" si="1"/>
        <v>FVE</v>
      </c>
      <c r="K26" s="76">
        <f t="shared" si="0"/>
        <v>11899.039000000004</v>
      </c>
      <c r="L26" s="87" t="str">
        <f t="shared" si="2"/>
        <v>FVE</v>
      </c>
      <c r="M26" s="85">
        <f>K26/'6.1, 6.2'!I5</f>
        <v>4.8734700358427245E-2</v>
      </c>
      <c r="N26" s="78"/>
      <c r="O26" s="86"/>
    </row>
    <row r="27" spans="1:15">
      <c r="A27" s="442" t="s">
        <v>130</v>
      </c>
      <c r="B27" s="250">
        <v>55971.487999999998</v>
      </c>
      <c r="C27" s="362">
        <v>4.8414205412610226E-2</v>
      </c>
      <c r="D27" s="250">
        <v>68785.282999999996</v>
      </c>
      <c r="E27" s="363">
        <v>4.875583211384639E-2</v>
      </c>
      <c r="F27" s="250">
        <v>90070.582999999999</v>
      </c>
      <c r="G27" s="363">
        <v>4.8907631875286781E-2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5.1287344160991558E-4</v>
      </c>
      <c r="J32" s="87" t="str">
        <f t="shared" si="5"/>
        <v>PE</v>
      </c>
      <c r="K32" s="70">
        <f t="shared" si="6"/>
        <v>2459.5659999999998</v>
      </c>
      <c r="L32" s="70">
        <f t="shared" si="7"/>
        <v>2184.652</v>
      </c>
      <c r="M32" s="70">
        <f t="shared" si="8"/>
        <v>2196.7919999999999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4.1129636725669418E-2</v>
      </c>
      <c r="J34" s="87" t="str">
        <f t="shared" si="5"/>
        <v>PSE</v>
      </c>
      <c r="K34" s="70">
        <f t="shared" si="6"/>
        <v>11270.771000000004</v>
      </c>
      <c r="L34" s="70">
        <f t="shared" si="7"/>
        <v>14506.618999999999</v>
      </c>
      <c r="M34" s="70">
        <f t="shared" si="8"/>
        <v>15612.926999999996</v>
      </c>
    </row>
    <row r="35" spans="8:13" ht="13.5" customHeight="1">
      <c r="H35" s="87" t="str">
        <f t="shared" si="3"/>
        <v>VE</v>
      </c>
      <c r="I35" s="88">
        <f t="shared" si="4"/>
        <v>2.248780016373627E-2</v>
      </c>
      <c r="J35" s="87" t="str">
        <f t="shared" si="5"/>
        <v>VE</v>
      </c>
      <c r="K35" s="70">
        <f t="shared" si="6"/>
        <v>2272.1139999999991</v>
      </c>
      <c r="L35" s="70">
        <f t="shared" si="7"/>
        <v>2295.3759999999997</v>
      </c>
      <c r="M35" s="70">
        <f t="shared" si="8"/>
        <v>4114.63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0.14773504408352936</v>
      </c>
      <c r="J37" s="87" t="str">
        <f t="shared" si="5"/>
        <v>VTE</v>
      </c>
      <c r="K37" s="70">
        <f t="shared" si="6"/>
        <v>13550.206000000006</v>
      </c>
      <c r="L37" s="70">
        <f t="shared" si="7"/>
        <v>11810.795999999995</v>
      </c>
      <c r="M37" s="70">
        <f t="shared" si="8"/>
        <v>12219.666000000003</v>
      </c>
    </row>
    <row r="38" spans="8:13" ht="12.75" customHeight="1">
      <c r="H38" s="87" t="str">
        <f t="shared" si="3"/>
        <v>FVE</v>
      </c>
      <c r="I38" s="88">
        <f t="shared" si="4"/>
        <v>5.427059923491754E-2</v>
      </c>
      <c r="J38" s="87" t="str">
        <f t="shared" si="5"/>
        <v>FVE</v>
      </c>
      <c r="K38" s="70">
        <f t="shared" si="6"/>
        <v>8093.1850000000013</v>
      </c>
      <c r="L38" s="70">
        <f t="shared" si="7"/>
        <v>2767.5800000000027</v>
      </c>
      <c r="M38" s="70">
        <f t="shared" si="8"/>
        <v>1038.2740000000003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407</v>
      </c>
      <c r="M1" s="357" t="str">
        <f>'3.1'!N1</f>
        <v>IV. čtvrtletí 2022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1" ht="13.5" customHeight="1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83" t="s">
        <v>53</v>
      </c>
      <c r="B7" s="578">
        <f>F8</f>
        <v>1463.3216900000007</v>
      </c>
      <c r="C7" s="565"/>
      <c r="D7" s="565"/>
      <c r="E7" s="565"/>
      <c r="F7" s="565"/>
      <c r="G7" s="580"/>
      <c r="H7" s="578">
        <f>SUM(H8,J8,L8)</f>
        <v>1219881.0929999999</v>
      </c>
      <c r="I7" s="565"/>
      <c r="J7" s="565"/>
      <c r="K7" s="565"/>
      <c r="L7" s="565"/>
      <c r="M7" s="565"/>
      <c r="N7" s="73"/>
    </row>
    <row r="8" spans="1:21">
      <c r="A8" s="584"/>
      <c r="B8" s="367">
        <f>SUM(B9:B16)</f>
        <v>1463.1376300000006</v>
      </c>
      <c r="C8" s="362">
        <v>7.0299539392553248E-2</v>
      </c>
      <c r="D8" s="327">
        <f>SUM(D9:D16)</f>
        <v>1463.5753600000005</v>
      </c>
      <c r="E8" s="362">
        <v>7.0340978481572128E-2</v>
      </c>
      <c r="F8" s="327">
        <f>SUM(F9:F16)</f>
        <v>1463.3216900000007</v>
      </c>
      <c r="G8" s="368">
        <v>7.0365186263516497E-2</v>
      </c>
      <c r="H8" s="327">
        <f>SUM(H9:H16)</f>
        <v>322319.88200000004</v>
      </c>
      <c r="I8" s="362">
        <v>4.8964724610753942E-2</v>
      </c>
      <c r="J8" s="327">
        <f>SUM(J9:J16)</f>
        <v>440984.875</v>
      </c>
      <c r="K8" s="362">
        <v>6.037312837107088E-2</v>
      </c>
      <c r="L8" s="327">
        <f>SUM(L9:L16)</f>
        <v>456576.33599999989</v>
      </c>
      <c r="M8" s="362">
        <v>5.38028923700061E-2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1259.6520000000003</v>
      </c>
      <c r="C10" s="361">
        <v>0.1336177986495995</v>
      </c>
      <c r="D10" s="23">
        <v>1259.6520000000003</v>
      </c>
      <c r="E10" s="361">
        <v>0.1336177986495995</v>
      </c>
      <c r="F10" s="23">
        <v>1259.6520000000003</v>
      </c>
      <c r="G10" s="369">
        <v>0.1336177986495995</v>
      </c>
      <c r="H10" s="23">
        <v>265357.30300000007</v>
      </c>
      <c r="I10" s="361">
        <v>8.7462592420118862E-2</v>
      </c>
      <c r="J10" s="23">
        <v>390632.69300000003</v>
      </c>
      <c r="K10" s="361">
        <v>0.10920499028045524</v>
      </c>
      <c r="L10" s="23">
        <v>402835.18799999991</v>
      </c>
      <c r="M10" s="361">
        <v>9.3750043243317413E-2</v>
      </c>
      <c r="N10" s="76"/>
      <c r="O10" s="85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>
      <c r="A12" s="56" t="s">
        <v>22</v>
      </c>
      <c r="B12" s="255">
        <v>93.376999999999981</v>
      </c>
      <c r="C12" s="361">
        <v>9.2559514369092141E-2</v>
      </c>
      <c r="D12" s="23">
        <v>93.906999999999982</v>
      </c>
      <c r="E12" s="361">
        <v>9.3035996996122264E-2</v>
      </c>
      <c r="F12" s="23">
        <v>94.106999999999985</v>
      </c>
      <c r="G12" s="369">
        <v>9.317958360438551E-2</v>
      </c>
      <c r="H12" s="23">
        <v>41397.858999999989</v>
      </c>
      <c r="I12" s="361">
        <v>0.12520541895907364</v>
      </c>
      <c r="J12" s="23">
        <v>40951.856999999982</v>
      </c>
      <c r="K12" s="361">
        <v>0.11715313958751461</v>
      </c>
      <c r="L12" s="23">
        <v>44636.341000000008</v>
      </c>
      <c r="M12" s="361">
        <v>0.12137666561763134</v>
      </c>
      <c r="N12" s="76"/>
      <c r="O12" s="85"/>
    </row>
    <row r="13" spans="1:21">
      <c r="A13" s="56" t="s">
        <v>43</v>
      </c>
      <c r="B13" s="255">
        <v>17.970399999999987</v>
      </c>
      <c r="C13" s="361">
        <v>1.6136145739573608E-2</v>
      </c>
      <c r="D13" s="23">
        <v>17.970399999999987</v>
      </c>
      <c r="E13" s="361">
        <v>1.6144463154555345E-2</v>
      </c>
      <c r="F13" s="23">
        <v>17.970399999999987</v>
      </c>
      <c r="G13" s="369">
        <v>1.6158547265818834E-2</v>
      </c>
      <c r="H13" s="23">
        <v>3369.2120000000009</v>
      </c>
      <c r="I13" s="361">
        <v>2.135301937983048E-2</v>
      </c>
      <c r="J13" s="23">
        <v>3037.3790000000008</v>
      </c>
      <c r="K13" s="361">
        <v>2.3591680199056941E-2</v>
      </c>
      <c r="L13" s="23">
        <v>2274.5720000000006</v>
      </c>
      <c r="M13" s="361">
        <v>1.1528105947851648E-2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28.4</v>
      </c>
      <c r="C15" s="361">
        <v>8.3674636479371955E-2</v>
      </c>
      <c r="D15" s="23">
        <v>28.4</v>
      </c>
      <c r="E15" s="74">
        <v>8.3674636479371955E-2</v>
      </c>
      <c r="F15" s="23">
        <v>28.4</v>
      </c>
      <c r="G15" s="370">
        <v>8.3752365488245301E-2</v>
      </c>
      <c r="H15" s="23">
        <v>7237.7129999999997</v>
      </c>
      <c r="I15" s="361">
        <v>0.12577040468536452</v>
      </c>
      <c r="J15" s="23">
        <v>4281.0330000000004</v>
      </c>
      <c r="K15" s="74">
        <v>9.5290060731197432E-2</v>
      </c>
      <c r="L15" s="23">
        <v>6054.2719999999999</v>
      </c>
      <c r="M15" s="74">
        <v>9.7181631371607805E-2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63.738230000000328</v>
      </c>
      <c r="C16" s="362">
        <v>3.0370159341508784E-2</v>
      </c>
      <c r="D16" s="250">
        <v>63.645960000000322</v>
      </c>
      <c r="E16" s="363">
        <v>3.0413062653242253E-2</v>
      </c>
      <c r="F16" s="250">
        <v>63.192290000000305</v>
      </c>
      <c r="G16" s="371">
        <v>3.0342268504287537E-2</v>
      </c>
      <c r="H16" s="250">
        <v>4957.795000000011</v>
      </c>
      <c r="I16" s="362">
        <v>3.3427152581546632E-2</v>
      </c>
      <c r="J16" s="250">
        <v>2081.9130000000005</v>
      </c>
      <c r="K16" s="363">
        <v>3.2219862549151122E-2</v>
      </c>
      <c r="L16" s="250">
        <v>775.9630000000011</v>
      </c>
      <c r="M16" s="363">
        <v>2.4848905207826365E-2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0.18019357929213178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0.10722346843780475</v>
      </c>
      <c r="J20" s="87" t="str">
        <f t="shared" ref="J20:J26" si="1">A10</f>
        <v>PE</v>
      </c>
      <c r="K20" s="76">
        <f t="shared" si="0"/>
        <v>1058825.1839999999</v>
      </c>
      <c r="L20" s="87" t="str">
        <f t="shared" ref="L20:L26" si="2">A10</f>
        <v>PE</v>
      </c>
      <c r="M20" s="85">
        <f>K20/'6.1, 6.2'!C5</f>
        <v>9.7069414992123959E-2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8.4656144701339212E-2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63" t="s">
        <v>53</v>
      </c>
      <c r="B22" s="565">
        <f>SUM(B23,D23,F23)</f>
        <v>1479605.898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8.8256443910795637E-2</v>
      </c>
      <c r="J22" s="87" t="str">
        <f t="shared" si="1"/>
        <v>PSE</v>
      </c>
      <c r="K22" s="76">
        <f t="shared" si="0"/>
        <v>126986.05699999997</v>
      </c>
      <c r="L22" s="87" t="str">
        <f t="shared" si="2"/>
        <v>PSE</v>
      </c>
      <c r="M22" s="85">
        <f>K22/'6.1, 6.2'!E5</f>
        <v>0.12117586222871936</v>
      </c>
      <c r="N22" s="78"/>
      <c r="O22" s="68"/>
      <c r="P22" s="89"/>
      <c r="Q22" s="71"/>
      <c r="R22" s="23"/>
      <c r="S22" s="23"/>
      <c r="T22" s="23"/>
    </row>
    <row r="23" spans="1:20">
      <c r="A23" s="564"/>
      <c r="B23" s="327">
        <f>SUM(B24:B27)</f>
        <v>468955.03899999999</v>
      </c>
      <c r="C23" s="372">
        <v>0.10987528476400406</v>
      </c>
      <c r="D23" s="327">
        <f>SUM(D24:D27)</f>
        <v>503290.79200000002</v>
      </c>
      <c r="E23" s="372">
        <v>0.10856785623377924</v>
      </c>
      <c r="F23" s="327">
        <f>SUM(F24:F27)</f>
        <v>507360.06700000004</v>
      </c>
      <c r="G23" s="372">
        <v>0.10356963253299997</v>
      </c>
      <c r="H23" s="68"/>
      <c r="I23" s="68"/>
      <c r="J23" s="87" t="str">
        <f t="shared" si="1"/>
        <v>VE</v>
      </c>
      <c r="K23" s="76">
        <f t="shared" si="0"/>
        <v>8681.1630000000023</v>
      </c>
      <c r="L23" s="87" t="str">
        <f t="shared" si="2"/>
        <v>VE</v>
      </c>
      <c r="M23" s="85">
        <f>K23/'6.1, 6.2'!F5</f>
        <v>1.7942190652725735E-2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112315.757</v>
      </c>
      <c r="C24" s="361">
        <v>0.1852023826929394</v>
      </c>
      <c r="D24" s="23">
        <v>112587.36599999999</v>
      </c>
      <c r="E24" s="361">
        <v>0.1853458739210139</v>
      </c>
      <c r="F24" s="23">
        <v>94431.99</v>
      </c>
      <c r="G24" s="361">
        <v>0.16914667551257262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204651.78899999999</v>
      </c>
      <c r="C25" s="361">
        <v>0.10808137583468169</v>
      </c>
      <c r="D25" s="23">
        <v>208588.93900000001</v>
      </c>
      <c r="E25" s="361">
        <v>0.10778333149216103</v>
      </c>
      <c r="F25" s="23">
        <v>185209.323</v>
      </c>
      <c r="G25" s="361">
        <v>0.10567835589727118</v>
      </c>
      <c r="H25" s="68"/>
      <c r="I25" s="68"/>
      <c r="J25" s="87" t="str">
        <f t="shared" si="1"/>
        <v>VTE</v>
      </c>
      <c r="K25" s="76">
        <f t="shared" si="0"/>
        <v>17573.018</v>
      </c>
      <c r="L25" s="87" t="str">
        <f t="shared" si="2"/>
        <v>VTE</v>
      </c>
      <c r="M25" s="85">
        <f>K25/'6.1, 6.2'!H5</f>
        <v>0.10665058673875813</v>
      </c>
      <c r="N25" s="78"/>
      <c r="O25" s="86"/>
    </row>
    <row r="26" spans="1:20">
      <c r="A26" s="18" t="s">
        <v>132</v>
      </c>
      <c r="B26" s="23">
        <v>50615.048999999999</v>
      </c>
      <c r="C26" s="361">
        <v>8.2701053211330394E-2</v>
      </c>
      <c r="D26" s="23">
        <v>57534.411</v>
      </c>
      <c r="E26" s="74">
        <v>8.4335588098450626E-2</v>
      </c>
      <c r="F26" s="23">
        <v>64587.925999999999</v>
      </c>
      <c r="G26" s="74">
        <v>8.655268583323715E-2</v>
      </c>
      <c r="H26" s="68"/>
      <c r="I26" s="68"/>
      <c r="J26" s="87" t="str">
        <f t="shared" si="1"/>
        <v>FVE</v>
      </c>
      <c r="K26" s="76">
        <f t="shared" si="0"/>
        <v>7815.671000000013</v>
      </c>
      <c r="L26" s="87" t="str">
        <f t="shared" si="2"/>
        <v>FVE</v>
      </c>
      <c r="M26" s="85">
        <f>K26/'6.1, 6.2'!I5</f>
        <v>3.2010516503479816E-2</v>
      </c>
      <c r="N26" s="78"/>
      <c r="O26" s="86"/>
    </row>
    <row r="27" spans="1:20">
      <c r="A27" s="442" t="s">
        <v>130</v>
      </c>
      <c r="B27" s="250">
        <v>101372.444</v>
      </c>
      <c r="C27" s="362">
        <v>8.7685114374560266E-2</v>
      </c>
      <c r="D27" s="250">
        <v>124580.076</v>
      </c>
      <c r="E27" s="363">
        <v>8.8303849388629022E-2</v>
      </c>
      <c r="F27" s="250">
        <v>163130.82800000001</v>
      </c>
      <c r="G27" s="363">
        <v>8.8578781413402488E-2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0.1336177986495995</v>
      </c>
      <c r="J32" s="87" t="str">
        <f t="shared" si="5"/>
        <v>PE</v>
      </c>
      <c r="K32" s="70">
        <f t="shared" si="6"/>
        <v>265357.30300000007</v>
      </c>
      <c r="L32" s="70">
        <f t="shared" si="7"/>
        <v>390632.69300000003</v>
      </c>
      <c r="M32" s="70">
        <f t="shared" si="8"/>
        <v>402835.18799999991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9.317958360438551E-2</v>
      </c>
      <c r="J34" s="87" t="str">
        <f t="shared" si="5"/>
        <v>PSE</v>
      </c>
      <c r="K34" s="70">
        <f t="shared" si="6"/>
        <v>41397.858999999989</v>
      </c>
      <c r="L34" s="70">
        <f t="shared" si="7"/>
        <v>40951.856999999982</v>
      </c>
      <c r="M34" s="70">
        <f t="shared" si="8"/>
        <v>44636.341000000008</v>
      </c>
    </row>
    <row r="35" spans="8:13" ht="12.75" customHeight="1">
      <c r="H35" s="87" t="str">
        <f t="shared" si="3"/>
        <v>VE</v>
      </c>
      <c r="I35" s="88">
        <f t="shared" si="4"/>
        <v>1.6158547265818834E-2</v>
      </c>
      <c r="J35" s="87" t="str">
        <f t="shared" si="5"/>
        <v>VE</v>
      </c>
      <c r="K35" s="70">
        <f t="shared" si="6"/>
        <v>3369.2120000000009</v>
      </c>
      <c r="L35" s="70">
        <f t="shared" si="7"/>
        <v>3037.3790000000008</v>
      </c>
      <c r="M35" s="70">
        <f t="shared" si="8"/>
        <v>2274.5720000000006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8.3752365488245301E-2</v>
      </c>
      <c r="J37" s="87" t="str">
        <f t="shared" si="5"/>
        <v>VTE</v>
      </c>
      <c r="K37" s="70">
        <f t="shared" si="6"/>
        <v>7237.7129999999997</v>
      </c>
      <c r="L37" s="70">
        <f t="shared" si="7"/>
        <v>4281.0330000000004</v>
      </c>
      <c r="M37" s="70">
        <f t="shared" si="8"/>
        <v>6054.2719999999999</v>
      </c>
    </row>
    <row r="38" spans="8:13" ht="12.75" customHeight="1">
      <c r="H38" s="87" t="str">
        <f t="shared" si="3"/>
        <v>FVE</v>
      </c>
      <c r="I38" s="88">
        <f t="shared" si="4"/>
        <v>3.0342268504287537E-2</v>
      </c>
      <c r="J38" s="87" t="str">
        <f t="shared" si="5"/>
        <v>FVE</v>
      </c>
      <c r="K38" s="70">
        <f t="shared" si="6"/>
        <v>4957.795000000011</v>
      </c>
      <c r="L38" s="70">
        <f t="shared" si="7"/>
        <v>2081.9130000000005</v>
      </c>
      <c r="M38" s="70">
        <f t="shared" si="8"/>
        <v>775.9630000000011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408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1053.5323699999999</v>
      </c>
      <c r="C7" s="565"/>
      <c r="D7" s="565"/>
      <c r="E7" s="565"/>
      <c r="F7" s="565"/>
      <c r="G7" s="580"/>
      <c r="H7" s="578">
        <f>SUM(H8,J8,L8)</f>
        <v>355491.71100000001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1054.0843199999997</v>
      </c>
      <c r="C8" s="362">
        <v>5.0645708686278983E-2</v>
      </c>
      <c r="D8" s="327">
        <f>SUM(D9:D16)</f>
        <v>1053.8955699999997</v>
      </c>
      <c r="E8" s="362">
        <v>5.0651334831978957E-2</v>
      </c>
      <c r="F8" s="327">
        <f>SUM(F9:F16)</f>
        <v>1053.5323699999999</v>
      </c>
      <c r="G8" s="368">
        <v>5.0660085172176968E-2</v>
      </c>
      <c r="H8" s="327">
        <f>SUM(H9:H16)</f>
        <v>110113.98000000001</v>
      </c>
      <c r="I8" s="362">
        <v>1.6727794367007328E-2</v>
      </c>
      <c r="J8" s="327">
        <f>SUM(J9:J16)</f>
        <v>118957.06</v>
      </c>
      <c r="K8" s="362">
        <v>1.6285841672064559E-2</v>
      </c>
      <c r="L8" s="327">
        <f>SUM(L9:L16)</f>
        <v>126420.67100000002</v>
      </c>
      <c r="M8" s="362">
        <v>1.4897394408887966E-2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111.43100000000001</v>
      </c>
      <c r="C10" s="361">
        <v>1.182006214519845E-2</v>
      </c>
      <c r="D10" s="23">
        <v>111.43100000000001</v>
      </c>
      <c r="E10" s="361">
        <v>1.182006214519845E-2</v>
      </c>
      <c r="F10" s="23">
        <v>111.43100000000001</v>
      </c>
      <c r="G10" s="369">
        <v>1.182006214519845E-2</v>
      </c>
      <c r="H10" s="23">
        <v>14889.453000000001</v>
      </c>
      <c r="I10" s="361">
        <v>4.9076100200547935E-3</v>
      </c>
      <c r="J10" s="23">
        <v>18588.832999999999</v>
      </c>
      <c r="K10" s="361">
        <v>5.196680573507465E-3</v>
      </c>
      <c r="L10" s="23">
        <v>24461.914999999997</v>
      </c>
      <c r="M10" s="361">
        <v>5.6929127776800745E-3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122.77199999999991</v>
      </c>
      <c r="C12" s="361">
        <v>0.1216971705893547</v>
      </c>
      <c r="D12" s="23">
        <v>122.77199999999991</v>
      </c>
      <c r="E12" s="361">
        <v>0.12163326933250894</v>
      </c>
      <c r="F12" s="23">
        <v>122.77199999999991</v>
      </c>
      <c r="G12" s="369">
        <v>0.12156209249341293</v>
      </c>
      <c r="H12" s="23">
        <v>25758.959000000006</v>
      </c>
      <c r="I12" s="361">
        <v>7.7906474669248049E-2</v>
      </c>
      <c r="J12" s="23">
        <v>27214.342000000004</v>
      </c>
      <c r="K12" s="361">
        <v>7.7853505083014016E-2</v>
      </c>
      <c r="L12" s="23">
        <v>29743.630000000008</v>
      </c>
      <c r="M12" s="361">
        <v>8.0879896333002479E-2</v>
      </c>
      <c r="N12" s="76"/>
      <c r="O12" s="85"/>
      <c r="X12" s="70"/>
    </row>
    <row r="13" spans="1:24">
      <c r="A13" s="56" t="s">
        <v>43</v>
      </c>
      <c r="B13" s="255">
        <v>12.703039999999991</v>
      </c>
      <c r="C13" s="361">
        <v>1.140642972753156E-2</v>
      </c>
      <c r="D13" s="23">
        <v>12.588039999999989</v>
      </c>
      <c r="E13" s="361">
        <v>1.130899412189316E-2</v>
      </c>
      <c r="F13" s="23">
        <v>12.49603999999999</v>
      </c>
      <c r="G13" s="369">
        <v>1.1236135699570559E-2</v>
      </c>
      <c r="H13" s="23">
        <v>1327.3989999999994</v>
      </c>
      <c r="I13" s="361">
        <v>8.4126426510909898E-3</v>
      </c>
      <c r="J13" s="23">
        <v>920.9199999999995</v>
      </c>
      <c r="K13" s="361">
        <v>7.1528940342695134E-3</v>
      </c>
      <c r="L13" s="23">
        <v>1775.6439999999989</v>
      </c>
      <c r="M13" s="361">
        <v>8.9994127060682508E-3</v>
      </c>
      <c r="N13" s="76"/>
      <c r="O13" s="85"/>
      <c r="X13" s="70"/>
    </row>
    <row r="14" spans="1:24">
      <c r="A14" s="56" t="s">
        <v>44</v>
      </c>
      <c r="B14" s="255">
        <v>650</v>
      </c>
      <c r="C14" s="361">
        <v>0.55484421681604779</v>
      </c>
      <c r="D14" s="23">
        <v>650</v>
      </c>
      <c r="E14" s="361">
        <v>0.55484421681604779</v>
      </c>
      <c r="F14" s="23">
        <v>650</v>
      </c>
      <c r="G14" s="369">
        <v>0.55484421681604779</v>
      </c>
      <c r="H14" s="23">
        <v>54109.71</v>
      </c>
      <c r="I14" s="361">
        <v>0.60063704943654594</v>
      </c>
      <c r="J14" s="23">
        <v>64191.15</v>
      </c>
      <c r="K14" s="361">
        <v>0.58430998768956732</v>
      </c>
      <c r="L14" s="23">
        <v>61660.78</v>
      </c>
      <c r="M14" s="361">
        <v>0.57682293761747272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45.889999999999993</v>
      </c>
      <c r="C15" s="361">
        <v>0.13520524887459082</v>
      </c>
      <c r="D15" s="23">
        <v>45.889999999999993</v>
      </c>
      <c r="E15" s="74">
        <v>0.13520524887459082</v>
      </c>
      <c r="F15" s="23">
        <v>45.889999999999993</v>
      </c>
      <c r="G15" s="370">
        <v>0.13533084691040762</v>
      </c>
      <c r="H15" s="23">
        <v>6640.5839999999998</v>
      </c>
      <c r="I15" s="361">
        <v>0.11539403911527807</v>
      </c>
      <c r="J15" s="23">
        <v>5081.5710000000008</v>
      </c>
      <c r="K15" s="74">
        <v>0.1131089644017908</v>
      </c>
      <c r="L15" s="23">
        <v>7233.380000000001</v>
      </c>
      <c r="M15" s="74">
        <v>0.11610837252286658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111.28827999999997</v>
      </c>
      <c r="C16" s="362">
        <v>5.3026932132292141E-2</v>
      </c>
      <c r="D16" s="250">
        <v>111.21452999999995</v>
      </c>
      <c r="E16" s="363">
        <v>5.3143584743491519E-2</v>
      </c>
      <c r="F16" s="250">
        <v>110.94332999999992</v>
      </c>
      <c r="G16" s="371">
        <v>5.3270300975320879E-2</v>
      </c>
      <c r="H16" s="250">
        <v>7387.8750000000073</v>
      </c>
      <c r="I16" s="362">
        <v>4.9811584560957745E-2</v>
      </c>
      <c r="J16" s="250">
        <v>2960.2440000000011</v>
      </c>
      <c r="K16" s="363">
        <v>4.5812987762672758E-2</v>
      </c>
      <c r="L16" s="250">
        <v>1545.3220000000008</v>
      </c>
      <c r="M16" s="363">
        <v>4.9486328463558979E-2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5.3051319494109836E-2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6.7251545192219431E-2</v>
      </c>
      <c r="J20" s="87" t="str">
        <f t="shared" ref="J20:J26" si="1">A10</f>
        <v>PE</v>
      </c>
      <c r="K20" s="76">
        <f t="shared" si="0"/>
        <v>57940.201000000001</v>
      </c>
      <c r="L20" s="87" t="str">
        <f t="shared" ref="L20:L26" si="2">A10</f>
        <v>PE</v>
      </c>
      <c r="M20" s="85">
        <f>K20/'6.1, 6.2'!C5</f>
        <v>5.3117563697805629E-3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5.177323802539828E-2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3" t="s">
        <v>53</v>
      </c>
      <c r="B22" s="565">
        <f>SUM(B23,D23,F23)</f>
        <v>804513.82651132264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5.2058537087127384E-2</v>
      </c>
      <c r="J22" s="87" t="str">
        <f t="shared" si="1"/>
        <v>PSE</v>
      </c>
      <c r="K22" s="76">
        <f t="shared" si="0"/>
        <v>82716.931000000011</v>
      </c>
      <c r="L22" s="87" t="str">
        <f t="shared" si="2"/>
        <v>PSE</v>
      </c>
      <c r="M22" s="85">
        <f>K22/'6.1, 6.2'!E5</f>
        <v>7.8932251867923492E-2</v>
      </c>
      <c r="N22" s="78"/>
      <c r="O22" s="68"/>
    </row>
    <row r="23" spans="1:15">
      <c r="A23" s="564"/>
      <c r="B23" s="327">
        <f>SUM(B24:B27)</f>
        <v>254236.55708461712</v>
      </c>
      <c r="C23" s="372">
        <v>5.9567147773184032E-2</v>
      </c>
      <c r="D23" s="327">
        <f>SUM(D24:D27)</f>
        <v>273660.98715766869</v>
      </c>
      <c r="E23" s="372">
        <v>5.9033042493111774E-2</v>
      </c>
      <c r="F23" s="327">
        <f>SUM(F24:F27)</f>
        <v>276616.28226903686</v>
      </c>
      <c r="G23" s="372">
        <v>5.6466893180319493E-2</v>
      </c>
      <c r="H23" s="68"/>
      <c r="I23" s="68"/>
      <c r="J23" s="87" t="str">
        <f t="shared" si="1"/>
        <v>VE</v>
      </c>
      <c r="K23" s="76">
        <f t="shared" si="0"/>
        <v>4023.9629999999979</v>
      </c>
      <c r="L23" s="87" t="str">
        <f t="shared" si="2"/>
        <v>VE</v>
      </c>
      <c r="M23" s="85">
        <f>K23/'6.1, 6.2'!F5</f>
        <v>8.3167095613242321E-3</v>
      </c>
      <c r="N23" s="78"/>
      <c r="O23" s="68"/>
    </row>
    <row r="24" spans="1:15">
      <c r="A24" s="18" t="s">
        <v>8</v>
      </c>
      <c r="B24" s="23">
        <v>34649.192999999999</v>
      </c>
      <c r="C24" s="361">
        <v>5.7134575534112428E-2</v>
      </c>
      <c r="D24" s="23">
        <v>32282.608</v>
      </c>
      <c r="E24" s="361">
        <v>5.314493450543567E-2</v>
      </c>
      <c r="F24" s="23">
        <v>27084.584999999999</v>
      </c>
      <c r="G24" s="361">
        <v>4.851393590654704E-2</v>
      </c>
      <c r="H24" s="68"/>
      <c r="I24" s="68"/>
      <c r="J24" s="87" t="str">
        <f t="shared" si="1"/>
        <v>PVE</v>
      </c>
      <c r="K24" s="76">
        <f t="shared" si="0"/>
        <v>179961.64</v>
      </c>
      <c r="L24" s="87" t="str">
        <f t="shared" si="2"/>
        <v>PVE</v>
      </c>
      <c r="M24" s="85">
        <f>K24/'6.1, 6.2'!G5</f>
        <v>0.58649519453760113</v>
      </c>
      <c r="N24" s="78"/>
      <c r="O24" s="86"/>
    </row>
    <row r="25" spans="1:15">
      <c r="A25" s="18" t="s">
        <v>9</v>
      </c>
      <c r="B25" s="23">
        <v>127714.092</v>
      </c>
      <c r="C25" s="361">
        <v>6.744878627392363E-2</v>
      </c>
      <c r="D25" s="23">
        <v>132273.46</v>
      </c>
      <c r="E25" s="361">
        <v>6.8349138047032784E-2</v>
      </c>
      <c r="F25" s="23">
        <v>115365.822</v>
      </c>
      <c r="G25" s="361">
        <v>6.5826440042098949E-2</v>
      </c>
      <c r="H25" s="68"/>
      <c r="I25" s="68"/>
      <c r="J25" s="87" t="str">
        <f t="shared" si="1"/>
        <v>VTE</v>
      </c>
      <c r="K25" s="76">
        <f t="shared" si="0"/>
        <v>18955.535000000003</v>
      </c>
      <c r="L25" s="87" t="str">
        <f t="shared" si="2"/>
        <v>VTE</v>
      </c>
      <c r="M25" s="85">
        <f>K25/'6.1, 6.2'!H5</f>
        <v>0.11504107773047668</v>
      </c>
      <c r="N25" s="78"/>
      <c r="O25" s="86"/>
    </row>
    <row r="26" spans="1:15">
      <c r="A26" s="18" t="s">
        <v>132</v>
      </c>
      <c r="B26" s="23">
        <v>31976.747239719331</v>
      </c>
      <c r="C26" s="361">
        <v>5.2247517828092803E-2</v>
      </c>
      <c r="D26" s="23">
        <v>35781.340498652855</v>
      </c>
      <c r="E26" s="74">
        <v>5.2449314096650733E-2</v>
      </c>
      <c r="F26" s="23">
        <v>37883.077859399535</v>
      </c>
      <c r="G26" s="74">
        <v>5.0766177820304528E-2</v>
      </c>
      <c r="H26" s="68"/>
      <c r="I26" s="68"/>
      <c r="J26" s="87" t="str">
        <f t="shared" si="1"/>
        <v>FVE</v>
      </c>
      <c r="K26" s="76">
        <f t="shared" si="0"/>
        <v>11893.441000000008</v>
      </c>
      <c r="L26" s="87" t="str">
        <f t="shared" si="2"/>
        <v>FVE</v>
      </c>
      <c r="M26" s="85">
        <f>K26/'6.1, 6.2'!I5</f>
        <v>4.8711772720942716E-2</v>
      </c>
      <c r="N26" s="78"/>
      <c r="O26" s="86"/>
    </row>
    <row r="27" spans="1:15">
      <c r="A27" s="442" t="s">
        <v>130</v>
      </c>
      <c r="B27" s="250">
        <v>59896.524844897802</v>
      </c>
      <c r="C27" s="362">
        <v>5.1809282921733188E-2</v>
      </c>
      <c r="D27" s="250">
        <v>73323.578659015795</v>
      </c>
      <c r="E27" s="363">
        <v>5.197263041115037E-2</v>
      </c>
      <c r="F27" s="250">
        <v>96282.797409637293</v>
      </c>
      <c r="G27" s="363">
        <v>5.2280816386337331E-2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1.182006214519845E-2</v>
      </c>
      <c r="J32" s="87" t="str">
        <f t="shared" si="5"/>
        <v>PE</v>
      </c>
      <c r="K32" s="70">
        <f t="shared" si="6"/>
        <v>14889.453000000001</v>
      </c>
      <c r="L32" s="70">
        <f t="shared" si="7"/>
        <v>18588.832999999999</v>
      </c>
      <c r="M32" s="70">
        <f t="shared" si="8"/>
        <v>24461.914999999997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0.12156209249341293</v>
      </c>
      <c r="J34" s="87" t="str">
        <f t="shared" si="5"/>
        <v>PSE</v>
      </c>
      <c r="K34" s="70">
        <f t="shared" si="6"/>
        <v>25758.959000000006</v>
      </c>
      <c r="L34" s="70">
        <f t="shared" si="7"/>
        <v>27214.342000000004</v>
      </c>
      <c r="M34" s="70">
        <f t="shared" si="8"/>
        <v>29743.630000000008</v>
      </c>
    </row>
    <row r="35" spans="8:13" ht="13.5" customHeight="1">
      <c r="H35" s="87" t="str">
        <f t="shared" si="3"/>
        <v>VE</v>
      </c>
      <c r="I35" s="88">
        <f t="shared" si="4"/>
        <v>1.1236135699570559E-2</v>
      </c>
      <c r="J35" s="87" t="str">
        <f t="shared" si="5"/>
        <v>VE</v>
      </c>
      <c r="K35" s="70">
        <f t="shared" si="6"/>
        <v>1327.3989999999994</v>
      </c>
      <c r="L35" s="70">
        <f t="shared" si="7"/>
        <v>920.9199999999995</v>
      </c>
      <c r="M35" s="70">
        <f t="shared" si="8"/>
        <v>1775.6439999999989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54109.71</v>
      </c>
      <c r="L36" s="70">
        <f t="shared" si="7"/>
        <v>64191.15</v>
      </c>
      <c r="M36" s="70">
        <f t="shared" si="8"/>
        <v>61660.78</v>
      </c>
    </row>
    <row r="37" spans="8:13" ht="12.75" customHeight="1">
      <c r="H37" s="87" t="str">
        <f t="shared" si="3"/>
        <v>VTE</v>
      </c>
      <c r="I37" s="88">
        <f t="shared" si="4"/>
        <v>0.13533084691040762</v>
      </c>
      <c r="J37" s="87" t="str">
        <f t="shared" si="5"/>
        <v>VTE</v>
      </c>
      <c r="K37" s="70">
        <f t="shared" si="6"/>
        <v>6640.5839999999998</v>
      </c>
      <c r="L37" s="70">
        <f t="shared" si="7"/>
        <v>5081.5710000000008</v>
      </c>
      <c r="M37" s="70">
        <f t="shared" si="8"/>
        <v>7233.380000000001</v>
      </c>
    </row>
    <row r="38" spans="8:13" ht="12.75" customHeight="1">
      <c r="H38" s="87" t="str">
        <f t="shared" si="3"/>
        <v>FVE</v>
      </c>
      <c r="I38" s="88">
        <f t="shared" si="4"/>
        <v>5.3270300975320879E-2</v>
      </c>
      <c r="J38" s="87" t="str">
        <f t="shared" si="5"/>
        <v>FVE</v>
      </c>
      <c r="K38" s="70">
        <f t="shared" si="6"/>
        <v>7387.8750000000073</v>
      </c>
      <c r="L38" s="70">
        <f t="shared" si="7"/>
        <v>2960.2440000000011</v>
      </c>
      <c r="M38" s="70">
        <f t="shared" si="8"/>
        <v>1545.3220000000008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409</v>
      </c>
      <c r="M1" s="357" t="str">
        <f>'3.1'!N1</f>
        <v>IV. čtvrtletí 2022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1" ht="13.5" customHeight="1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83" t="s">
        <v>53</v>
      </c>
      <c r="B7" s="578">
        <f>F8</f>
        <v>1478.6639899999998</v>
      </c>
      <c r="C7" s="565"/>
      <c r="D7" s="565"/>
      <c r="E7" s="565"/>
      <c r="F7" s="565"/>
      <c r="G7" s="580"/>
      <c r="H7" s="578">
        <f>SUM(H8,J8,L8)</f>
        <v>1799116.014</v>
      </c>
      <c r="I7" s="565"/>
      <c r="J7" s="565"/>
      <c r="K7" s="565"/>
      <c r="L7" s="565"/>
      <c r="M7" s="565"/>
      <c r="N7" s="73"/>
    </row>
    <row r="8" spans="1:21">
      <c r="A8" s="584"/>
      <c r="B8" s="367">
        <f>SUM(B9:B16)</f>
        <v>1478.7219399999997</v>
      </c>
      <c r="C8" s="362">
        <v>7.1048320499871698E-2</v>
      </c>
      <c r="D8" s="327">
        <f>SUM(D9:D16)</f>
        <v>1478.6507199999996</v>
      </c>
      <c r="E8" s="362">
        <v>7.1065516214539895E-2</v>
      </c>
      <c r="F8" s="327">
        <f>SUM(F9:F16)</f>
        <v>1478.6639899999998</v>
      </c>
      <c r="G8" s="368">
        <v>7.110293504738828E-2</v>
      </c>
      <c r="H8" s="327">
        <f>SUM(H9:H16)</f>
        <v>509101.64700000006</v>
      </c>
      <c r="I8" s="362">
        <v>7.7339386542206123E-2</v>
      </c>
      <c r="J8" s="327">
        <f>SUM(J9:J16)</f>
        <v>576502.99999999988</v>
      </c>
      <c r="K8" s="362">
        <v>7.8926266179327506E-2</v>
      </c>
      <c r="L8" s="327">
        <f>SUM(L9:L16)</f>
        <v>713511.36700000009</v>
      </c>
      <c r="M8" s="362">
        <v>8.4080080934104601E-2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1273.7099999999998</v>
      </c>
      <c r="C10" s="361">
        <v>0.13510900337393289</v>
      </c>
      <c r="D10" s="23">
        <v>1273.7099999999998</v>
      </c>
      <c r="E10" s="361">
        <v>0.13510900337393289</v>
      </c>
      <c r="F10" s="23">
        <v>1273.7099999999998</v>
      </c>
      <c r="G10" s="369">
        <v>0.13510900337393289</v>
      </c>
      <c r="H10" s="23">
        <v>469787.15600000002</v>
      </c>
      <c r="I10" s="361">
        <v>0.15484330781517924</v>
      </c>
      <c r="J10" s="23">
        <v>541783.65399999998</v>
      </c>
      <c r="K10" s="361">
        <v>0.15146064251508903</v>
      </c>
      <c r="L10" s="23">
        <v>676435.96200000006</v>
      </c>
      <c r="M10" s="361">
        <v>0.15742393558934833</v>
      </c>
      <c r="N10" s="76"/>
      <c r="O10" s="85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>
      <c r="A12" s="56" t="s">
        <v>22</v>
      </c>
      <c r="B12" s="255">
        <v>59.240000000000016</v>
      </c>
      <c r="C12" s="361">
        <v>5.8721372835120224E-2</v>
      </c>
      <c r="D12" s="23">
        <v>59.240000000000016</v>
      </c>
      <c r="E12" s="361">
        <v>5.869053917226922E-2</v>
      </c>
      <c r="F12" s="23">
        <v>59.640000000000022</v>
      </c>
      <c r="G12" s="369">
        <v>5.9052252926621342E-2</v>
      </c>
      <c r="H12" s="23">
        <v>28052.356000000003</v>
      </c>
      <c r="I12" s="361">
        <v>8.4842720628839394E-2</v>
      </c>
      <c r="J12" s="23">
        <v>28731.032999999992</v>
      </c>
      <c r="K12" s="361">
        <v>8.2192383108353043E-2</v>
      </c>
      <c r="L12" s="23">
        <v>30320.981999999989</v>
      </c>
      <c r="M12" s="361">
        <v>8.2449851644699479E-2</v>
      </c>
      <c r="N12" s="76"/>
      <c r="O12" s="85"/>
    </row>
    <row r="13" spans="1:21">
      <c r="A13" s="56" t="s">
        <v>43</v>
      </c>
      <c r="B13" s="255">
        <v>29.849800000000016</v>
      </c>
      <c r="C13" s="361">
        <v>2.6803005113805199E-2</v>
      </c>
      <c r="D13" s="23">
        <v>29.849800000000016</v>
      </c>
      <c r="E13" s="361">
        <v>2.6816820787007898E-2</v>
      </c>
      <c r="F13" s="23">
        <v>29.824800000000014</v>
      </c>
      <c r="G13" s="369">
        <v>2.6817735859724558E-2</v>
      </c>
      <c r="H13" s="23">
        <v>3099.2750000000015</v>
      </c>
      <c r="I13" s="361">
        <v>1.9642242500152594E-2</v>
      </c>
      <c r="J13" s="23">
        <v>2510.7419999999988</v>
      </c>
      <c r="K13" s="361">
        <v>1.9501228633746589E-2</v>
      </c>
      <c r="L13" s="23">
        <v>4304.0300000000007</v>
      </c>
      <c r="M13" s="361">
        <v>2.1813912174568195E-2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19.2</v>
      </c>
      <c r="C15" s="361">
        <v>5.6568768324082454E-2</v>
      </c>
      <c r="D15" s="23">
        <v>19.2</v>
      </c>
      <c r="E15" s="74">
        <v>5.6568768324082454E-2</v>
      </c>
      <c r="F15" s="23">
        <v>19.2</v>
      </c>
      <c r="G15" s="370">
        <v>5.662131751317992E-2</v>
      </c>
      <c r="H15" s="23">
        <v>1184.876</v>
      </c>
      <c r="I15" s="361">
        <v>2.0589699263009732E-2</v>
      </c>
      <c r="J15" s="23">
        <v>976.69499999999994</v>
      </c>
      <c r="K15" s="74">
        <v>2.1739922552770991E-2</v>
      </c>
      <c r="L15" s="23">
        <v>1374.36</v>
      </c>
      <c r="M15" s="74">
        <v>2.2060876500408784E-2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96.722139999999783</v>
      </c>
      <c r="C16" s="362">
        <v>4.6086419463667233E-2</v>
      </c>
      <c r="D16" s="250">
        <v>96.650919999999786</v>
      </c>
      <c r="E16" s="363">
        <v>4.618440016386717E-2</v>
      </c>
      <c r="F16" s="250">
        <v>96.28918999999982</v>
      </c>
      <c r="G16" s="371">
        <v>4.6234001917644367E-2</v>
      </c>
      <c r="H16" s="250">
        <v>6977.9839999999895</v>
      </c>
      <c r="I16" s="362">
        <v>4.7047958997818634E-2</v>
      </c>
      <c r="J16" s="250">
        <v>2500.8760000000025</v>
      </c>
      <c r="K16" s="363">
        <v>3.8703769548713574E-2</v>
      </c>
      <c r="L16" s="250">
        <v>1076.0329999999981</v>
      </c>
      <c r="M16" s="363">
        <v>3.4458140423567797E-2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4.6065545278277061E-2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4.2505856451910552E-2</v>
      </c>
      <c r="J20" s="87" t="str">
        <f t="shared" ref="J20:J26" si="1">A10</f>
        <v>PE</v>
      </c>
      <c r="K20" s="76">
        <f t="shared" si="0"/>
        <v>1688006.7720000001</v>
      </c>
      <c r="L20" s="87" t="str">
        <f t="shared" ref="L20:L26" si="2">A10</f>
        <v>PE</v>
      </c>
      <c r="M20" s="85">
        <f>K20/'6.1, 6.2'!C5</f>
        <v>0.15475059748936196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5.0221096220833102E-2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63" t="s">
        <v>53</v>
      </c>
      <c r="B22" s="565">
        <f>SUM(B23,D23,F23)</f>
        <v>632960.09400000004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4.7999917264771298E-2</v>
      </c>
      <c r="J22" s="87" t="str">
        <f t="shared" si="1"/>
        <v>PSE</v>
      </c>
      <c r="K22" s="76">
        <f t="shared" si="0"/>
        <v>87104.370999999985</v>
      </c>
      <c r="L22" s="87" t="str">
        <f t="shared" si="2"/>
        <v>PSE</v>
      </c>
      <c r="M22" s="85">
        <f>K22/'6.1, 6.2'!E5</f>
        <v>8.3118946356569356E-2</v>
      </c>
      <c r="N22" s="78"/>
      <c r="O22" s="68"/>
      <c r="P22" s="89"/>
      <c r="Q22" s="71"/>
      <c r="R22" s="23"/>
      <c r="S22" s="23"/>
      <c r="T22" s="23"/>
    </row>
    <row r="23" spans="1:20">
      <c r="A23" s="564"/>
      <c r="B23" s="327">
        <f>SUM(B24:B27)</f>
        <v>192755.91099999999</v>
      </c>
      <c r="C23" s="372">
        <v>4.5162347879302824E-2</v>
      </c>
      <c r="D23" s="327">
        <f>SUM(D24:D27)</f>
        <v>212104.59700000001</v>
      </c>
      <c r="E23" s="372">
        <v>4.5754346710995826E-2</v>
      </c>
      <c r="F23" s="327">
        <f>SUM(F24:F27)</f>
        <v>228099.58600000001</v>
      </c>
      <c r="G23" s="372">
        <v>4.6562967485080813E-2</v>
      </c>
      <c r="H23" s="68"/>
      <c r="I23" s="68"/>
      <c r="J23" s="87" t="str">
        <f t="shared" si="1"/>
        <v>VE</v>
      </c>
      <c r="K23" s="76">
        <f t="shared" si="0"/>
        <v>9914.0470000000005</v>
      </c>
      <c r="L23" s="87" t="str">
        <f t="shared" si="2"/>
        <v>VE</v>
      </c>
      <c r="M23" s="85">
        <f>K23/'6.1, 6.2'!F5</f>
        <v>2.0490310044182281E-2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27118.178</v>
      </c>
      <c r="C24" s="361">
        <v>4.4716354268005777E-2</v>
      </c>
      <c r="D24" s="23">
        <v>27607.078000000001</v>
      </c>
      <c r="E24" s="361">
        <v>4.5447887983413676E-2</v>
      </c>
      <c r="F24" s="23">
        <v>26911.094000000001</v>
      </c>
      <c r="G24" s="361">
        <v>4.8203178652767353E-2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80477.75</v>
      </c>
      <c r="C25" s="361">
        <v>4.2502173993111562E-2</v>
      </c>
      <c r="D25" s="23">
        <v>82610.815000000002</v>
      </c>
      <c r="E25" s="361">
        <v>4.268715733763135E-2</v>
      </c>
      <c r="F25" s="23">
        <v>74150.841</v>
      </c>
      <c r="G25" s="361">
        <v>4.2309635596907653E-2</v>
      </c>
      <c r="H25" s="68"/>
      <c r="I25" s="68"/>
      <c r="J25" s="87" t="str">
        <f t="shared" si="1"/>
        <v>VTE</v>
      </c>
      <c r="K25" s="76">
        <f t="shared" si="0"/>
        <v>3535.9309999999996</v>
      </c>
      <c r="L25" s="87" t="str">
        <f t="shared" si="2"/>
        <v>VTE</v>
      </c>
      <c r="M25" s="85">
        <f>K25/'6.1, 6.2'!H5</f>
        <v>2.1459553266135831E-2</v>
      </c>
      <c r="N25" s="78"/>
      <c r="O25" s="86"/>
    </row>
    <row r="26" spans="1:20">
      <c r="A26" s="18" t="s">
        <v>132</v>
      </c>
      <c r="B26" s="23">
        <v>30026.684000000001</v>
      </c>
      <c r="C26" s="361">
        <v>4.9061266170932746E-2</v>
      </c>
      <c r="D26" s="23">
        <v>34131.5</v>
      </c>
      <c r="E26" s="74">
        <v>5.0030930623106012E-2</v>
      </c>
      <c r="F26" s="23">
        <v>38315.9</v>
      </c>
      <c r="G26" s="74">
        <v>5.1346192090418442E-2</v>
      </c>
      <c r="H26" s="68"/>
      <c r="I26" s="68"/>
      <c r="J26" s="87" t="str">
        <f t="shared" si="1"/>
        <v>FVE</v>
      </c>
      <c r="K26" s="76">
        <f t="shared" si="0"/>
        <v>10554.892999999989</v>
      </c>
      <c r="L26" s="87" t="str">
        <f t="shared" si="2"/>
        <v>FVE</v>
      </c>
      <c r="M26" s="85">
        <f>K26/'6.1, 6.2'!I5</f>
        <v>4.3229503464125171E-2</v>
      </c>
      <c r="N26" s="78"/>
      <c r="O26" s="86"/>
    </row>
    <row r="27" spans="1:20">
      <c r="A27" s="442" t="s">
        <v>130</v>
      </c>
      <c r="B27" s="250">
        <v>55133.298999999999</v>
      </c>
      <c r="C27" s="362">
        <v>4.7689188875251233E-2</v>
      </c>
      <c r="D27" s="250">
        <v>67755.203999999998</v>
      </c>
      <c r="E27" s="363">
        <v>4.8025699786150677E-2</v>
      </c>
      <c r="F27" s="250">
        <v>88721.751000000004</v>
      </c>
      <c r="G27" s="363">
        <v>4.8175226502518112E-2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0.13510900337393289</v>
      </c>
      <c r="J32" s="87" t="str">
        <f t="shared" si="5"/>
        <v>PE</v>
      </c>
      <c r="K32" s="70">
        <f t="shared" si="6"/>
        <v>469787.15600000002</v>
      </c>
      <c r="L32" s="70">
        <f t="shared" si="7"/>
        <v>541783.65399999998</v>
      </c>
      <c r="M32" s="70">
        <f t="shared" si="8"/>
        <v>676435.96200000006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5.9052252926621342E-2</v>
      </c>
      <c r="J34" s="87" t="str">
        <f t="shared" si="5"/>
        <v>PSE</v>
      </c>
      <c r="K34" s="70">
        <f t="shared" si="6"/>
        <v>28052.356000000003</v>
      </c>
      <c r="L34" s="70">
        <f t="shared" si="7"/>
        <v>28731.032999999992</v>
      </c>
      <c r="M34" s="70">
        <f t="shared" si="8"/>
        <v>30320.981999999989</v>
      </c>
    </row>
    <row r="35" spans="8:13" ht="12.75" customHeight="1">
      <c r="H35" s="87" t="str">
        <f t="shared" si="3"/>
        <v>VE</v>
      </c>
      <c r="I35" s="88">
        <f t="shared" si="4"/>
        <v>2.6817735859724558E-2</v>
      </c>
      <c r="J35" s="87" t="str">
        <f t="shared" si="5"/>
        <v>VE</v>
      </c>
      <c r="K35" s="70">
        <f t="shared" si="6"/>
        <v>3099.2750000000015</v>
      </c>
      <c r="L35" s="70">
        <f t="shared" si="7"/>
        <v>2510.7419999999988</v>
      </c>
      <c r="M35" s="70">
        <f t="shared" si="8"/>
        <v>4304.0300000000007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5.662131751317992E-2</v>
      </c>
      <c r="J37" s="87" t="str">
        <f t="shared" si="5"/>
        <v>VTE</v>
      </c>
      <c r="K37" s="70">
        <f t="shared" si="6"/>
        <v>1184.876</v>
      </c>
      <c r="L37" s="70">
        <f t="shared" si="7"/>
        <v>976.69499999999994</v>
      </c>
      <c r="M37" s="70">
        <f t="shared" si="8"/>
        <v>1374.36</v>
      </c>
    </row>
    <row r="38" spans="8:13" ht="12.75" customHeight="1">
      <c r="H38" s="87" t="str">
        <f t="shared" si="3"/>
        <v>FVE</v>
      </c>
      <c r="I38" s="88">
        <f t="shared" si="4"/>
        <v>4.6234001917644367E-2</v>
      </c>
      <c r="J38" s="87" t="str">
        <f t="shared" si="5"/>
        <v>FVE</v>
      </c>
      <c r="K38" s="70">
        <f t="shared" si="6"/>
        <v>6977.9839999999895</v>
      </c>
      <c r="L38" s="70">
        <f t="shared" si="7"/>
        <v>2500.8760000000025</v>
      </c>
      <c r="M38" s="70">
        <f t="shared" si="8"/>
        <v>1076.0329999999981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410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571.05619999999851</v>
      </c>
      <c r="C7" s="565"/>
      <c r="D7" s="565"/>
      <c r="E7" s="565"/>
      <c r="F7" s="565"/>
      <c r="G7" s="580"/>
      <c r="H7" s="578">
        <f>SUM(H8,J8,L8)</f>
        <v>331055.77600000001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572.11605999999847</v>
      </c>
      <c r="C8" s="362">
        <v>2.7488525120553581E-2</v>
      </c>
      <c r="D8" s="327">
        <f>SUM(D9:D16)</f>
        <v>571.8509699999986</v>
      </c>
      <c r="E8" s="362">
        <v>2.7483761939963266E-2</v>
      </c>
      <c r="F8" s="327">
        <f>SUM(F9:F16)</f>
        <v>571.05619999999851</v>
      </c>
      <c r="G8" s="368">
        <v>2.7459769204907915E-2</v>
      </c>
      <c r="H8" s="327">
        <f>SUM(H9:H16)</f>
        <v>106423.38400000003</v>
      </c>
      <c r="I8" s="362">
        <v>1.6167143203733608E-2</v>
      </c>
      <c r="J8" s="327">
        <f>SUM(J9:J16)</f>
        <v>108062.97499999999</v>
      </c>
      <c r="K8" s="362">
        <v>1.4794384641502326E-2</v>
      </c>
      <c r="L8" s="327">
        <f>SUM(L9:L16)</f>
        <v>116569.417</v>
      </c>
      <c r="M8" s="362">
        <v>1.3736523998224386E-2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262.08500000000004</v>
      </c>
      <c r="C10" s="361">
        <v>2.7800710639986504E-2</v>
      </c>
      <c r="D10" s="23">
        <v>262.08500000000004</v>
      </c>
      <c r="E10" s="361">
        <v>2.7800710639986504E-2</v>
      </c>
      <c r="F10" s="23">
        <v>262.08500000000004</v>
      </c>
      <c r="G10" s="369">
        <v>2.7800710639986504E-2</v>
      </c>
      <c r="H10" s="23">
        <v>63238.754000000001</v>
      </c>
      <c r="I10" s="361">
        <v>2.0843690012398716E-2</v>
      </c>
      <c r="J10" s="23">
        <v>72493.785999999993</v>
      </c>
      <c r="K10" s="361">
        <v>2.0266309854212333E-2</v>
      </c>
      <c r="L10" s="23">
        <v>82981.925999999992</v>
      </c>
      <c r="M10" s="361">
        <v>1.9312014895068615E-2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70.266000000000005</v>
      </c>
      <c r="C12" s="361">
        <v>6.9650843748017499E-2</v>
      </c>
      <c r="D12" s="23">
        <v>70.266000000000005</v>
      </c>
      <c r="E12" s="361">
        <v>6.9614271193090285E-2</v>
      </c>
      <c r="F12" s="23">
        <v>70.067000000000007</v>
      </c>
      <c r="G12" s="369">
        <v>6.9376495737920457E-2</v>
      </c>
      <c r="H12" s="23">
        <v>20639.724000000002</v>
      </c>
      <c r="I12" s="361">
        <v>6.2423645885156726E-2</v>
      </c>
      <c r="J12" s="23">
        <v>21872.337</v>
      </c>
      <c r="K12" s="361">
        <v>6.2571349320402286E-2</v>
      </c>
      <c r="L12" s="23">
        <v>22168.820999999996</v>
      </c>
      <c r="M12" s="361">
        <v>6.0282216538629876E-2</v>
      </c>
      <c r="N12" s="76"/>
      <c r="O12" s="85"/>
      <c r="X12" s="70"/>
    </row>
    <row r="13" spans="1:24">
      <c r="A13" s="56" t="s">
        <v>43</v>
      </c>
      <c r="B13" s="255">
        <v>20.912799999999994</v>
      </c>
      <c r="C13" s="361">
        <v>1.8778212428357473E-2</v>
      </c>
      <c r="D13" s="23">
        <v>20.853299999999994</v>
      </c>
      <c r="E13" s="361">
        <v>1.8734437380408288E-2</v>
      </c>
      <c r="F13" s="23">
        <v>20.798799999999993</v>
      </c>
      <c r="G13" s="369">
        <v>1.8701775857649965E-2</v>
      </c>
      <c r="H13" s="23">
        <v>7404.1250000000009</v>
      </c>
      <c r="I13" s="361">
        <v>4.6925044970660003E-2</v>
      </c>
      <c r="J13" s="23">
        <v>6645.9769999999944</v>
      </c>
      <c r="K13" s="361">
        <v>5.1620085604821682E-2</v>
      </c>
      <c r="L13" s="23">
        <v>7374.8710000000037</v>
      </c>
      <c r="M13" s="361">
        <v>3.7377710725243547E-2</v>
      </c>
      <c r="N13" s="76"/>
      <c r="O13" s="85"/>
      <c r="X13" s="70"/>
    </row>
    <row r="14" spans="1:24">
      <c r="A14" s="56" t="s">
        <v>44</v>
      </c>
      <c r="B14" s="255">
        <v>1.5</v>
      </c>
      <c r="C14" s="361">
        <v>1.2804097311139564E-3</v>
      </c>
      <c r="D14" s="23">
        <v>1.5</v>
      </c>
      <c r="E14" s="361">
        <v>1.2804097311139564E-3</v>
      </c>
      <c r="F14" s="23">
        <v>1.5</v>
      </c>
      <c r="G14" s="369">
        <v>1.2804097311139564E-3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5.3199999999999994</v>
      </c>
      <c r="C15" s="361">
        <v>1.5674262889797844E-2</v>
      </c>
      <c r="D15" s="23">
        <v>5.3199999999999994</v>
      </c>
      <c r="E15" s="74">
        <v>1.5674262889797844E-2</v>
      </c>
      <c r="F15" s="23">
        <v>5.3199999999999994</v>
      </c>
      <c r="G15" s="370">
        <v>1.5688823394276935E-2</v>
      </c>
      <c r="H15" s="23">
        <v>515.52099999999996</v>
      </c>
      <c r="I15" s="361">
        <v>8.9582558459839166E-3</v>
      </c>
      <c r="J15" s="23">
        <v>372.03700000000003</v>
      </c>
      <c r="K15" s="74">
        <v>8.2810453281375075E-3</v>
      </c>
      <c r="L15" s="23">
        <v>838.096</v>
      </c>
      <c r="M15" s="74">
        <v>1.3452903425220904E-2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212.03225999999844</v>
      </c>
      <c r="C16" s="362">
        <v>0.1010296884889985</v>
      </c>
      <c r="D16" s="250">
        <v>211.82666999999853</v>
      </c>
      <c r="E16" s="363">
        <v>0.101220843967749</v>
      </c>
      <c r="F16" s="250">
        <v>211.2853999999985</v>
      </c>
      <c r="G16" s="371">
        <v>0.10145032468099696</v>
      </c>
      <c r="H16" s="250">
        <v>14625.260000000037</v>
      </c>
      <c r="I16" s="362">
        <v>9.8608513979458773E-2</v>
      </c>
      <c r="J16" s="250">
        <v>6678.8380000000079</v>
      </c>
      <c r="K16" s="363">
        <v>0.10336226458456602</v>
      </c>
      <c r="L16" s="250">
        <v>3205.7030000000032</v>
      </c>
      <c r="M16" s="363">
        <v>0.1026572271763532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2.606463102478862E-2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6.276036791371932E-2</v>
      </c>
      <c r="J20" s="87" t="str">
        <f t="shared" ref="J20:J26" si="1">A10</f>
        <v>PE</v>
      </c>
      <c r="K20" s="76">
        <f t="shared" si="0"/>
        <v>218714.46599999996</v>
      </c>
      <c r="L20" s="87" t="str">
        <f t="shared" ref="L20:L26" si="2">A10</f>
        <v>PE</v>
      </c>
      <c r="M20" s="85">
        <f>K20/'6.1, 6.2'!C5</f>
        <v>2.0050982528325267E-2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5.7508449971915225E-2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3" t="s">
        <v>53</v>
      </c>
      <c r="B22" s="565">
        <f>SUM(B23,D23,F23)</f>
        <v>768218.603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5.7705352333209586E-2</v>
      </c>
      <c r="J22" s="87" t="str">
        <f t="shared" si="1"/>
        <v>PSE</v>
      </c>
      <c r="K22" s="76">
        <f t="shared" si="0"/>
        <v>64680.881999999998</v>
      </c>
      <c r="L22" s="87" t="str">
        <f t="shared" si="2"/>
        <v>PSE</v>
      </c>
      <c r="M22" s="85">
        <f>K22/'6.1, 6.2'!E5</f>
        <v>6.1721434866381077E-2</v>
      </c>
      <c r="N22" s="78"/>
      <c r="O22" s="68"/>
    </row>
    <row r="23" spans="1:15">
      <c r="A23" s="564"/>
      <c r="B23" s="327">
        <f>SUM(B24:B27)</f>
        <v>235729.38499999998</v>
      </c>
      <c r="C23" s="372">
        <v>5.5230952117178433E-2</v>
      </c>
      <c r="D23" s="327">
        <f>SUM(D24:D27)</f>
        <v>259085.47500000003</v>
      </c>
      <c r="E23" s="372">
        <v>5.5888871899051971E-2</v>
      </c>
      <c r="F23" s="327">
        <f>SUM(F24:F27)</f>
        <v>273403.74300000002</v>
      </c>
      <c r="G23" s="372">
        <v>5.5811103469553827E-2</v>
      </c>
      <c r="H23" s="68"/>
      <c r="I23" s="68"/>
      <c r="J23" s="87" t="str">
        <f t="shared" si="1"/>
        <v>VE</v>
      </c>
      <c r="K23" s="76">
        <f t="shared" si="0"/>
        <v>21424.972999999998</v>
      </c>
      <c r="L23" s="87" t="str">
        <f t="shared" si="2"/>
        <v>VE</v>
      </c>
      <c r="M23" s="85">
        <f>K23/'6.1, 6.2'!F5</f>
        <v>4.4281042792941587E-2</v>
      </c>
      <c r="N23" s="78"/>
      <c r="O23" s="68"/>
    </row>
    <row r="24" spans="1:15">
      <c r="A24" s="18" t="s">
        <v>8</v>
      </c>
      <c r="B24" s="23">
        <v>15674.063</v>
      </c>
      <c r="C24" s="361">
        <v>2.5845650615872552E-2</v>
      </c>
      <c r="D24" s="23">
        <v>15550.806</v>
      </c>
      <c r="E24" s="361">
        <v>2.5600365570735056E-2</v>
      </c>
      <c r="F24" s="23">
        <v>14966.299000000001</v>
      </c>
      <c r="G24" s="361">
        <v>2.6807649829015994E-2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119390.522</v>
      </c>
      <c r="C25" s="361">
        <v>6.3052915112219388E-2</v>
      </c>
      <c r="D25" s="23">
        <v>122995.405</v>
      </c>
      <c r="E25" s="361">
        <v>6.3554925647939561E-2</v>
      </c>
      <c r="F25" s="23">
        <v>107900.68399999999</v>
      </c>
      <c r="G25" s="361">
        <v>6.1566916290229048E-2</v>
      </c>
      <c r="H25" s="68"/>
      <c r="I25" s="68"/>
      <c r="J25" s="87" t="str">
        <f t="shared" si="1"/>
        <v>VTE</v>
      </c>
      <c r="K25" s="76">
        <f t="shared" si="0"/>
        <v>1725.654</v>
      </c>
      <c r="L25" s="87" t="str">
        <f t="shared" si="2"/>
        <v>VTE</v>
      </c>
      <c r="M25" s="85">
        <f>K25/'6.1, 6.2'!H5</f>
        <v>1.0472988282837071E-2</v>
      </c>
      <c r="N25" s="78"/>
      <c r="O25" s="86"/>
    </row>
    <row r="26" spans="1:15">
      <c r="A26" s="18" t="s">
        <v>132</v>
      </c>
      <c r="B26" s="23">
        <v>34383.718000000001</v>
      </c>
      <c r="C26" s="361">
        <v>5.6180320835437281E-2</v>
      </c>
      <c r="D26" s="23">
        <v>39084.167000000001</v>
      </c>
      <c r="E26" s="74">
        <v>5.7290691813687927E-2</v>
      </c>
      <c r="F26" s="23">
        <v>43875.745000000003</v>
      </c>
      <c r="G26" s="74">
        <v>5.879680317779868E-2</v>
      </c>
      <c r="H26" s="68"/>
      <c r="I26" s="68"/>
      <c r="J26" s="87" t="str">
        <f t="shared" si="1"/>
        <v>FVE</v>
      </c>
      <c r="K26" s="76">
        <f t="shared" si="0"/>
        <v>24509.80100000005</v>
      </c>
      <c r="L26" s="87" t="str">
        <f t="shared" si="2"/>
        <v>FVE</v>
      </c>
      <c r="M26" s="85">
        <f>K26/'6.1, 6.2'!I5</f>
        <v>0.10038439302364523</v>
      </c>
      <c r="N26" s="78"/>
      <c r="O26" s="86"/>
    </row>
    <row r="27" spans="1:15">
      <c r="A27" s="442" t="s">
        <v>130</v>
      </c>
      <c r="B27" s="250">
        <v>66281.081999999995</v>
      </c>
      <c r="C27" s="362">
        <v>5.7331795769268494E-2</v>
      </c>
      <c r="D27" s="250">
        <v>81455.096999999994</v>
      </c>
      <c r="E27" s="363">
        <v>5.7736347964855696E-2</v>
      </c>
      <c r="F27" s="250">
        <v>106661.015</v>
      </c>
      <c r="G27" s="363">
        <v>5.791610849309637E-2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2.7800710639986504E-2</v>
      </c>
      <c r="J32" s="87" t="str">
        <f t="shared" si="5"/>
        <v>PE</v>
      </c>
      <c r="K32" s="70">
        <f t="shared" si="6"/>
        <v>63238.754000000001</v>
      </c>
      <c r="L32" s="70">
        <f t="shared" si="7"/>
        <v>72493.785999999993</v>
      </c>
      <c r="M32" s="70">
        <f t="shared" si="8"/>
        <v>82981.925999999992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6.9376495737920457E-2</v>
      </c>
      <c r="J34" s="87" t="str">
        <f t="shared" si="5"/>
        <v>PSE</v>
      </c>
      <c r="K34" s="70">
        <f t="shared" si="6"/>
        <v>20639.724000000002</v>
      </c>
      <c r="L34" s="70">
        <f t="shared" si="7"/>
        <v>21872.337</v>
      </c>
      <c r="M34" s="70">
        <f t="shared" si="8"/>
        <v>22168.820999999996</v>
      </c>
    </row>
    <row r="35" spans="8:13" ht="13.5" customHeight="1">
      <c r="H35" s="87" t="str">
        <f t="shared" si="3"/>
        <v>VE</v>
      </c>
      <c r="I35" s="88">
        <f t="shared" si="4"/>
        <v>1.8701775857649965E-2</v>
      </c>
      <c r="J35" s="87" t="str">
        <f t="shared" si="5"/>
        <v>VE</v>
      </c>
      <c r="K35" s="70">
        <f t="shared" si="6"/>
        <v>7404.1250000000009</v>
      </c>
      <c r="L35" s="70">
        <f t="shared" si="7"/>
        <v>6645.9769999999944</v>
      </c>
      <c r="M35" s="70">
        <f t="shared" si="8"/>
        <v>7374.8710000000037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1.5688823394276935E-2</v>
      </c>
      <c r="J37" s="87" t="str">
        <f t="shared" si="5"/>
        <v>VTE</v>
      </c>
      <c r="K37" s="70">
        <f t="shared" si="6"/>
        <v>515.52099999999996</v>
      </c>
      <c r="L37" s="70">
        <f t="shared" si="7"/>
        <v>372.03700000000003</v>
      </c>
      <c r="M37" s="70">
        <f t="shared" si="8"/>
        <v>838.096</v>
      </c>
    </row>
    <row r="38" spans="8:13" ht="12.75" customHeight="1">
      <c r="H38" s="87" t="str">
        <f t="shared" si="3"/>
        <v>FVE</v>
      </c>
      <c r="I38" s="88">
        <f t="shared" si="4"/>
        <v>0.10145032468099696</v>
      </c>
      <c r="J38" s="87" t="str">
        <f t="shared" si="5"/>
        <v>FVE</v>
      </c>
      <c r="K38" s="70">
        <f t="shared" si="6"/>
        <v>14625.260000000037</v>
      </c>
      <c r="L38" s="70">
        <f t="shared" si="7"/>
        <v>6678.8380000000079</v>
      </c>
      <c r="M38" s="70">
        <f t="shared" si="8"/>
        <v>3205.7030000000032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9" t="s">
        <v>382</v>
      </c>
      <c r="I1" s="120"/>
    </row>
    <row r="2" spans="1:9" s="108" customFormat="1" ht="6" customHeight="1">
      <c r="A2" s="121"/>
    </row>
    <row r="3" spans="1:9" ht="12.75" customHeight="1">
      <c r="A3" s="465" t="s">
        <v>427</v>
      </c>
      <c r="B3" s="465"/>
      <c r="C3" s="465"/>
      <c r="D3" s="465"/>
      <c r="E3" s="465"/>
      <c r="F3" s="465"/>
      <c r="G3" s="465"/>
      <c r="H3" s="465"/>
      <c r="I3" s="465"/>
    </row>
    <row r="4" spans="1:9">
      <c r="A4" s="465"/>
      <c r="B4" s="465"/>
      <c r="C4" s="465"/>
      <c r="D4" s="465"/>
      <c r="E4" s="465"/>
      <c r="F4" s="465"/>
      <c r="G4" s="465"/>
      <c r="H4" s="465"/>
      <c r="I4" s="465"/>
    </row>
    <row r="5" spans="1:9">
      <c r="A5" s="465"/>
      <c r="B5" s="465"/>
      <c r="C5" s="465"/>
      <c r="D5" s="465"/>
      <c r="E5" s="465"/>
      <c r="F5" s="465"/>
      <c r="G5" s="465"/>
      <c r="H5" s="465"/>
      <c r="I5" s="465"/>
    </row>
    <row r="6" spans="1:9">
      <c r="A6" s="465"/>
      <c r="B6" s="465"/>
      <c r="C6" s="465"/>
      <c r="D6" s="465"/>
      <c r="E6" s="465"/>
      <c r="F6" s="465"/>
      <c r="G6" s="465"/>
      <c r="H6" s="465"/>
      <c r="I6" s="465"/>
    </row>
    <row r="7" spans="1:9">
      <c r="A7" s="465"/>
      <c r="B7" s="465"/>
      <c r="C7" s="465"/>
      <c r="D7" s="465"/>
      <c r="E7" s="465"/>
      <c r="F7" s="465"/>
      <c r="G7" s="465"/>
      <c r="H7" s="465"/>
      <c r="I7" s="465"/>
    </row>
    <row r="8" spans="1:9">
      <c r="A8" s="465"/>
      <c r="B8" s="465"/>
      <c r="C8" s="465"/>
      <c r="D8" s="465"/>
      <c r="E8" s="465"/>
      <c r="F8" s="465"/>
      <c r="G8" s="465"/>
      <c r="H8" s="465"/>
      <c r="I8" s="465"/>
    </row>
    <row r="9" spans="1:9">
      <c r="A9" s="465"/>
      <c r="B9" s="465"/>
      <c r="C9" s="465"/>
      <c r="D9" s="465"/>
      <c r="E9" s="465"/>
      <c r="F9" s="465"/>
      <c r="G9" s="465"/>
      <c r="H9" s="465"/>
      <c r="I9" s="465"/>
    </row>
    <row r="10" spans="1:9">
      <c r="A10" s="465"/>
      <c r="B10" s="465"/>
      <c r="C10" s="465"/>
      <c r="D10" s="465"/>
      <c r="E10" s="465"/>
      <c r="F10" s="465"/>
      <c r="G10" s="465"/>
      <c r="H10" s="465"/>
      <c r="I10" s="465"/>
    </row>
    <row r="11" spans="1:9">
      <c r="A11" s="465"/>
      <c r="B11" s="465"/>
      <c r="C11" s="465"/>
      <c r="D11" s="465"/>
      <c r="E11" s="465"/>
      <c r="F11" s="465"/>
      <c r="G11" s="465"/>
      <c r="H11" s="465"/>
      <c r="I11" s="465"/>
    </row>
    <row r="12" spans="1:9">
      <c r="A12" s="465"/>
      <c r="B12" s="465"/>
      <c r="C12" s="465"/>
      <c r="D12" s="465"/>
      <c r="E12" s="465"/>
      <c r="F12" s="465"/>
      <c r="G12" s="465"/>
      <c r="H12" s="465"/>
      <c r="I12" s="465"/>
    </row>
    <row r="13" spans="1:9">
      <c r="A13" s="465"/>
      <c r="B13" s="465"/>
      <c r="C13" s="465"/>
      <c r="D13" s="465"/>
      <c r="E13" s="465"/>
      <c r="F13" s="465"/>
      <c r="G13" s="465"/>
      <c r="H13" s="465"/>
      <c r="I13" s="465"/>
    </row>
    <row r="14" spans="1:9">
      <c r="A14" s="465"/>
      <c r="B14" s="465"/>
      <c r="C14" s="465"/>
      <c r="D14" s="465"/>
      <c r="E14" s="465"/>
      <c r="F14" s="465"/>
      <c r="G14" s="465"/>
      <c r="H14" s="465"/>
      <c r="I14" s="465"/>
    </row>
    <row r="15" spans="1:9">
      <c r="A15" s="465"/>
      <c r="B15" s="465"/>
      <c r="C15" s="465"/>
      <c r="D15" s="465"/>
      <c r="E15" s="465"/>
      <c r="F15" s="465"/>
      <c r="G15" s="465"/>
      <c r="H15" s="465"/>
      <c r="I15" s="465"/>
    </row>
    <row r="16" spans="1:9">
      <c r="A16" s="465"/>
      <c r="B16" s="465"/>
      <c r="C16" s="465"/>
      <c r="D16" s="465"/>
      <c r="E16" s="465"/>
      <c r="F16" s="465"/>
      <c r="G16" s="465"/>
      <c r="H16" s="465"/>
      <c r="I16" s="465"/>
    </row>
    <row r="17" spans="1:9">
      <c r="A17" s="465"/>
      <c r="B17" s="465"/>
      <c r="C17" s="465"/>
      <c r="D17" s="465"/>
      <c r="E17" s="465"/>
      <c r="F17" s="465"/>
      <c r="G17" s="465"/>
      <c r="H17" s="465"/>
      <c r="I17" s="465"/>
    </row>
    <row r="18" spans="1:9">
      <c r="A18" s="465"/>
      <c r="B18" s="465"/>
      <c r="C18" s="465"/>
      <c r="D18" s="465"/>
      <c r="E18" s="465"/>
      <c r="F18" s="465"/>
      <c r="G18" s="465"/>
      <c r="H18" s="465"/>
      <c r="I18" s="465"/>
    </row>
    <row r="19" spans="1:9">
      <c r="A19" s="465"/>
      <c r="B19" s="465"/>
      <c r="C19" s="465"/>
      <c r="D19" s="465"/>
      <c r="E19" s="465"/>
      <c r="F19" s="465"/>
      <c r="G19" s="465"/>
      <c r="H19" s="465"/>
      <c r="I19" s="465"/>
    </row>
    <row r="20" spans="1:9">
      <c r="A20" s="465"/>
      <c r="B20" s="465"/>
      <c r="C20" s="465"/>
      <c r="D20" s="465"/>
      <c r="E20" s="465"/>
      <c r="F20" s="465"/>
      <c r="G20" s="465"/>
      <c r="H20" s="465"/>
      <c r="I20" s="465"/>
    </row>
    <row r="21" spans="1:9">
      <c r="A21" s="465"/>
      <c r="B21" s="465"/>
      <c r="C21" s="465"/>
      <c r="D21" s="465"/>
      <c r="E21" s="465"/>
      <c r="F21" s="465"/>
      <c r="G21" s="465"/>
      <c r="H21" s="465"/>
      <c r="I21" s="465"/>
    </row>
    <row r="22" spans="1:9">
      <c r="A22" s="465"/>
      <c r="B22" s="465"/>
      <c r="C22" s="465"/>
      <c r="D22" s="465"/>
      <c r="E22" s="465"/>
      <c r="F22" s="465"/>
      <c r="G22" s="465"/>
      <c r="H22" s="465"/>
      <c r="I22" s="465"/>
    </row>
    <row r="23" spans="1:9">
      <c r="A23" s="465"/>
      <c r="B23" s="465"/>
      <c r="C23" s="465"/>
      <c r="D23" s="465"/>
      <c r="E23" s="465"/>
      <c r="F23" s="465"/>
      <c r="G23" s="465"/>
      <c r="H23" s="465"/>
      <c r="I23" s="465"/>
    </row>
    <row r="24" spans="1:9">
      <c r="A24" s="465"/>
      <c r="B24" s="465"/>
      <c r="C24" s="465"/>
      <c r="D24" s="465"/>
      <c r="E24" s="465"/>
      <c r="F24" s="465"/>
      <c r="G24" s="465"/>
      <c r="H24" s="465"/>
      <c r="I24" s="465"/>
    </row>
    <row r="25" spans="1:9">
      <c r="A25" s="465"/>
      <c r="B25" s="465"/>
      <c r="C25" s="465"/>
      <c r="D25" s="465"/>
      <c r="E25" s="465"/>
      <c r="F25" s="465"/>
      <c r="G25" s="465"/>
      <c r="H25" s="465"/>
      <c r="I25" s="465"/>
    </row>
    <row r="26" spans="1:9">
      <c r="A26" s="465"/>
      <c r="B26" s="465"/>
      <c r="C26" s="465"/>
      <c r="D26" s="465"/>
      <c r="E26" s="465"/>
      <c r="F26" s="465"/>
      <c r="G26" s="465"/>
      <c r="H26" s="465"/>
      <c r="I26" s="465"/>
    </row>
    <row r="27" spans="1:9">
      <c r="A27" s="465"/>
      <c r="B27" s="465"/>
      <c r="C27" s="465"/>
      <c r="D27" s="465"/>
      <c r="E27" s="465"/>
      <c r="F27" s="465"/>
      <c r="G27" s="465"/>
      <c r="H27" s="465"/>
      <c r="I27" s="465"/>
    </row>
    <row r="28" spans="1:9">
      <c r="A28" s="465"/>
      <c r="B28" s="465"/>
      <c r="C28" s="465"/>
      <c r="D28" s="465"/>
      <c r="E28" s="465"/>
      <c r="F28" s="465"/>
      <c r="G28" s="465"/>
      <c r="H28" s="465"/>
      <c r="I28" s="465"/>
    </row>
    <row r="29" spans="1:9">
      <c r="A29" s="465"/>
      <c r="B29" s="465"/>
      <c r="C29" s="465"/>
      <c r="D29" s="465"/>
      <c r="E29" s="465"/>
      <c r="F29" s="465"/>
      <c r="G29" s="465"/>
      <c r="H29" s="465"/>
      <c r="I29" s="465"/>
    </row>
    <row r="30" spans="1:9">
      <c r="A30" s="465"/>
      <c r="B30" s="465"/>
      <c r="C30" s="465"/>
      <c r="D30" s="465"/>
      <c r="E30" s="465"/>
      <c r="F30" s="465"/>
      <c r="G30" s="465"/>
      <c r="H30" s="465"/>
      <c r="I30" s="465"/>
    </row>
    <row r="31" spans="1:9">
      <c r="A31" s="465"/>
      <c r="B31" s="465"/>
      <c r="C31" s="465"/>
      <c r="D31" s="465"/>
      <c r="E31" s="465"/>
      <c r="F31" s="465"/>
      <c r="G31" s="465"/>
      <c r="H31" s="465"/>
      <c r="I31" s="465"/>
    </row>
    <row r="32" spans="1:9">
      <c r="A32" s="465"/>
      <c r="B32" s="465"/>
      <c r="C32" s="465"/>
      <c r="D32" s="465"/>
      <c r="E32" s="465"/>
      <c r="F32" s="465"/>
      <c r="G32" s="465"/>
      <c r="H32" s="465"/>
      <c r="I32" s="465"/>
    </row>
    <row r="33" spans="1:9">
      <c r="A33" s="465"/>
      <c r="B33" s="465"/>
      <c r="C33" s="465"/>
      <c r="D33" s="465"/>
      <c r="E33" s="465"/>
      <c r="F33" s="465"/>
      <c r="G33" s="465"/>
      <c r="H33" s="465"/>
      <c r="I33" s="465"/>
    </row>
    <row r="34" spans="1:9">
      <c r="A34" s="465"/>
      <c r="B34" s="465"/>
      <c r="C34" s="465"/>
      <c r="D34" s="465"/>
      <c r="E34" s="465"/>
      <c r="F34" s="465"/>
      <c r="G34" s="465"/>
      <c r="H34" s="465"/>
      <c r="I34" s="465"/>
    </row>
    <row r="35" spans="1:9">
      <c r="A35" s="465"/>
      <c r="B35" s="465"/>
      <c r="C35" s="465"/>
      <c r="D35" s="465"/>
      <c r="E35" s="465"/>
      <c r="F35" s="465"/>
      <c r="G35" s="465"/>
      <c r="H35" s="465"/>
      <c r="I35" s="465"/>
    </row>
    <row r="36" spans="1:9">
      <c r="A36" s="465"/>
      <c r="B36" s="465"/>
      <c r="C36" s="465"/>
      <c r="D36" s="465"/>
      <c r="E36" s="465"/>
      <c r="F36" s="465"/>
      <c r="G36" s="465"/>
      <c r="H36" s="465"/>
      <c r="I36" s="465"/>
    </row>
    <row r="37" spans="1:9">
      <c r="A37" s="465"/>
      <c r="B37" s="465"/>
      <c r="C37" s="465"/>
      <c r="D37" s="465"/>
      <c r="E37" s="465"/>
      <c r="F37" s="465"/>
      <c r="G37" s="465"/>
      <c r="H37" s="465"/>
      <c r="I37" s="465"/>
    </row>
    <row r="38" spans="1:9">
      <c r="A38" s="465"/>
      <c r="B38" s="465"/>
      <c r="C38" s="465"/>
      <c r="D38" s="465"/>
      <c r="E38" s="465"/>
      <c r="F38" s="465"/>
      <c r="G38" s="465"/>
      <c r="H38" s="465"/>
      <c r="I38" s="465"/>
    </row>
    <row r="39" spans="1:9">
      <c r="A39" s="465"/>
      <c r="B39" s="465"/>
      <c r="C39" s="465"/>
      <c r="D39" s="465"/>
      <c r="E39" s="465"/>
      <c r="F39" s="465"/>
      <c r="G39" s="465"/>
      <c r="H39" s="465"/>
      <c r="I39" s="465"/>
    </row>
    <row r="40" spans="1:9">
      <c r="A40" s="465"/>
      <c r="B40" s="465"/>
      <c r="C40" s="465"/>
      <c r="D40" s="465"/>
      <c r="E40" s="465"/>
      <c r="F40" s="465"/>
      <c r="G40" s="465"/>
      <c r="H40" s="465"/>
      <c r="I40" s="465"/>
    </row>
    <row r="41" spans="1:9">
      <c r="A41" s="465"/>
      <c r="B41" s="465"/>
      <c r="C41" s="465"/>
      <c r="D41" s="465"/>
      <c r="E41" s="465"/>
      <c r="F41" s="465"/>
      <c r="G41" s="465"/>
      <c r="H41" s="465"/>
      <c r="I41" s="465"/>
    </row>
    <row r="42" spans="1:9">
      <c r="A42" s="465"/>
      <c r="B42" s="465"/>
      <c r="C42" s="465"/>
      <c r="D42" s="465"/>
      <c r="E42" s="465"/>
      <c r="F42" s="465"/>
      <c r="G42" s="465"/>
      <c r="H42" s="465"/>
      <c r="I42" s="465"/>
    </row>
    <row r="43" spans="1:9">
      <c r="A43" s="465"/>
      <c r="B43" s="465"/>
      <c r="C43" s="465"/>
      <c r="D43" s="465"/>
      <c r="E43" s="465"/>
      <c r="F43" s="465"/>
      <c r="G43" s="465"/>
      <c r="H43" s="465"/>
      <c r="I43" s="465"/>
    </row>
    <row r="44" spans="1:9">
      <c r="A44" s="465"/>
      <c r="B44" s="465"/>
      <c r="C44" s="465"/>
      <c r="D44" s="465"/>
      <c r="E44" s="465"/>
      <c r="F44" s="465"/>
      <c r="G44" s="465"/>
      <c r="H44" s="465"/>
      <c r="I44" s="465"/>
    </row>
    <row r="45" spans="1:9">
      <c r="A45" s="465"/>
      <c r="B45" s="465"/>
      <c r="C45" s="465"/>
      <c r="D45" s="465"/>
      <c r="E45" s="465"/>
      <c r="F45" s="465"/>
      <c r="G45" s="465"/>
      <c r="H45" s="465"/>
      <c r="I45" s="465"/>
    </row>
    <row r="46" spans="1:9">
      <c r="A46" s="465"/>
      <c r="B46" s="465"/>
      <c r="C46" s="465"/>
      <c r="D46" s="465"/>
      <c r="E46" s="465"/>
      <c r="F46" s="465"/>
      <c r="G46" s="465"/>
      <c r="H46" s="465"/>
      <c r="I46" s="465"/>
    </row>
    <row r="47" spans="1:9">
      <c r="A47" s="465"/>
      <c r="B47" s="465"/>
      <c r="C47" s="465"/>
      <c r="D47" s="465"/>
      <c r="E47" s="465"/>
      <c r="F47" s="465"/>
      <c r="G47" s="465"/>
      <c r="H47" s="465"/>
      <c r="I47" s="465"/>
    </row>
    <row r="48" spans="1:9">
      <c r="A48" s="465"/>
      <c r="B48" s="465"/>
      <c r="C48" s="465"/>
      <c r="D48" s="465"/>
      <c r="E48" s="465"/>
      <c r="F48" s="465"/>
      <c r="G48" s="465"/>
      <c r="H48" s="465"/>
      <c r="I48" s="465"/>
    </row>
    <row r="49" spans="1:9">
      <c r="A49" s="465"/>
      <c r="B49" s="465"/>
      <c r="C49" s="465"/>
      <c r="D49" s="465"/>
      <c r="E49" s="465"/>
      <c r="F49" s="465"/>
      <c r="G49" s="465"/>
      <c r="H49" s="465"/>
      <c r="I49" s="465"/>
    </row>
    <row r="50" spans="1:9">
      <c r="A50" s="465"/>
      <c r="B50" s="465"/>
      <c r="C50" s="465"/>
      <c r="D50" s="465"/>
      <c r="E50" s="465"/>
      <c r="F50" s="465"/>
      <c r="G50" s="465"/>
      <c r="H50" s="465"/>
      <c r="I50" s="465"/>
    </row>
    <row r="51" spans="1:9">
      <c r="A51" s="465"/>
      <c r="B51" s="465"/>
      <c r="C51" s="465"/>
      <c r="D51" s="465"/>
      <c r="E51" s="465"/>
      <c r="F51" s="465"/>
      <c r="G51" s="465"/>
      <c r="H51" s="465"/>
      <c r="I51" s="465"/>
    </row>
    <row r="52" spans="1:9">
      <c r="A52" s="465"/>
      <c r="B52" s="465"/>
      <c r="C52" s="465"/>
      <c r="D52" s="465"/>
      <c r="E52" s="465"/>
      <c r="F52" s="465"/>
      <c r="G52" s="465"/>
      <c r="H52" s="465"/>
      <c r="I52" s="465"/>
    </row>
    <row r="53" spans="1:9">
      <c r="A53" s="465"/>
      <c r="B53" s="465"/>
      <c r="C53" s="465"/>
      <c r="D53" s="465"/>
      <c r="E53" s="465"/>
      <c r="F53" s="465"/>
      <c r="G53" s="465"/>
      <c r="H53" s="465"/>
      <c r="I53" s="465"/>
    </row>
    <row r="54" spans="1:9">
      <c r="A54" s="465"/>
      <c r="B54" s="465"/>
      <c r="C54" s="465"/>
      <c r="D54" s="465"/>
      <c r="E54" s="465"/>
      <c r="F54" s="465"/>
      <c r="G54" s="465"/>
      <c r="H54" s="465"/>
      <c r="I54" s="465"/>
    </row>
    <row r="55" spans="1:9">
      <c r="A55" s="465"/>
      <c r="B55" s="465"/>
      <c r="C55" s="465"/>
      <c r="D55" s="465"/>
      <c r="E55" s="465"/>
      <c r="F55" s="465"/>
      <c r="G55" s="465"/>
      <c r="H55" s="465"/>
      <c r="I55" s="465"/>
    </row>
    <row r="56" spans="1:9">
      <c r="A56" s="465"/>
      <c r="B56" s="465"/>
      <c r="C56" s="465"/>
      <c r="D56" s="465"/>
      <c r="E56" s="465"/>
      <c r="F56" s="465"/>
      <c r="G56" s="465"/>
      <c r="H56" s="465"/>
      <c r="I56" s="465"/>
    </row>
    <row r="57" spans="1:9">
      <c r="A57" s="465"/>
      <c r="B57" s="465"/>
      <c r="C57" s="465"/>
      <c r="D57" s="465"/>
      <c r="E57" s="465"/>
      <c r="F57" s="465"/>
      <c r="G57" s="465"/>
      <c r="H57" s="465"/>
      <c r="I57" s="465"/>
    </row>
    <row r="58" spans="1:9">
      <c r="A58" s="465"/>
      <c r="B58" s="465"/>
      <c r="C58" s="465"/>
      <c r="D58" s="465"/>
      <c r="E58" s="465"/>
      <c r="F58" s="465"/>
      <c r="G58" s="465"/>
      <c r="H58" s="465"/>
      <c r="I58" s="465"/>
    </row>
    <row r="59" spans="1:9">
      <c r="A59" s="465"/>
      <c r="B59" s="465"/>
      <c r="C59" s="465"/>
      <c r="D59" s="465"/>
      <c r="E59" s="465"/>
      <c r="F59" s="465"/>
      <c r="G59" s="465"/>
      <c r="H59" s="465"/>
      <c r="I59" s="465"/>
    </row>
    <row r="60" spans="1:9">
      <c r="A60" s="465"/>
      <c r="B60" s="465"/>
      <c r="C60" s="465"/>
      <c r="D60" s="465"/>
      <c r="E60" s="465"/>
      <c r="F60" s="465"/>
      <c r="G60" s="465"/>
      <c r="H60" s="465"/>
      <c r="I60" s="465"/>
    </row>
    <row r="61" spans="1:9">
      <c r="A61" s="465"/>
      <c r="B61" s="465"/>
      <c r="C61" s="465"/>
      <c r="D61" s="465"/>
      <c r="E61" s="465"/>
      <c r="F61" s="465"/>
      <c r="G61" s="465"/>
      <c r="H61" s="465"/>
      <c r="I61" s="465"/>
    </row>
    <row r="62" spans="1:9">
      <c r="A62" s="465"/>
      <c r="B62" s="465"/>
      <c r="C62" s="465"/>
      <c r="D62" s="465"/>
      <c r="E62" s="465"/>
      <c r="F62" s="465"/>
      <c r="G62" s="465"/>
      <c r="H62" s="465"/>
      <c r="I62" s="465"/>
    </row>
    <row r="63" spans="1:9">
      <c r="A63" s="465"/>
      <c r="B63" s="465"/>
      <c r="C63" s="465"/>
      <c r="D63" s="465"/>
      <c r="E63" s="465"/>
      <c r="F63" s="465"/>
      <c r="G63" s="465"/>
      <c r="H63" s="465"/>
      <c r="I63" s="465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411</v>
      </c>
      <c r="M1" s="357" t="str">
        <f>'3.1'!N1</f>
        <v>IV. čtvrtletí 2022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4" ht="13.5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4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83" t="s">
        <v>53</v>
      </c>
      <c r="B7" s="578">
        <f>F8</f>
        <v>2307.4771399999991</v>
      </c>
      <c r="C7" s="565"/>
      <c r="D7" s="565"/>
      <c r="E7" s="565"/>
      <c r="F7" s="565"/>
      <c r="G7" s="580"/>
      <c r="H7" s="578">
        <f>SUM(H8,J8,L8)</f>
        <v>1936854.1239999998</v>
      </c>
      <c r="I7" s="565"/>
      <c r="J7" s="565"/>
      <c r="K7" s="565"/>
      <c r="L7" s="565"/>
      <c r="M7" s="565"/>
      <c r="N7" s="73"/>
    </row>
    <row r="8" spans="1:24">
      <c r="A8" s="584"/>
      <c r="B8" s="367">
        <f>SUM(B9:B16)</f>
        <v>2308.4419099999986</v>
      </c>
      <c r="C8" s="362">
        <v>0.11091396985495185</v>
      </c>
      <c r="D8" s="327">
        <f>SUM(D9:D16)</f>
        <v>2308.2217299999988</v>
      </c>
      <c r="E8" s="362">
        <v>0.11093557563078067</v>
      </c>
      <c r="F8" s="327">
        <f>SUM(F9:F16)</f>
        <v>2307.4771399999991</v>
      </c>
      <c r="G8" s="368">
        <v>0.11095718724356926</v>
      </c>
      <c r="H8" s="327">
        <f>SUM(H9:H16)</f>
        <v>616580.63299999991</v>
      </c>
      <c r="I8" s="362">
        <v>9.3666889885400659E-2</v>
      </c>
      <c r="J8" s="327">
        <f>SUM(J9:J16)</f>
        <v>595111.973</v>
      </c>
      <c r="K8" s="362">
        <v>8.1473931597065022E-2</v>
      </c>
      <c r="L8" s="327">
        <f>SUM(L9:L16)</f>
        <v>725161.51799999992</v>
      </c>
      <c r="M8" s="362">
        <v>8.5452933118776983E-2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1151.8600000000001</v>
      </c>
      <c r="C10" s="361">
        <v>0.12218374404401187</v>
      </c>
      <c r="D10" s="23">
        <v>1151.8600000000001</v>
      </c>
      <c r="E10" s="361">
        <v>0.12218374404401187</v>
      </c>
      <c r="F10" s="23">
        <v>1151.8600000000001</v>
      </c>
      <c r="G10" s="369">
        <v>0.12218374404401187</v>
      </c>
      <c r="H10" s="23">
        <v>476013.78400000004</v>
      </c>
      <c r="I10" s="361">
        <v>0.15689562377090668</v>
      </c>
      <c r="J10" s="23">
        <v>482140.674</v>
      </c>
      <c r="K10" s="361">
        <v>0.1347868945981491</v>
      </c>
      <c r="L10" s="23">
        <v>573258.23899999994</v>
      </c>
      <c r="M10" s="361">
        <v>0.1334118426015902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211.02099999999999</v>
      </c>
      <c r="C12" s="361">
        <v>0.20917357895070729</v>
      </c>
      <c r="D12" s="23">
        <v>211.02099999999999</v>
      </c>
      <c r="E12" s="361">
        <v>0.2090637452172758</v>
      </c>
      <c r="F12" s="23">
        <v>211.02099999999999</v>
      </c>
      <c r="G12" s="369">
        <v>0.20894140618424811</v>
      </c>
      <c r="H12" s="23">
        <v>34960.621000000014</v>
      </c>
      <c r="I12" s="361">
        <v>0.10573636668926263</v>
      </c>
      <c r="J12" s="23">
        <v>38816.735999999997</v>
      </c>
      <c r="K12" s="361">
        <v>0.11104508620792715</v>
      </c>
      <c r="L12" s="23">
        <v>39616.251000000026</v>
      </c>
      <c r="M12" s="361">
        <v>0.10772586513422226</v>
      </c>
      <c r="N12" s="76"/>
      <c r="O12" s="85"/>
      <c r="X12" s="70"/>
    </row>
    <row r="13" spans="1:24">
      <c r="A13" s="56" t="s">
        <v>43</v>
      </c>
      <c r="B13" s="255">
        <v>644.3492</v>
      </c>
      <c r="C13" s="361">
        <v>0.57857992022312643</v>
      </c>
      <c r="D13" s="23">
        <v>644.34820000000002</v>
      </c>
      <c r="E13" s="361">
        <v>0.57887725223723829</v>
      </c>
      <c r="F13" s="23">
        <v>644.34820000000002</v>
      </c>
      <c r="G13" s="369">
        <v>0.57938225333577975</v>
      </c>
      <c r="H13" s="23">
        <v>83098.720000000016</v>
      </c>
      <c r="I13" s="361">
        <v>0.52665388185697615</v>
      </c>
      <c r="J13" s="23">
        <v>61217.921000000002</v>
      </c>
      <c r="K13" s="361">
        <v>0.47548679788828846</v>
      </c>
      <c r="L13" s="23">
        <v>102876.198</v>
      </c>
      <c r="M13" s="361">
        <v>0.52140258037827059</v>
      </c>
      <c r="N13" s="76"/>
      <c r="O13" s="85"/>
      <c r="X13" s="70"/>
    </row>
    <row r="14" spans="1:24">
      <c r="A14" s="56" t="s">
        <v>44</v>
      </c>
      <c r="B14" s="255">
        <v>45</v>
      </c>
      <c r="C14" s="361">
        <v>3.8412291933418691E-2</v>
      </c>
      <c r="D14" s="23">
        <v>45</v>
      </c>
      <c r="E14" s="361">
        <v>3.8412291933418691E-2</v>
      </c>
      <c r="F14" s="23">
        <v>45</v>
      </c>
      <c r="G14" s="369">
        <v>3.8412291933418691E-2</v>
      </c>
      <c r="H14" s="23">
        <v>4988.37</v>
      </c>
      <c r="I14" s="361">
        <v>5.5372683355682052E-2</v>
      </c>
      <c r="J14" s="23">
        <v>5171.88</v>
      </c>
      <c r="K14" s="361">
        <v>4.707784701056017E-2</v>
      </c>
      <c r="L14" s="23">
        <v>4722.8999999999996</v>
      </c>
      <c r="M14" s="361">
        <v>4.4181683268903857E-2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6.0439999999999996</v>
      </c>
      <c r="C15" s="361">
        <v>1.7807376862018456E-2</v>
      </c>
      <c r="D15" s="23">
        <v>6.0439999999999996</v>
      </c>
      <c r="E15" s="74">
        <v>1.7807376862018456E-2</v>
      </c>
      <c r="F15" s="23">
        <v>6.0439999999999996</v>
      </c>
      <c r="G15" s="370">
        <v>1.7823918908836427E-2</v>
      </c>
      <c r="H15" s="23">
        <v>254.708</v>
      </c>
      <c r="I15" s="361">
        <v>4.42608434965573E-3</v>
      </c>
      <c r="J15" s="23">
        <v>289.20100000000002</v>
      </c>
      <c r="K15" s="74">
        <v>6.4372269154484504E-3</v>
      </c>
      <c r="L15" s="23">
        <v>805.06299999999999</v>
      </c>
      <c r="M15" s="74">
        <v>1.2922666126814371E-2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250.16770999999864</v>
      </c>
      <c r="C16" s="362">
        <v>0.11920056792917343</v>
      </c>
      <c r="D16" s="250">
        <v>249.94852999999881</v>
      </c>
      <c r="E16" s="363">
        <v>0.11943727933360933</v>
      </c>
      <c r="F16" s="250">
        <v>249.20393999999888</v>
      </c>
      <c r="G16" s="371">
        <v>0.11965720596304218</v>
      </c>
      <c r="H16" s="250">
        <v>17264.429999999949</v>
      </c>
      <c r="I16" s="362">
        <v>0.11640270237947074</v>
      </c>
      <c r="J16" s="250">
        <v>7475.5610000000052</v>
      </c>
      <c r="K16" s="363">
        <v>0.11569241745346459</v>
      </c>
      <c r="L16" s="250">
        <v>3882.8669999999915</v>
      </c>
      <c r="M16" s="363">
        <v>0.12434226118719163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0.10541885048664544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0.12395355831964643</v>
      </c>
      <c r="J20" s="87" t="str">
        <f t="shared" ref="J20:J26" si="1">A10</f>
        <v>PE</v>
      </c>
      <c r="K20" s="76">
        <f t="shared" si="0"/>
        <v>1531412.6970000002</v>
      </c>
      <c r="L20" s="87" t="str">
        <f t="shared" ref="L20:L26" si="2">A10</f>
        <v>PE</v>
      </c>
      <c r="M20" s="85">
        <f>K20/'6.1, 6.2'!C5</f>
        <v>0.14039459662993889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0.13117528156980646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63" t="s">
        <v>53</v>
      </c>
      <c r="B22" s="565">
        <f>SUM(B23,D23,F23)</f>
        <v>1974239.2419999999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0.18780173870342645</v>
      </c>
      <c r="J22" s="87" t="str">
        <f t="shared" si="1"/>
        <v>PSE</v>
      </c>
      <c r="K22" s="76">
        <f t="shared" si="0"/>
        <v>113393.60800000004</v>
      </c>
      <c r="L22" s="87" t="str">
        <f t="shared" si="2"/>
        <v>PSE</v>
      </c>
      <c r="M22" s="85">
        <f>K22/'6.1, 6.2'!E5</f>
        <v>0.10820533013813805</v>
      </c>
      <c r="N22" s="78"/>
      <c r="O22" s="68"/>
    </row>
    <row r="23" spans="1:15">
      <c r="A23" s="564"/>
      <c r="B23" s="327">
        <f>SUM(B24:B27)</f>
        <v>586390.38800000004</v>
      </c>
      <c r="C23" s="372">
        <v>0.13739016644701163</v>
      </c>
      <c r="D23" s="327">
        <f>SUM(D24:D27)</f>
        <v>656574.97799999989</v>
      </c>
      <c r="E23" s="372">
        <v>0.14163370153253421</v>
      </c>
      <c r="F23" s="327">
        <f>SUM(F24:F27)</f>
        <v>731273.87599999993</v>
      </c>
      <c r="G23" s="372">
        <v>0.14927813902685913</v>
      </c>
      <c r="H23" s="68"/>
      <c r="I23" s="68"/>
      <c r="J23" s="87" t="str">
        <f t="shared" si="1"/>
        <v>VE</v>
      </c>
      <c r="K23" s="76">
        <f t="shared" si="0"/>
        <v>247192.83900000001</v>
      </c>
      <c r="L23" s="87" t="str">
        <f t="shared" si="2"/>
        <v>VE</v>
      </c>
      <c r="M23" s="85">
        <f>K23/'6.1, 6.2'!F5</f>
        <v>0.51089710506835739</v>
      </c>
      <c r="N23" s="78"/>
      <c r="O23" s="68"/>
    </row>
    <row r="24" spans="1:15">
      <c r="A24" s="18" t="s">
        <v>8</v>
      </c>
      <c r="B24" s="23">
        <v>59872.298000000003</v>
      </c>
      <c r="C24" s="361">
        <v>9.8726060733417054E-2</v>
      </c>
      <c r="D24" s="23">
        <v>63367.781999999999</v>
      </c>
      <c r="E24" s="361">
        <v>0.10431860474670217</v>
      </c>
      <c r="F24" s="23">
        <v>63580.896999999997</v>
      </c>
      <c r="G24" s="361">
        <v>0.11388616668628185</v>
      </c>
      <c r="H24" s="68"/>
      <c r="I24" s="68"/>
      <c r="J24" s="87" t="str">
        <f t="shared" si="1"/>
        <v>PVE</v>
      </c>
      <c r="K24" s="76">
        <f t="shared" si="0"/>
        <v>14883.15</v>
      </c>
      <c r="L24" s="87" t="str">
        <f t="shared" si="2"/>
        <v>PVE</v>
      </c>
      <c r="M24" s="85">
        <f>K24/'6.1, 6.2'!G5</f>
        <v>4.8504203198983395E-2</v>
      </c>
      <c r="N24" s="78"/>
      <c r="O24" s="86"/>
    </row>
    <row r="25" spans="1:15">
      <c r="A25" s="18" t="s">
        <v>9</v>
      </c>
      <c r="B25" s="23">
        <v>232378.31899999999</v>
      </c>
      <c r="C25" s="361">
        <v>0.12272440204112045</v>
      </c>
      <c r="D25" s="23">
        <v>238962.08</v>
      </c>
      <c r="E25" s="361">
        <v>0.12347792364338313</v>
      </c>
      <c r="F25" s="23">
        <v>220485.88099999999</v>
      </c>
      <c r="G25" s="361">
        <v>0.12580676299238663</v>
      </c>
      <c r="H25" s="68"/>
      <c r="I25" s="68"/>
      <c r="J25" s="87" t="str">
        <f t="shared" si="1"/>
        <v>VTE</v>
      </c>
      <c r="K25" s="76">
        <f t="shared" si="0"/>
        <v>1348.972</v>
      </c>
      <c r="L25" s="87" t="str">
        <f t="shared" si="2"/>
        <v>VTE</v>
      </c>
      <c r="M25" s="85">
        <f>K25/'6.1, 6.2'!H5</f>
        <v>8.1869065003038199E-3</v>
      </c>
      <c r="N25" s="78"/>
      <c r="O25" s="86"/>
    </row>
    <row r="26" spans="1:15">
      <c r="A26" s="18" t="s">
        <v>132</v>
      </c>
      <c r="B26" s="23">
        <v>78428.369000000006</v>
      </c>
      <c r="C26" s="361">
        <v>0.12814585476242166</v>
      </c>
      <c r="D26" s="23">
        <v>89149.968999999997</v>
      </c>
      <c r="E26" s="74">
        <v>0.13067857885211759</v>
      </c>
      <c r="F26" s="23">
        <v>100079.436</v>
      </c>
      <c r="G26" s="74">
        <v>0.13411398258051457</v>
      </c>
      <c r="H26" s="68"/>
      <c r="I26" s="68"/>
      <c r="J26" s="87" t="str">
        <f t="shared" si="1"/>
        <v>FVE</v>
      </c>
      <c r="K26" s="76">
        <f t="shared" si="0"/>
        <v>28622.857999999946</v>
      </c>
      <c r="L26" s="87" t="str">
        <f t="shared" si="2"/>
        <v>FVE</v>
      </c>
      <c r="M26" s="85">
        <f>K26/'6.1, 6.2'!I5</f>
        <v>0.11723017363266135</v>
      </c>
      <c r="N26" s="78"/>
      <c r="O26" s="86"/>
    </row>
    <row r="27" spans="1:15">
      <c r="A27" s="442" t="s">
        <v>130</v>
      </c>
      <c r="B27" s="250">
        <v>215711.402</v>
      </c>
      <c r="C27" s="362">
        <v>0.18658600118456992</v>
      </c>
      <c r="D27" s="250">
        <v>265095.147</v>
      </c>
      <c r="E27" s="363">
        <v>0.18790261401305031</v>
      </c>
      <c r="F27" s="250">
        <v>347127.66200000001</v>
      </c>
      <c r="G27" s="363">
        <v>0.18848764315009459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0.12218374404401187</v>
      </c>
      <c r="J32" s="87" t="str">
        <f t="shared" si="5"/>
        <v>PE</v>
      </c>
      <c r="K32" s="70">
        <f t="shared" si="6"/>
        <v>476013.78400000004</v>
      </c>
      <c r="L32" s="70">
        <f t="shared" si="7"/>
        <v>482140.674</v>
      </c>
      <c r="M32" s="70">
        <f t="shared" si="8"/>
        <v>573258.23899999994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0.20894140618424811</v>
      </c>
      <c r="J34" s="87" t="str">
        <f t="shared" si="5"/>
        <v>PSE</v>
      </c>
      <c r="K34" s="70">
        <f t="shared" si="6"/>
        <v>34960.621000000014</v>
      </c>
      <c r="L34" s="70">
        <f t="shared" si="7"/>
        <v>38816.735999999997</v>
      </c>
      <c r="M34" s="70">
        <f t="shared" si="8"/>
        <v>39616.251000000026</v>
      </c>
    </row>
    <row r="35" spans="8:13" ht="13.5" customHeight="1">
      <c r="H35" s="87" t="str">
        <f t="shared" si="3"/>
        <v>VE</v>
      </c>
      <c r="I35" s="88">
        <f t="shared" si="4"/>
        <v>0.57938225333577975</v>
      </c>
      <c r="J35" s="87" t="str">
        <f t="shared" si="5"/>
        <v>VE</v>
      </c>
      <c r="K35" s="70">
        <f t="shared" si="6"/>
        <v>83098.720000000016</v>
      </c>
      <c r="L35" s="70">
        <f t="shared" si="7"/>
        <v>61217.921000000002</v>
      </c>
      <c r="M35" s="70">
        <f t="shared" si="8"/>
        <v>102876.198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4988.37</v>
      </c>
      <c r="L36" s="70">
        <f t="shared" si="7"/>
        <v>5171.88</v>
      </c>
      <c r="M36" s="70">
        <f t="shared" si="8"/>
        <v>4722.8999999999996</v>
      </c>
    </row>
    <row r="37" spans="8:13" ht="12.75" customHeight="1">
      <c r="H37" s="87" t="str">
        <f t="shared" si="3"/>
        <v>VTE</v>
      </c>
      <c r="I37" s="88">
        <f t="shared" si="4"/>
        <v>1.7823918908836427E-2</v>
      </c>
      <c r="J37" s="87" t="str">
        <f t="shared" si="5"/>
        <v>VTE</v>
      </c>
      <c r="K37" s="70">
        <f t="shared" si="6"/>
        <v>254.708</v>
      </c>
      <c r="L37" s="70">
        <f t="shared" si="7"/>
        <v>289.20100000000002</v>
      </c>
      <c r="M37" s="70">
        <f t="shared" si="8"/>
        <v>805.06299999999999</v>
      </c>
    </row>
    <row r="38" spans="8:13" ht="12.75" customHeight="1">
      <c r="H38" s="87" t="str">
        <f t="shared" si="3"/>
        <v>FVE</v>
      </c>
      <c r="I38" s="88">
        <f t="shared" si="4"/>
        <v>0.11965720596304218</v>
      </c>
      <c r="J38" s="87" t="str">
        <f t="shared" si="5"/>
        <v>FVE</v>
      </c>
      <c r="K38" s="70">
        <f t="shared" si="6"/>
        <v>17264.429999999949</v>
      </c>
      <c r="L38" s="70">
        <f t="shared" si="7"/>
        <v>7475.5610000000052</v>
      </c>
      <c r="M38" s="70">
        <f t="shared" si="8"/>
        <v>3882.8669999999915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412</v>
      </c>
      <c r="M1" s="357" t="str">
        <f>'3.1'!N1</f>
        <v>IV. čtvrtletí 2022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24"/>
    </row>
    <row r="4" spans="1:21" ht="13.5" customHeight="1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72"/>
    </row>
    <row r="5" spans="1:21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83" t="s">
        <v>53</v>
      </c>
      <c r="B7" s="578">
        <f>F8</f>
        <v>5262.25605</v>
      </c>
      <c r="C7" s="565"/>
      <c r="D7" s="565"/>
      <c r="E7" s="565"/>
      <c r="F7" s="565"/>
      <c r="G7" s="580"/>
      <c r="H7" s="578">
        <f>SUM(H8,J8,L8)</f>
        <v>5975082.7430000007</v>
      </c>
      <c r="I7" s="565"/>
      <c r="J7" s="565"/>
      <c r="K7" s="565"/>
      <c r="L7" s="565"/>
      <c r="M7" s="565"/>
      <c r="N7" s="73"/>
    </row>
    <row r="8" spans="1:21">
      <c r="A8" s="584"/>
      <c r="B8" s="367">
        <f>SUM(B9:B16)</f>
        <v>5266.2220700000007</v>
      </c>
      <c r="C8" s="362">
        <v>0.25302676813793529</v>
      </c>
      <c r="D8" s="327">
        <f>SUM(D9:D16)</f>
        <v>5262.6041000000005</v>
      </c>
      <c r="E8" s="362">
        <v>0.25292631447084019</v>
      </c>
      <c r="F8" s="327">
        <f>SUM(F9:F16)</f>
        <v>5262.25605</v>
      </c>
      <c r="G8" s="368">
        <v>0.2530404829334324</v>
      </c>
      <c r="H8" s="327">
        <f>SUM(H9:H16)</f>
        <v>1637768.9010000001</v>
      </c>
      <c r="I8" s="362">
        <v>0.24879912066213195</v>
      </c>
      <c r="J8" s="327">
        <f>SUM(J9:J16)</f>
        <v>1910640.7479999999</v>
      </c>
      <c r="K8" s="362">
        <v>0.26157667913214233</v>
      </c>
      <c r="L8" s="327">
        <f>SUM(L9:L16)</f>
        <v>2426673.094</v>
      </c>
      <c r="M8" s="362">
        <v>0.2859588222147188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4034.8129999999996</v>
      </c>
      <c r="C10" s="361">
        <v>0.42799347043690344</v>
      </c>
      <c r="D10" s="23">
        <v>4034.8129999999996</v>
      </c>
      <c r="E10" s="361">
        <v>0.42799347043690344</v>
      </c>
      <c r="F10" s="23">
        <v>4034.8129999999996</v>
      </c>
      <c r="G10" s="369">
        <v>0.42799347043690344</v>
      </c>
      <c r="H10" s="23">
        <v>1389979.6539999999</v>
      </c>
      <c r="I10" s="361">
        <v>0.45814161726711472</v>
      </c>
      <c r="J10" s="23">
        <v>1702598.898</v>
      </c>
      <c r="K10" s="361">
        <v>0.4759773041003606</v>
      </c>
      <c r="L10" s="23">
        <v>2128552.551</v>
      </c>
      <c r="M10" s="361">
        <v>0.49536857664460937</v>
      </c>
      <c r="N10" s="76"/>
      <c r="O10" s="85"/>
    </row>
    <row r="11" spans="1:21">
      <c r="A11" s="56" t="s">
        <v>21</v>
      </c>
      <c r="B11" s="255">
        <v>845</v>
      </c>
      <c r="C11" s="361">
        <v>0.61972863953061974</v>
      </c>
      <c r="D11" s="23">
        <v>845</v>
      </c>
      <c r="E11" s="361">
        <v>0.61972863953061974</v>
      </c>
      <c r="F11" s="23">
        <v>845</v>
      </c>
      <c r="G11" s="369">
        <v>0.61972863953061974</v>
      </c>
      <c r="H11" s="23">
        <v>183250.92</v>
      </c>
      <c r="I11" s="361">
        <v>0.79432145154331868</v>
      </c>
      <c r="J11" s="23">
        <v>153913.20000000001</v>
      </c>
      <c r="K11" s="361">
        <v>0.71688949739829633</v>
      </c>
      <c r="L11" s="23">
        <v>235060.94</v>
      </c>
      <c r="M11" s="361">
        <v>0.77875297650846342</v>
      </c>
      <c r="N11" s="76"/>
      <c r="O11" s="85"/>
    </row>
    <row r="12" spans="1:21">
      <c r="A12" s="56" t="s">
        <v>22</v>
      </c>
      <c r="B12" s="255">
        <v>45.567000000000029</v>
      </c>
      <c r="C12" s="361">
        <v>4.5168075556683389E-2</v>
      </c>
      <c r="D12" s="23">
        <v>45.567000000000029</v>
      </c>
      <c r="E12" s="361">
        <v>4.5144358515577188E-2</v>
      </c>
      <c r="F12" s="23">
        <v>45.567000000000029</v>
      </c>
      <c r="G12" s="369">
        <v>4.5117941131914072E-2</v>
      </c>
      <c r="H12" s="23">
        <v>15390.773000000007</v>
      </c>
      <c r="I12" s="361">
        <v>4.6548498596726946E-2</v>
      </c>
      <c r="J12" s="23">
        <v>17939.638999999992</v>
      </c>
      <c r="K12" s="361">
        <v>5.1320872504429307E-2</v>
      </c>
      <c r="L12" s="23">
        <v>19036.16699999999</v>
      </c>
      <c r="M12" s="361">
        <v>5.1763796602422828E-2</v>
      </c>
      <c r="N12" s="76"/>
      <c r="O12" s="85"/>
    </row>
    <row r="13" spans="1:21">
      <c r="A13" s="56" t="s">
        <v>43</v>
      </c>
      <c r="B13" s="255">
        <v>77.39864</v>
      </c>
      <c r="C13" s="361">
        <v>6.9498493916929638E-2</v>
      </c>
      <c r="D13" s="23">
        <v>77.39864</v>
      </c>
      <c r="E13" s="361">
        <v>6.9534317082129191E-2</v>
      </c>
      <c r="F13" s="23">
        <v>77.338639999999998</v>
      </c>
      <c r="G13" s="369">
        <v>6.9541026906142778E-2</v>
      </c>
      <c r="H13" s="23">
        <v>24282.414999999997</v>
      </c>
      <c r="I13" s="361">
        <v>0.15389440560109785</v>
      </c>
      <c r="J13" s="23">
        <v>21519.224000000002</v>
      </c>
      <c r="K13" s="361">
        <v>0.16714234566706057</v>
      </c>
      <c r="L13" s="23">
        <v>26688.222999999998</v>
      </c>
      <c r="M13" s="361">
        <v>0.13526266141669338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86.8</v>
      </c>
      <c r="C15" s="361">
        <v>0.25573797346512278</v>
      </c>
      <c r="D15" s="23">
        <v>86.8</v>
      </c>
      <c r="E15" s="74">
        <v>0.25573797346512278</v>
      </c>
      <c r="F15" s="23">
        <v>86.8</v>
      </c>
      <c r="G15" s="370">
        <v>0.25597553959083419</v>
      </c>
      <c r="H15" s="23">
        <v>14553.475000000006</v>
      </c>
      <c r="I15" s="361">
        <v>0.25289707402439637</v>
      </c>
      <c r="J15" s="23">
        <v>10373.924000000001</v>
      </c>
      <c r="K15" s="74">
        <v>0.23090965381038328</v>
      </c>
      <c r="L15" s="23">
        <v>14954.656999999999</v>
      </c>
      <c r="M15" s="74">
        <v>0.24004834336198211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176.64342999999997</v>
      </c>
      <c r="C16" s="362">
        <v>8.4167525764845125E-2</v>
      </c>
      <c r="D16" s="250">
        <v>173.02545999999995</v>
      </c>
      <c r="E16" s="363">
        <v>8.2679782905089871E-2</v>
      </c>
      <c r="F16" s="250">
        <v>172.73740999999984</v>
      </c>
      <c r="G16" s="371">
        <v>8.2941208096037874E-2</v>
      </c>
      <c r="H16" s="250">
        <v>10311.664000000013</v>
      </c>
      <c r="I16" s="362">
        <v>6.9524771778107231E-2</v>
      </c>
      <c r="J16" s="250">
        <v>4295.8629999999912</v>
      </c>
      <c r="K16" s="363">
        <v>6.648314093335489E-2</v>
      </c>
      <c r="L16" s="250">
        <v>2380.5560000000032</v>
      </c>
      <c r="M16" s="363">
        <v>7.6233287393757551E-2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0.28539625568071225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7.0023967953962665E-2</v>
      </c>
      <c r="J20" s="87" t="str">
        <f t="shared" ref="J20:J26" si="1">A10</f>
        <v>PE</v>
      </c>
      <c r="K20" s="76">
        <f t="shared" si="0"/>
        <v>5221131.1030000001</v>
      </c>
      <c r="L20" s="87" t="str">
        <f t="shared" ref="L20:L26" si="2">A10</f>
        <v>PE</v>
      </c>
      <c r="M20" s="85">
        <f>K20/'6.1, 6.2'!C5</f>
        <v>0.47865516368884647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6.9462330396970015E-2</v>
      </c>
      <c r="J21" s="87" t="str">
        <f t="shared" si="1"/>
        <v>PPE</v>
      </c>
      <c r="K21" s="76">
        <f t="shared" si="0"/>
        <v>572225.06000000006</v>
      </c>
      <c r="L21" s="87" t="str">
        <f t="shared" si="2"/>
        <v>PPE</v>
      </c>
      <c r="M21" s="85">
        <f>K21/'6.1, 6.2'!D5</f>
        <v>0.76578502957437455</v>
      </c>
      <c r="N21" s="78"/>
      <c r="O21" s="68"/>
      <c r="P21" s="89"/>
      <c r="Q21" s="71"/>
      <c r="R21" s="23"/>
      <c r="S21" s="23"/>
      <c r="T21" s="23"/>
    </row>
    <row r="22" spans="1:20">
      <c r="A22" s="563" t="s">
        <v>53</v>
      </c>
      <c r="B22" s="565">
        <f>SUM(B23,D23,F23)</f>
        <v>1341456.9640000002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6.8757626580576076E-2</v>
      </c>
      <c r="J22" s="87" t="str">
        <f t="shared" si="1"/>
        <v>PSE</v>
      </c>
      <c r="K22" s="76">
        <f t="shared" si="0"/>
        <v>52366.578999999983</v>
      </c>
      <c r="L22" s="87" t="str">
        <f t="shared" si="2"/>
        <v>PSE</v>
      </c>
      <c r="M22" s="85">
        <f>K22/'6.1, 6.2'!E5</f>
        <v>4.9970567731647479E-2</v>
      </c>
      <c r="N22" s="78"/>
      <c r="O22" s="68"/>
      <c r="P22" s="89"/>
      <c r="Q22" s="71"/>
      <c r="R22" s="23"/>
      <c r="S22" s="23"/>
      <c r="T22" s="23"/>
    </row>
    <row r="23" spans="1:20">
      <c r="A23" s="564"/>
      <c r="B23" s="327">
        <f>SUM(B24:B27)</f>
        <v>421502.46000000008</v>
      </c>
      <c r="C23" s="372">
        <v>9.8757234638069943E-2</v>
      </c>
      <c r="D23" s="327">
        <f>SUM(D24:D27)</f>
        <v>451223.74199999997</v>
      </c>
      <c r="E23" s="372">
        <v>9.7336162571247456E-2</v>
      </c>
      <c r="F23" s="327">
        <f>SUM(F24:F27)</f>
        <v>468730.76199999999</v>
      </c>
      <c r="G23" s="372">
        <v>9.5684063320760043E-2</v>
      </c>
      <c r="H23" s="68"/>
      <c r="I23" s="68"/>
      <c r="J23" s="87" t="str">
        <f t="shared" si="1"/>
        <v>VE</v>
      </c>
      <c r="K23" s="76">
        <f t="shared" si="0"/>
        <v>72489.861999999994</v>
      </c>
      <c r="L23" s="87" t="str">
        <f t="shared" si="2"/>
        <v>VE</v>
      </c>
      <c r="M23" s="85">
        <f>K23/'6.1, 6.2'!F5</f>
        <v>0.14982173752454345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168378.228</v>
      </c>
      <c r="C24" s="361">
        <v>0.2776462524240032</v>
      </c>
      <c r="D24" s="23">
        <v>169744.39799999999</v>
      </c>
      <c r="E24" s="361">
        <v>0.27944009091132305</v>
      </c>
      <c r="F24" s="23">
        <v>167650.36499999999</v>
      </c>
      <c r="G24" s="361">
        <v>0.30029550249040987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132610.682</v>
      </c>
      <c r="C25" s="361">
        <v>7.0034789487891838E-2</v>
      </c>
      <c r="D25" s="23">
        <v>137211.20699999999</v>
      </c>
      <c r="E25" s="361">
        <v>7.0900600383803303E-2</v>
      </c>
      <c r="F25" s="23">
        <v>121005.304</v>
      </c>
      <c r="G25" s="361">
        <v>6.9044265020986512E-2</v>
      </c>
      <c r="H25" s="68"/>
      <c r="I25" s="68"/>
      <c r="J25" s="87" t="str">
        <f t="shared" si="1"/>
        <v>VTE</v>
      </c>
      <c r="K25" s="76">
        <f t="shared" si="0"/>
        <v>39882.056000000004</v>
      </c>
      <c r="L25" s="87" t="str">
        <f t="shared" si="2"/>
        <v>VTE</v>
      </c>
      <c r="M25" s="85">
        <f>K25/'6.1, 6.2'!H5</f>
        <v>0.24204406282108226</v>
      </c>
      <c r="N25" s="78"/>
      <c r="O25" s="86"/>
    </row>
    <row r="26" spans="1:20">
      <c r="A26" s="18" t="s">
        <v>132</v>
      </c>
      <c r="B26" s="23">
        <v>41537.688999999998</v>
      </c>
      <c r="C26" s="361">
        <v>6.786935301128906E-2</v>
      </c>
      <c r="D26" s="23">
        <v>47211.99</v>
      </c>
      <c r="E26" s="74">
        <v>6.920468764246443E-2</v>
      </c>
      <c r="F26" s="23">
        <v>52985.353000000003</v>
      </c>
      <c r="G26" s="74">
        <v>7.1004364066004688E-2</v>
      </c>
      <c r="H26" s="68"/>
      <c r="I26" s="68"/>
      <c r="J26" s="87" t="str">
        <f t="shared" si="1"/>
        <v>FVE</v>
      </c>
      <c r="K26" s="76">
        <f t="shared" si="0"/>
        <v>16988.08300000001</v>
      </c>
      <c r="L26" s="87" t="str">
        <f t="shared" si="2"/>
        <v>FVE</v>
      </c>
      <c r="M26" s="85">
        <f>K26/'6.1, 6.2'!I5</f>
        <v>6.9577815037759935E-2</v>
      </c>
      <c r="N26" s="78"/>
      <c r="O26" s="86"/>
    </row>
    <row r="27" spans="1:20">
      <c r="A27" s="442" t="s">
        <v>130</v>
      </c>
      <c r="B27" s="250">
        <v>78975.861000000004</v>
      </c>
      <c r="C27" s="362">
        <v>6.8312522924024344E-2</v>
      </c>
      <c r="D27" s="250">
        <v>97056.146999999997</v>
      </c>
      <c r="E27" s="363">
        <v>6.8794558986532001E-2</v>
      </c>
      <c r="F27" s="250">
        <v>127089.74</v>
      </c>
      <c r="G27" s="363">
        <v>6.9008748606033884E-2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0.42799347043690344</v>
      </c>
      <c r="J32" s="87" t="str">
        <f t="shared" si="5"/>
        <v>PE</v>
      </c>
      <c r="K32" s="70">
        <f t="shared" si="6"/>
        <v>1389979.6539999999</v>
      </c>
      <c r="L32" s="70">
        <f t="shared" si="7"/>
        <v>1702598.898</v>
      </c>
      <c r="M32" s="70">
        <f t="shared" si="8"/>
        <v>2128552.551</v>
      </c>
    </row>
    <row r="33" spans="8:13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183250.92</v>
      </c>
      <c r="L33" s="70">
        <f t="shared" si="7"/>
        <v>153913.20000000001</v>
      </c>
      <c r="M33" s="70">
        <f t="shared" si="8"/>
        <v>235060.94</v>
      </c>
    </row>
    <row r="34" spans="8:13" ht="13.5" customHeight="1">
      <c r="H34" s="87" t="str">
        <f t="shared" si="3"/>
        <v>PSE</v>
      </c>
      <c r="I34" s="88">
        <f t="shared" si="4"/>
        <v>4.5117941131914072E-2</v>
      </c>
      <c r="J34" s="87" t="str">
        <f t="shared" si="5"/>
        <v>PSE</v>
      </c>
      <c r="K34" s="70">
        <f t="shared" si="6"/>
        <v>15390.773000000007</v>
      </c>
      <c r="L34" s="70">
        <f t="shared" si="7"/>
        <v>17939.638999999992</v>
      </c>
      <c r="M34" s="70">
        <f t="shared" si="8"/>
        <v>19036.16699999999</v>
      </c>
    </row>
    <row r="35" spans="8:13" ht="12.75" customHeight="1">
      <c r="H35" s="87" t="str">
        <f t="shared" si="3"/>
        <v>VE</v>
      </c>
      <c r="I35" s="88">
        <f t="shared" si="4"/>
        <v>6.9541026906142778E-2</v>
      </c>
      <c r="J35" s="87" t="str">
        <f t="shared" si="5"/>
        <v>VE</v>
      </c>
      <c r="K35" s="70">
        <f t="shared" si="6"/>
        <v>24282.414999999997</v>
      </c>
      <c r="L35" s="70">
        <f t="shared" si="7"/>
        <v>21519.224000000002</v>
      </c>
      <c r="M35" s="70">
        <f t="shared" si="8"/>
        <v>26688.222999999998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0.25597553959083419</v>
      </c>
      <c r="J37" s="87" t="str">
        <f t="shared" si="5"/>
        <v>VTE</v>
      </c>
      <c r="K37" s="70">
        <f t="shared" si="6"/>
        <v>14553.475000000006</v>
      </c>
      <c r="L37" s="70">
        <f t="shared" si="7"/>
        <v>10373.924000000001</v>
      </c>
      <c r="M37" s="70">
        <f t="shared" si="8"/>
        <v>14954.656999999999</v>
      </c>
    </row>
    <row r="38" spans="8:13" ht="12.75" customHeight="1">
      <c r="H38" s="87" t="str">
        <f t="shared" si="3"/>
        <v>FVE</v>
      </c>
      <c r="I38" s="88">
        <f t="shared" si="4"/>
        <v>8.2941208096037874E-2</v>
      </c>
      <c r="J38" s="87" t="str">
        <f t="shared" si="5"/>
        <v>FVE</v>
      </c>
      <c r="K38" s="70">
        <f t="shared" si="6"/>
        <v>10311.664000000013</v>
      </c>
      <c r="L38" s="70">
        <f t="shared" si="7"/>
        <v>4295.8629999999912</v>
      </c>
      <c r="M38" s="70">
        <f t="shared" si="8"/>
        <v>2380.5560000000032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413</v>
      </c>
      <c r="M1" s="357" t="str">
        <f>'3.1'!N1</f>
        <v>IV. čtvrtletí 2022</v>
      </c>
      <c r="N1" s="91"/>
      <c r="O1" s="91"/>
      <c r="P1" s="92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48" t="str">
        <f>'3.1'!A4</f>
        <v>2022</v>
      </c>
      <c r="B3" s="568" t="s">
        <v>187</v>
      </c>
      <c r="C3" s="568"/>
      <c r="D3" s="568"/>
      <c r="E3" s="568"/>
      <c r="F3" s="568"/>
      <c r="G3" s="571"/>
      <c r="H3" s="575" t="s">
        <v>19</v>
      </c>
      <c r="I3" s="568"/>
      <c r="J3" s="568"/>
      <c r="K3" s="568"/>
      <c r="L3" s="568"/>
      <c r="M3" s="568"/>
      <c r="N3" s="61"/>
      <c r="O3" s="92"/>
      <c r="P3" s="92"/>
    </row>
    <row r="4" spans="1:21" ht="13.5" customHeight="1">
      <c r="A4" s="22"/>
      <c r="B4" s="577" t="s">
        <v>168</v>
      </c>
      <c r="C4" s="577"/>
      <c r="D4" s="577"/>
      <c r="E4" s="577"/>
      <c r="F4" s="577"/>
      <c r="G4" s="579"/>
      <c r="H4" s="576" t="s">
        <v>5</v>
      </c>
      <c r="I4" s="577"/>
      <c r="J4" s="577"/>
      <c r="K4" s="577"/>
      <c r="L4" s="577"/>
      <c r="M4" s="577"/>
      <c r="N4" s="61"/>
      <c r="O4" s="92"/>
      <c r="P4" s="92"/>
    </row>
    <row r="5" spans="1:21">
      <c r="A5" s="22"/>
      <c r="B5" s="570" t="s">
        <v>69</v>
      </c>
      <c r="C5" s="570"/>
      <c r="D5" s="570" t="s">
        <v>70</v>
      </c>
      <c r="E5" s="570"/>
      <c r="F5" s="570" t="s">
        <v>71</v>
      </c>
      <c r="G5" s="573"/>
      <c r="H5" s="574" t="s">
        <v>69</v>
      </c>
      <c r="I5" s="570"/>
      <c r="J5" s="570" t="s">
        <v>70</v>
      </c>
      <c r="K5" s="570"/>
      <c r="L5" s="570" t="s">
        <v>71</v>
      </c>
      <c r="M5" s="570"/>
      <c r="N5" s="61"/>
      <c r="O5" s="92"/>
      <c r="P5" s="92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1"/>
      <c r="O6" s="92"/>
      <c r="P6" s="92"/>
    </row>
    <row r="7" spans="1:21">
      <c r="A7" s="583" t="s">
        <v>53</v>
      </c>
      <c r="B7" s="578">
        <f>F8</f>
        <v>334.6973500000006</v>
      </c>
      <c r="C7" s="565"/>
      <c r="D7" s="565"/>
      <c r="E7" s="565"/>
      <c r="F7" s="565"/>
      <c r="G7" s="580"/>
      <c r="H7" s="578">
        <f>SUM(H8,J8,L8)</f>
        <v>153433.91200000004</v>
      </c>
      <c r="I7" s="565"/>
      <c r="J7" s="565"/>
      <c r="K7" s="565"/>
      <c r="L7" s="565"/>
      <c r="M7" s="565"/>
      <c r="N7" s="61"/>
      <c r="O7" s="92"/>
      <c r="P7" s="92"/>
    </row>
    <row r="8" spans="1:21">
      <c r="A8" s="584"/>
      <c r="B8" s="367">
        <f>SUM(B9:B16)</f>
        <v>335.14247000000057</v>
      </c>
      <c r="C8" s="362">
        <v>1.6102628207219728E-2</v>
      </c>
      <c r="D8" s="327">
        <f>SUM(D9:D16)</f>
        <v>334.92464000000058</v>
      </c>
      <c r="E8" s="362">
        <v>1.6096832140702563E-2</v>
      </c>
      <c r="F8" s="327">
        <f>SUM(F9:F16)</f>
        <v>334.6973500000006</v>
      </c>
      <c r="G8" s="368">
        <v>1.6094233780308009E-2</v>
      </c>
      <c r="H8" s="327">
        <f>SUM(H9:H16)</f>
        <v>51265.226000000039</v>
      </c>
      <c r="I8" s="362">
        <v>7.787877240529842E-3</v>
      </c>
      <c r="J8" s="327">
        <f>SUM(J9:J16)</f>
        <v>47314.343000000015</v>
      </c>
      <c r="K8" s="362">
        <v>6.4775802202555813E-3</v>
      </c>
      <c r="L8" s="327">
        <f>SUM(L9:L16)</f>
        <v>54854.342999999993</v>
      </c>
      <c r="M8" s="362">
        <v>6.4640282024086282E-3</v>
      </c>
      <c r="N8" s="61"/>
      <c r="O8" s="92"/>
      <c r="P8" s="92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90"/>
      <c r="O9" s="93"/>
      <c r="P9" s="92"/>
    </row>
    <row r="10" spans="1:21">
      <c r="A10" s="56" t="s">
        <v>20</v>
      </c>
      <c r="B10" s="255">
        <v>132.54200000000003</v>
      </c>
      <c r="C10" s="361">
        <v>1.4059415035752108E-2</v>
      </c>
      <c r="D10" s="23">
        <v>132.54200000000003</v>
      </c>
      <c r="E10" s="361">
        <v>1.4059415035752108E-2</v>
      </c>
      <c r="F10" s="23">
        <v>132.54200000000003</v>
      </c>
      <c r="G10" s="369">
        <v>1.4059415035752108E-2</v>
      </c>
      <c r="H10" s="23">
        <v>26586.993999999999</v>
      </c>
      <c r="I10" s="361">
        <v>8.7631559169793986E-3</v>
      </c>
      <c r="J10" s="23">
        <v>30010.864999999998</v>
      </c>
      <c r="K10" s="361">
        <v>8.3898154951230711E-3</v>
      </c>
      <c r="L10" s="23">
        <v>37697.254999999997</v>
      </c>
      <c r="M10" s="361">
        <v>8.7731146426174769E-3</v>
      </c>
      <c r="N10" s="90"/>
      <c r="O10" s="93"/>
      <c r="P10" s="92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90"/>
      <c r="O11" s="93"/>
      <c r="P11" s="92"/>
    </row>
    <row r="12" spans="1:21">
      <c r="A12" s="56" t="s">
        <v>22</v>
      </c>
      <c r="B12" s="255">
        <v>34.173999999999999</v>
      </c>
      <c r="C12" s="361">
        <v>3.387481761086087E-2</v>
      </c>
      <c r="D12" s="23">
        <v>34.173999999999999</v>
      </c>
      <c r="E12" s="361">
        <v>3.3857030480640239E-2</v>
      </c>
      <c r="F12" s="23">
        <v>34.173999999999999</v>
      </c>
      <c r="G12" s="369">
        <v>3.3837218167578086E-2</v>
      </c>
      <c r="H12" s="23">
        <v>11718.219000000003</v>
      </c>
      <c r="I12" s="361">
        <v>3.544107243201098E-2</v>
      </c>
      <c r="J12" s="23">
        <v>11682.938000000007</v>
      </c>
      <c r="K12" s="361">
        <v>3.3421997598455183E-2</v>
      </c>
      <c r="L12" s="23">
        <v>12847.123999999996</v>
      </c>
      <c r="M12" s="361">
        <v>3.4934339127309866E-2</v>
      </c>
      <c r="N12" s="90"/>
      <c r="O12" s="93"/>
      <c r="P12" s="92"/>
    </row>
    <row r="13" spans="1:21">
      <c r="A13" s="56" t="s">
        <v>43</v>
      </c>
      <c r="B13" s="255">
        <v>7.6524999999999999</v>
      </c>
      <c r="C13" s="361">
        <v>6.8714027106846331E-3</v>
      </c>
      <c r="D13" s="23">
        <v>7.6524999999999999</v>
      </c>
      <c r="E13" s="361">
        <v>6.8749445916749139E-3</v>
      </c>
      <c r="F13" s="23">
        <v>7.6524999999999999</v>
      </c>
      <c r="G13" s="369">
        <v>6.8809421577526782E-3</v>
      </c>
      <c r="H13" s="23">
        <v>1189.1750000000002</v>
      </c>
      <c r="I13" s="361">
        <v>7.5366218632160597E-3</v>
      </c>
      <c r="J13" s="23">
        <v>846.34899999999993</v>
      </c>
      <c r="K13" s="361">
        <v>6.5736923001020403E-3</v>
      </c>
      <c r="L13" s="23">
        <v>1797.3410000000001</v>
      </c>
      <c r="M13" s="361">
        <v>9.1093785874518923E-3</v>
      </c>
      <c r="N13" s="90"/>
      <c r="O13" s="93"/>
      <c r="P13" s="92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55">
        <v>0.22500000000000001</v>
      </c>
      <c r="C15" s="361">
        <v>6.6291525379784128E-4</v>
      </c>
      <c r="D15" s="23">
        <v>0.22500000000000001</v>
      </c>
      <c r="E15" s="74">
        <v>6.6291525379784128E-4</v>
      </c>
      <c r="F15" s="23">
        <v>0.22500000000000001</v>
      </c>
      <c r="G15" s="370">
        <v>6.6353106460757718E-4</v>
      </c>
      <c r="H15" s="23">
        <v>18.431000000000001</v>
      </c>
      <c r="I15" s="361">
        <v>3.2027718268960839E-4</v>
      </c>
      <c r="J15" s="23">
        <v>16.047999999999998</v>
      </c>
      <c r="K15" s="74">
        <v>3.572069859340622E-4</v>
      </c>
      <c r="L15" s="23">
        <v>22.492000000000001</v>
      </c>
      <c r="M15" s="74">
        <v>3.6103585250385229E-4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84" t="s">
        <v>46</v>
      </c>
      <c r="B16" s="256">
        <v>160.54897000000054</v>
      </c>
      <c r="C16" s="362">
        <v>7.6498795166026798E-2</v>
      </c>
      <c r="D16" s="250">
        <v>160.33114000000054</v>
      </c>
      <c r="E16" s="363">
        <v>7.6613833872342357E-2</v>
      </c>
      <c r="F16" s="250">
        <v>160.10385000000053</v>
      </c>
      <c r="G16" s="371">
        <v>7.6875106207896074E-2</v>
      </c>
      <c r="H16" s="250">
        <v>11752.407000000032</v>
      </c>
      <c r="I16" s="362">
        <v>7.923875472653405E-2</v>
      </c>
      <c r="J16" s="250">
        <v>4758.1430000000055</v>
      </c>
      <c r="K16" s="363">
        <v>7.3637425506832277E-2</v>
      </c>
      <c r="L16" s="250">
        <v>2490.1309999999976</v>
      </c>
      <c r="M16" s="363">
        <v>7.9742241800278779E-2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94"/>
      <c r="O17" s="92"/>
      <c r="P17" s="92"/>
    </row>
    <row r="18" spans="1:20">
      <c r="A18" s="448" t="str">
        <f>'3.1'!A4</f>
        <v>2022</v>
      </c>
      <c r="B18" s="568" t="s">
        <v>232</v>
      </c>
      <c r="C18" s="568"/>
      <c r="D18" s="568"/>
      <c r="E18" s="568"/>
      <c r="F18" s="568"/>
      <c r="G18" s="568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64"/>
      <c r="B19" s="569" t="s">
        <v>5</v>
      </c>
      <c r="C19" s="569"/>
      <c r="D19" s="569"/>
      <c r="E19" s="569"/>
      <c r="F19" s="569"/>
      <c r="G19" s="569"/>
      <c r="H19" s="78" t="str">
        <f>A24</f>
        <v>VO z vvn</v>
      </c>
      <c r="I19" s="86">
        <f>(B24+D24+F24)/'6.1, 6.2'!B25</f>
        <v>6.0817055390193366E-2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60"/>
      <c r="B20" s="570" t="s">
        <v>69</v>
      </c>
      <c r="C20" s="570"/>
      <c r="D20" s="570" t="s">
        <v>70</v>
      </c>
      <c r="E20" s="570"/>
      <c r="F20" s="570" t="s">
        <v>71</v>
      </c>
      <c r="G20" s="570"/>
      <c r="H20" s="78" t="str">
        <f>A25</f>
        <v>VO z vn</v>
      </c>
      <c r="I20" s="86">
        <f>(B25+D25+F25)/'6.1, 6.2'!C25</f>
        <v>4.3912816544146527E-2</v>
      </c>
      <c r="J20" s="87" t="str">
        <f t="shared" ref="J20:J26" si="1">A10</f>
        <v>PE</v>
      </c>
      <c r="K20" s="76">
        <f t="shared" si="0"/>
        <v>94295.114000000001</v>
      </c>
      <c r="L20" s="87" t="str">
        <f t="shared" ref="L20:L26" si="2">A10</f>
        <v>PE</v>
      </c>
      <c r="M20" s="85">
        <f>K20/'6.1, 6.2'!C5</f>
        <v>8.6446485131918046E-3</v>
      </c>
      <c r="N20" s="95"/>
      <c r="O20" s="91"/>
      <c r="P20" s="97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4.2856260088308472E-2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63" t="s">
        <v>53</v>
      </c>
      <c r="B22" s="565">
        <f>SUM(B23,D23,F23)</f>
        <v>649364.90894590993</v>
      </c>
      <c r="C22" s="565"/>
      <c r="D22" s="565"/>
      <c r="E22" s="565"/>
      <c r="F22" s="565"/>
      <c r="G22" s="565"/>
      <c r="H22" s="78" t="str">
        <f>A27</f>
        <v>MOO</v>
      </c>
      <c r="I22" s="86">
        <f>(B27+D27+F27)/'6.1, 6.2'!E25</f>
        <v>4.7418647961161201E-2</v>
      </c>
      <c r="J22" s="87" t="str">
        <f t="shared" si="1"/>
        <v>PSE</v>
      </c>
      <c r="K22" s="76">
        <f t="shared" si="0"/>
        <v>36248.281000000003</v>
      </c>
      <c r="L22" s="87" t="str">
        <f t="shared" si="2"/>
        <v>PSE</v>
      </c>
      <c r="M22" s="85">
        <f>K22/'6.1, 6.2'!E5</f>
        <v>3.4589755822435737E-2</v>
      </c>
      <c r="N22" s="95"/>
      <c r="O22" s="91"/>
      <c r="P22" s="97"/>
      <c r="Q22" s="71"/>
      <c r="R22" s="23"/>
      <c r="S22" s="23"/>
      <c r="T22" s="23"/>
    </row>
    <row r="23" spans="1:20">
      <c r="A23" s="564"/>
      <c r="B23" s="327">
        <f>SUM(B24:B27)</f>
        <v>208241.98901643255</v>
      </c>
      <c r="C23" s="372">
        <v>4.8790706869882107E-2</v>
      </c>
      <c r="D23" s="327">
        <f>SUM(D24:D27)</f>
        <v>223985.32027492317</v>
      </c>
      <c r="E23" s="372">
        <v>4.8317208334868279E-2</v>
      </c>
      <c r="F23" s="327">
        <f>SUM(F24:F27)</f>
        <v>217137.59965455419</v>
      </c>
      <c r="G23" s="372">
        <v>4.4325249202791191E-2</v>
      </c>
      <c r="H23" s="68"/>
      <c r="I23" s="68"/>
      <c r="J23" s="87" t="str">
        <f t="shared" si="1"/>
        <v>VE</v>
      </c>
      <c r="K23" s="76">
        <f t="shared" si="0"/>
        <v>3832.8650000000002</v>
      </c>
      <c r="L23" s="87" t="str">
        <f t="shared" si="2"/>
        <v>VE</v>
      </c>
      <c r="M23" s="85">
        <f>K23/'6.1, 6.2'!F5</f>
        <v>7.9217490301886524E-3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40690.414000000004</v>
      </c>
      <c r="C24" s="361">
        <v>6.7096210067498718E-2</v>
      </c>
      <c r="D24" s="23">
        <v>39936.337</v>
      </c>
      <c r="E24" s="361">
        <v>6.5744812632610325E-2</v>
      </c>
      <c r="F24" s="23">
        <v>27151.902000000002</v>
      </c>
      <c r="G24" s="361">
        <v>4.8634514184686478E-2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85706.702999999994</v>
      </c>
      <c r="C25" s="361">
        <v>4.5263705847665175E-2</v>
      </c>
      <c r="D25" s="23">
        <v>87278.84599999999</v>
      </c>
      <c r="E25" s="361">
        <v>4.5099250400191505E-2</v>
      </c>
      <c r="F25" s="23">
        <v>72106.572000000102</v>
      </c>
      <c r="G25" s="361">
        <v>4.1143198705759644E-2</v>
      </c>
      <c r="H25" s="68"/>
      <c r="I25" s="68"/>
      <c r="J25" s="87" t="str">
        <f t="shared" si="1"/>
        <v>VTE</v>
      </c>
      <c r="K25" s="76">
        <f t="shared" si="0"/>
        <v>56.971000000000004</v>
      </c>
      <c r="L25" s="87" t="str">
        <f t="shared" si="2"/>
        <v>VTE</v>
      </c>
      <c r="M25" s="85">
        <f>K25/'6.1, 6.2'!H5</f>
        <v>3.4575680609294257E-4</v>
      </c>
      <c r="N25" s="95"/>
      <c r="O25" s="96"/>
      <c r="P25" s="92"/>
    </row>
    <row r="26" spans="1:20">
      <c r="A26" s="18" t="s">
        <v>132</v>
      </c>
      <c r="B26" s="23">
        <v>26962.024289804751</v>
      </c>
      <c r="C26" s="361">
        <v>4.4053850574684326E-2</v>
      </c>
      <c r="D26" s="23">
        <v>30496.117842122767</v>
      </c>
      <c r="E26" s="74">
        <v>4.4702083296465425E-2</v>
      </c>
      <c r="F26" s="23">
        <v>29988.296251338779</v>
      </c>
      <c r="G26" s="74">
        <v>4.018657580235923E-2</v>
      </c>
      <c r="H26" s="68"/>
      <c r="I26" s="68"/>
      <c r="J26" s="87" t="str">
        <f t="shared" si="1"/>
        <v>FVE</v>
      </c>
      <c r="K26" s="76">
        <f t="shared" si="0"/>
        <v>19000.681000000037</v>
      </c>
      <c r="L26" s="87" t="str">
        <f t="shared" si="2"/>
        <v>FVE</v>
      </c>
      <c r="M26" s="85">
        <f>K26/'6.1, 6.2'!I5</f>
        <v>7.782077990845003E-2</v>
      </c>
      <c r="N26" s="95"/>
      <c r="O26" s="96"/>
      <c r="P26" s="92"/>
    </row>
    <row r="27" spans="1:20">
      <c r="A27" s="442" t="s">
        <v>130</v>
      </c>
      <c r="B27" s="250">
        <v>54882.847726627806</v>
      </c>
      <c r="C27" s="362">
        <v>4.7472553587747511E-2</v>
      </c>
      <c r="D27" s="250">
        <v>66274.0194328004</v>
      </c>
      <c r="E27" s="363">
        <v>4.6975818431617265E-2</v>
      </c>
      <c r="F27" s="250">
        <v>87890.829403215306</v>
      </c>
      <c r="G27" s="363">
        <v>4.7724042484171392E-2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81"/>
      <c r="B28" s="581"/>
      <c r="C28" s="581"/>
      <c r="D28" s="581"/>
      <c r="E28" s="581"/>
      <c r="F28" s="48"/>
      <c r="G28" s="77" t="s">
        <v>306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82"/>
      <c r="B29" s="582"/>
      <c r="C29" s="582"/>
      <c r="D29" s="582"/>
      <c r="E29" s="582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1.4059415035752108E-2</v>
      </c>
      <c r="J32" s="87" t="str">
        <f t="shared" si="5"/>
        <v>PE</v>
      </c>
      <c r="K32" s="70">
        <f t="shared" si="6"/>
        <v>26586.993999999999</v>
      </c>
      <c r="L32" s="70">
        <f t="shared" si="7"/>
        <v>30010.864999999998</v>
      </c>
      <c r="M32" s="70">
        <f t="shared" si="8"/>
        <v>37697.254999999997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3.3837218167578086E-2</v>
      </c>
      <c r="J34" s="87" t="str">
        <f t="shared" si="5"/>
        <v>PSE</v>
      </c>
      <c r="K34" s="70">
        <f t="shared" si="6"/>
        <v>11718.219000000003</v>
      </c>
      <c r="L34" s="70">
        <f t="shared" si="7"/>
        <v>11682.938000000007</v>
      </c>
      <c r="M34" s="70">
        <f t="shared" si="8"/>
        <v>12847.123999999996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6.8809421577526782E-3</v>
      </c>
      <c r="J35" s="87" t="str">
        <f t="shared" si="5"/>
        <v>VE</v>
      </c>
      <c r="K35" s="70">
        <f t="shared" si="6"/>
        <v>1189.1750000000002</v>
      </c>
      <c r="L35" s="70">
        <f t="shared" si="7"/>
        <v>846.34899999999993</v>
      </c>
      <c r="M35" s="70">
        <f t="shared" si="8"/>
        <v>1797.3410000000001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6.6353106460757718E-4</v>
      </c>
      <c r="J37" s="87" t="str">
        <f t="shared" si="5"/>
        <v>VTE</v>
      </c>
      <c r="K37" s="70">
        <f t="shared" si="6"/>
        <v>18.431000000000001</v>
      </c>
      <c r="L37" s="70">
        <f t="shared" si="7"/>
        <v>16.047999999999998</v>
      </c>
      <c r="M37" s="70">
        <f t="shared" si="8"/>
        <v>22.492000000000001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7.6875106207896074E-2</v>
      </c>
      <c r="J38" s="87" t="str">
        <f t="shared" si="5"/>
        <v>FVE</v>
      </c>
      <c r="K38" s="70">
        <f t="shared" si="6"/>
        <v>11752.407000000032</v>
      </c>
      <c r="L38" s="70">
        <f t="shared" si="7"/>
        <v>4758.1430000000055</v>
      </c>
      <c r="M38" s="70">
        <f t="shared" si="8"/>
        <v>2490.1309999999976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20.25">
      <c r="A1" s="377" t="s">
        <v>415</v>
      </c>
      <c r="M1" s="51"/>
      <c r="N1" s="217" t="str">
        <f>'3.1'!N1</f>
        <v>IV. čtvrtletí 2022</v>
      </c>
    </row>
    <row r="2" spans="1:14" ht="6" customHeight="1"/>
    <row r="3" spans="1:14" ht="12.75" customHeight="1">
      <c r="A3" s="542" t="str">
        <f>'3.1'!A4</f>
        <v>2022</v>
      </c>
      <c r="B3" s="539" t="s">
        <v>180</v>
      </c>
      <c r="C3" s="529"/>
      <c r="D3" s="530"/>
      <c r="E3" s="539" t="s">
        <v>182</v>
      </c>
      <c r="F3" s="529"/>
      <c r="G3" s="530"/>
      <c r="H3" s="539" t="s">
        <v>183</v>
      </c>
      <c r="I3" s="529"/>
      <c r="J3" s="530"/>
      <c r="K3" s="539" t="s">
        <v>184</v>
      </c>
      <c r="L3" s="529"/>
      <c r="M3" s="530"/>
      <c r="N3" s="529" t="s">
        <v>53</v>
      </c>
    </row>
    <row r="4" spans="1:14">
      <c r="A4" s="543"/>
      <c r="B4" s="386" t="s">
        <v>60</v>
      </c>
      <c r="C4" s="385" t="s">
        <v>61</v>
      </c>
      <c r="D4" s="390" t="s">
        <v>62</v>
      </c>
      <c r="E4" s="386" t="s">
        <v>63</v>
      </c>
      <c r="F4" s="385" t="s">
        <v>64</v>
      </c>
      <c r="G4" s="390" t="s">
        <v>65</v>
      </c>
      <c r="H4" s="386" t="s">
        <v>66</v>
      </c>
      <c r="I4" s="385" t="s">
        <v>67</v>
      </c>
      <c r="J4" s="390" t="s">
        <v>68</v>
      </c>
      <c r="K4" s="386" t="s">
        <v>69</v>
      </c>
      <c r="L4" s="385" t="s">
        <v>70</v>
      </c>
      <c r="M4" s="390" t="s">
        <v>71</v>
      </c>
      <c r="N4" s="585"/>
    </row>
    <row r="5" spans="1:14" ht="12.75" customHeight="1">
      <c r="A5" s="540" t="s">
        <v>276</v>
      </c>
      <c r="B5" s="549">
        <f>SUM(B6:D6)</f>
        <v>-3140.3056380000012</v>
      </c>
      <c r="C5" s="550"/>
      <c r="D5" s="551"/>
      <c r="E5" s="549">
        <f>SUM(E6:G6)</f>
        <v>-2124.1244020000004</v>
      </c>
      <c r="F5" s="550"/>
      <c r="G5" s="551"/>
      <c r="H5" s="549">
        <f>SUM(H6:J6)</f>
        <v>-4192.018599</v>
      </c>
      <c r="I5" s="550"/>
      <c r="J5" s="551"/>
      <c r="K5" s="549">
        <f>SUM(K6:M6)</f>
        <v>-4072.3886549999997</v>
      </c>
      <c r="L5" s="550"/>
      <c r="M5" s="551"/>
      <c r="N5" s="586">
        <f>SUM(B6:M6)</f>
        <v>-13528.837294000003</v>
      </c>
    </row>
    <row r="6" spans="1:14">
      <c r="A6" s="541"/>
      <c r="B6" s="323">
        <f>B7+B18</f>
        <v>-1025.9945870000006</v>
      </c>
      <c r="C6" s="313">
        <f t="shared" ref="C6:M6" si="0">C7+C18</f>
        <v>-697.31239500000038</v>
      </c>
      <c r="D6" s="318">
        <f t="shared" si="0"/>
        <v>-1416.9986560000002</v>
      </c>
      <c r="E6" s="323">
        <f t="shared" si="0"/>
        <v>-535.08444600000007</v>
      </c>
      <c r="F6" s="313">
        <f t="shared" si="0"/>
        <v>-496.11373200000025</v>
      </c>
      <c r="G6" s="318">
        <f t="shared" si="0"/>
        <v>-1092.9262239999998</v>
      </c>
      <c r="H6" s="323">
        <f t="shared" si="0"/>
        <v>-1423.9043890000003</v>
      </c>
      <c r="I6" s="313">
        <f t="shared" si="0"/>
        <v>-1313.371388</v>
      </c>
      <c r="J6" s="318">
        <f t="shared" si="0"/>
        <v>-1454.7428219999999</v>
      </c>
      <c r="K6" s="323">
        <f t="shared" si="0"/>
        <v>-948.50073400000019</v>
      </c>
      <c r="L6" s="313">
        <f t="shared" si="0"/>
        <v>-1158.821821</v>
      </c>
      <c r="M6" s="318">
        <f t="shared" si="0"/>
        <v>-1965.0660999999998</v>
      </c>
      <c r="N6" s="587"/>
    </row>
    <row r="7" spans="1:14">
      <c r="A7" s="394" t="s">
        <v>84</v>
      </c>
      <c r="B7" s="387">
        <f>B8+B13</f>
        <v>-2675.1978860000004</v>
      </c>
      <c r="C7" s="382">
        <f t="shared" ref="C7:M7" si="1">C8+C13</f>
        <v>-2329.3023440000002</v>
      </c>
      <c r="D7" s="391">
        <f t="shared" si="1"/>
        <v>-2957.2026730000002</v>
      </c>
      <c r="E7" s="387">
        <f t="shared" si="1"/>
        <v>-2238.4756400000001</v>
      </c>
      <c r="F7" s="382">
        <f t="shared" si="1"/>
        <v>-2042.8691190000002</v>
      </c>
      <c r="G7" s="391">
        <f t="shared" si="1"/>
        <v>-2121.6149789999999</v>
      </c>
      <c r="H7" s="387">
        <f t="shared" si="1"/>
        <v>-2555.839101</v>
      </c>
      <c r="I7" s="382">
        <f t="shared" si="1"/>
        <v>-2355.4548709999999</v>
      </c>
      <c r="J7" s="391">
        <f t="shared" si="1"/>
        <v>-2609.9549929999998</v>
      </c>
      <c r="K7" s="387">
        <f t="shared" si="1"/>
        <v>-2509.8101700000002</v>
      </c>
      <c r="L7" s="382">
        <f t="shared" si="1"/>
        <v>-2804.1840710000001</v>
      </c>
      <c r="M7" s="391">
        <f t="shared" si="1"/>
        <v>-3055.0064789999997</v>
      </c>
      <c r="N7" s="383">
        <f>SUM(B7:M7)</f>
        <v>-30254.912326000001</v>
      </c>
    </row>
    <row r="8" spans="1:14">
      <c r="A8" s="395" t="s">
        <v>72</v>
      </c>
      <c r="B8" s="388">
        <f>SUM(B9:B12)</f>
        <v>-2675.0640000000003</v>
      </c>
      <c r="C8" s="384">
        <f t="shared" ref="C8:M8" si="2">SUM(C9:C12)</f>
        <v>-2329.194</v>
      </c>
      <c r="D8" s="392">
        <f t="shared" si="2"/>
        <v>-2957.0790000000002</v>
      </c>
      <c r="E8" s="388">
        <f t="shared" si="2"/>
        <v>-2238.424</v>
      </c>
      <c r="F8" s="384">
        <f t="shared" si="2"/>
        <v>-2042.8420000000001</v>
      </c>
      <c r="G8" s="392">
        <f t="shared" si="2"/>
        <v>-2121.1610000000001</v>
      </c>
      <c r="H8" s="388">
        <f t="shared" si="2"/>
        <v>-2555.5500000000002</v>
      </c>
      <c r="I8" s="384">
        <f t="shared" si="2"/>
        <v>-2355.375</v>
      </c>
      <c r="J8" s="392">
        <f t="shared" si="2"/>
        <v>-2609.9279999999999</v>
      </c>
      <c r="K8" s="388">
        <f t="shared" si="2"/>
        <v>-2509.6790000000001</v>
      </c>
      <c r="L8" s="384">
        <f t="shared" si="2"/>
        <v>-2804.049</v>
      </c>
      <c r="M8" s="392">
        <f t="shared" si="2"/>
        <v>-3054.8319999999999</v>
      </c>
      <c r="N8" s="383">
        <f>SUM(B8:M8)</f>
        <v>-30253.176999999996</v>
      </c>
    </row>
    <row r="9" spans="1:14">
      <c r="A9" s="397" t="s">
        <v>73</v>
      </c>
      <c r="B9" s="321">
        <v>-4.9180000000000001</v>
      </c>
      <c r="C9" s="309">
        <v>-0.94299999999999995</v>
      </c>
      <c r="D9" s="316">
        <v>-0.35099999999999998</v>
      </c>
      <c r="E9" s="321">
        <v>-1.0860000000000001</v>
      </c>
      <c r="F9" s="309">
        <v>-1.4650000000000001</v>
      </c>
      <c r="G9" s="316">
        <v>-10.635999999999999</v>
      </c>
      <c r="H9" s="321">
        <v>-6.9219999999999997</v>
      </c>
      <c r="I9" s="309">
        <v>-3.0459999999999998</v>
      </c>
      <c r="J9" s="316">
        <v>-8.4359999999999999</v>
      </c>
      <c r="K9" s="321">
        <v>-5.4640000000000004</v>
      </c>
      <c r="L9" s="309">
        <v>-4.62</v>
      </c>
      <c r="M9" s="316">
        <v>-21.452999999999999</v>
      </c>
      <c r="N9" s="7">
        <f t="shared" ref="N9:N14" si="3">SUM(B9:M9)</f>
        <v>-69.339999999999989</v>
      </c>
    </row>
    <row r="10" spans="1:14">
      <c r="A10" s="397" t="s">
        <v>74</v>
      </c>
      <c r="B10" s="321">
        <v>-719.072</v>
      </c>
      <c r="C10" s="309">
        <v>-379.06099999999998</v>
      </c>
      <c r="D10" s="316">
        <v>-764.99099999999999</v>
      </c>
      <c r="E10" s="321">
        <v>-560.91399999999999</v>
      </c>
      <c r="F10" s="309">
        <v>-368.72399999999999</v>
      </c>
      <c r="G10" s="316">
        <v>-488.80700000000002</v>
      </c>
      <c r="H10" s="321">
        <v>-660.16800000000001</v>
      </c>
      <c r="I10" s="309">
        <v>-515.87300000000005</v>
      </c>
      <c r="J10" s="316">
        <v>-634.15</v>
      </c>
      <c r="K10" s="321">
        <v>-429.416</v>
      </c>
      <c r="L10" s="309">
        <v>-510.553</v>
      </c>
      <c r="M10" s="316">
        <v>-1048.0889999999999</v>
      </c>
      <c r="N10" s="7">
        <f t="shared" si="3"/>
        <v>-7079.8180000000002</v>
      </c>
    </row>
    <row r="11" spans="1:14">
      <c r="A11" s="397" t="s">
        <v>75</v>
      </c>
      <c r="B11" s="321">
        <v>-1072.6210000000001</v>
      </c>
      <c r="C11" s="309">
        <v>-1032.039</v>
      </c>
      <c r="D11" s="316">
        <v>-1232.665</v>
      </c>
      <c r="E11" s="321">
        <v>-940.37900000000002</v>
      </c>
      <c r="F11" s="309">
        <v>-848.827</v>
      </c>
      <c r="G11" s="316">
        <v>-818.44899999999996</v>
      </c>
      <c r="H11" s="321">
        <v>-1132.373</v>
      </c>
      <c r="I11" s="309">
        <v>-1095.7660000000001</v>
      </c>
      <c r="J11" s="316">
        <v>-1026.3320000000001</v>
      </c>
      <c r="K11" s="321">
        <v>-1061.06</v>
      </c>
      <c r="L11" s="309">
        <v>-1144.481</v>
      </c>
      <c r="M11" s="316">
        <v>-1171.355</v>
      </c>
      <c r="N11" s="7">
        <f t="shared" si="3"/>
        <v>-12576.346999999998</v>
      </c>
    </row>
    <row r="12" spans="1:14">
      <c r="A12" s="398" t="s">
        <v>76</v>
      </c>
      <c r="B12" s="321">
        <v>-878.45299999999997</v>
      </c>
      <c r="C12" s="309">
        <v>-917.15099999999995</v>
      </c>
      <c r="D12" s="316">
        <v>-959.072</v>
      </c>
      <c r="E12" s="321">
        <v>-736.04499999999996</v>
      </c>
      <c r="F12" s="309">
        <v>-823.82600000000002</v>
      </c>
      <c r="G12" s="316">
        <v>-803.26900000000001</v>
      </c>
      <c r="H12" s="321">
        <v>-756.08699999999999</v>
      </c>
      <c r="I12" s="309">
        <v>-740.69</v>
      </c>
      <c r="J12" s="316">
        <v>-941.01</v>
      </c>
      <c r="K12" s="321">
        <v>-1013.739</v>
      </c>
      <c r="L12" s="309">
        <v>-1144.395</v>
      </c>
      <c r="M12" s="316">
        <v>-813.93499999999995</v>
      </c>
      <c r="N12" s="7">
        <f t="shared" si="3"/>
        <v>-10527.672</v>
      </c>
    </row>
    <row r="13" spans="1:14">
      <c r="A13" s="394" t="s">
        <v>77</v>
      </c>
      <c r="B13" s="388">
        <f>SUM(B14:B17)</f>
        <v>-0.13388600000000001</v>
      </c>
      <c r="C13" s="384">
        <f t="shared" ref="C13:M13" si="4">SUM(C14:C17)</f>
        <v>-0.108344</v>
      </c>
      <c r="D13" s="392">
        <f t="shared" si="4"/>
        <v>-0.12367299999999999</v>
      </c>
      <c r="E13" s="388">
        <f t="shared" si="4"/>
        <v>-5.1639999999999998E-2</v>
      </c>
      <c r="F13" s="384">
        <f t="shared" si="4"/>
        <v>-2.7119000000000001E-2</v>
      </c>
      <c r="G13" s="392">
        <f t="shared" si="4"/>
        <v>-0.45397900000000002</v>
      </c>
      <c r="H13" s="388">
        <f t="shared" si="4"/>
        <v>-0.289101</v>
      </c>
      <c r="I13" s="384">
        <f t="shared" si="4"/>
        <v>-7.9870999999999998E-2</v>
      </c>
      <c r="J13" s="392">
        <f t="shared" si="4"/>
        <v>-2.6992999999999996E-2</v>
      </c>
      <c r="K13" s="388">
        <f t="shared" si="4"/>
        <v>-0.13117000000000001</v>
      </c>
      <c r="L13" s="384">
        <f t="shared" si="4"/>
        <v>-0.135071</v>
      </c>
      <c r="M13" s="392">
        <f t="shared" si="4"/>
        <v>-0.174479</v>
      </c>
      <c r="N13" s="383">
        <f>SUM(B13:M13)</f>
        <v>-1.7353260000000001</v>
      </c>
    </row>
    <row r="14" spans="1:14">
      <c r="A14" s="396" t="s">
        <v>73</v>
      </c>
      <c r="B14" s="389">
        <v>-8.2899999999999998E-4</v>
      </c>
      <c r="C14" s="381">
        <v>-3.1E-4</v>
      </c>
      <c r="D14" s="393">
        <v>-3.5506999999999997E-2</v>
      </c>
      <c r="E14" s="389">
        <v>-2.1599999999999999E-4</v>
      </c>
      <c r="F14" s="381">
        <v>-6.7600000000000006E-4</v>
      </c>
      <c r="G14" s="393">
        <v>-0.43063000000000001</v>
      </c>
      <c r="H14" s="389">
        <v>-0.26141799999999998</v>
      </c>
      <c r="I14" s="381">
        <v>-5.1933E-2</v>
      </c>
      <c r="J14" s="393">
        <v>-3.6699999999999998E-4</v>
      </c>
      <c r="K14" s="389">
        <v>-9.700700000000001E-2</v>
      </c>
      <c r="L14" s="381">
        <v>-8.7739999999999999E-2</v>
      </c>
      <c r="M14" s="316">
        <v>-8.5952000000000001E-2</v>
      </c>
      <c r="N14" s="7">
        <f t="shared" si="3"/>
        <v>-1.0525850000000001</v>
      </c>
    </row>
    <row r="15" spans="1:14">
      <c r="A15" s="397" t="s">
        <v>74</v>
      </c>
      <c r="B15" s="389">
        <v>0</v>
      </c>
      <c r="C15" s="381">
        <v>0</v>
      </c>
      <c r="D15" s="393">
        <v>0</v>
      </c>
      <c r="E15" s="389">
        <v>0</v>
      </c>
      <c r="F15" s="381">
        <v>0</v>
      </c>
      <c r="G15" s="393">
        <v>0</v>
      </c>
      <c r="H15" s="389">
        <v>0</v>
      </c>
      <c r="I15" s="381">
        <v>0</v>
      </c>
      <c r="J15" s="393">
        <v>0</v>
      </c>
      <c r="K15" s="389">
        <v>0</v>
      </c>
      <c r="L15" s="381">
        <v>0</v>
      </c>
      <c r="M15" s="316">
        <v>0</v>
      </c>
      <c r="N15" s="7">
        <f t="shared" ref="N15:N28" si="5">SUM(B15:M15)</f>
        <v>0</v>
      </c>
    </row>
    <row r="16" spans="1:14">
      <c r="A16" s="397" t="s">
        <v>75</v>
      </c>
      <c r="B16" s="389">
        <v>0</v>
      </c>
      <c r="C16" s="381">
        <v>0</v>
      </c>
      <c r="D16" s="393">
        <v>0</v>
      </c>
      <c r="E16" s="389">
        <v>0</v>
      </c>
      <c r="F16" s="381">
        <v>0</v>
      </c>
      <c r="G16" s="393">
        <v>0</v>
      </c>
      <c r="H16" s="389">
        <v>0</v>
      </c>
      <c r="I16" s="381">
        <v>0</v>
      </c>
      <c r="J16" s="393">
        <v>0</v>
      </c>
      <c r="K16" s="389">
        <v>0</v>
      </c>
      <c r="L16" s="381">
        <v>0</v>
      </c>
      <c r="M16" s="316">
        <v>0</v>
      </c>
      <c r="N16" s="7">
        <f t="shared" si="5"/>
        <v>0</v>
      </c>
    </row>
    <row r="17" spans="1:14">
      <c r="A17" s="398" t="s">
        <v>76</v>
      </c>
      <c r="B17" s="389">
        <v>-0.13305700000000001</v>
      </c>
      <c r="C17" s="381">
        <v>-0.10803399999999999</v>
      </c>
      <c r="D17" s="393">
        <v>-8.8165999999999994E-2</v>
      </c>
      <c r="E17" s="389">
        <v>-5.1423999999999997E-2</v>
      </c>
      <c r="F17" s="381">
        <v>-2.6443000000000001E-2</v>
      </c>
      <c r="G17" s="393">
        <v>-2.3349000000000002E-2</v>
      </c>
      <c r="H17" s="389">
        <v>-2.7682999999999999E-2</v>
      </c>
      <c r="I17" s="381">
        <v>-2.7937999999999998E-2</v>
      </c>
      <c r="J17" s="393">
        <v>-2.6625999999999997E-2</v>
      </c>
      <c r="K17" s="389">
        <v>-3.4163000000000006E-2</v>
      </c>
      <c r="L17" s="381">
        <v>-4.7331000000000005E-2</v>
      </c>
      <c r="M17" s="316">
        <v>-8.8526999999999995E-2</v>
      </c>
      <c r="N17" s="7">
        <f t="shared" si="5"/>
        <v>-0.68274100000000015</v>
      </c>
    </row>
    <row r="18" spans="1:14">
      <c r="A18" s="394" t="s">
        <v>85</v>
      </c>
      <c r="B18" s="387">
        <f>B19+B24</f>
        <v>1649.2032989999998</v>
      </c>
      <c r="C18" s="382">
        <f t="shared" ref="C18:M18" si="6">C19+C24</f>
        <v>1631.9899489999998</v>
      </c>
      <c r="D18" s="391">
        <f t="shared" si="6"/>
        <v>1540.204017</v>
      </c>
      <c r="E18" s="387">
        <f t="shared" si="6"/>
        <v>1703.391194</v>
      </c>
      <c r="F18" s="382">
        <f t="shared" si="6"/>
        <v>1546.7553869999999</v>
      </c>
      <c r="G18" s="391">
        <f t="shared" si="6"/>
        <v>1028.6887550000001</v>
      </c>
      <c r="H18" s="387">
        <f t="shared" si="6"/>
        <v>1131.9347119999998</v>
      </c>
      <c r="I18" s="382">
        <f t="shared" si="6"/>
        <v>1042.0834829999999</v>
      </c>
      <c r="J18" s="391">
        <f t="shared" si="6"/>
        <v>1155.2121709999999</v>
      </c>
      <c r="K18" s="387">
        <f t="shared" si="6"/>
        <v>1561.309436</v>
      </c>
      <c r="L18" s="382">
        <f t="shared" si="6"/>
        <v>1645.3622500000001</v>
      </c>
      <c r="M18" s="391">
        <f t="shared" si="6"/>
        <v>1089.9403789999999</v>
      </c>
      <c r="N18" s="383">
        <f>SUM(B18:M18)</f>
        <v>16726.075032000001</v>
      </c>
    </row>
    <row r="19" spans="1:14">
      <c r="A19" s="394" t="s">
        <v>78</v>
      </c>
      <c r="B19" s="388">
        <f>SUM(B20:B23)</f>
        <v>1573.8539999999998</v>
      </c>
      <c r="C19" s="384">
        <f t="shared" ref="C19:M19" si="7">SUM(C20:C23)</f>
        <v>1564.1669999999999</v>
      </c>
      <c r="D19" s="392">
        <f t="shared" si="7"/>
        <v>1469.953</v>
      </c>
      <c r="E19" s="388">
        <f t="shared" si="7"/>
        <v>1640.2640000000001</v>
      </c>
      <c r="F19" s="384">
        <f t="shared" si="7"/>
        <v>1488.78</v>
      </c>
      <c r="G19" s="392">
        <f t="shared" si="7"/>
        <v>971.02800000000002</v>
      </c>
      <c r="H19" s="388">
        <f t="shared" si="7"/>
        <v>1074.8149999999998</v>
      </c>
      <c r="I19" s="384">
        <f t="shared" si="7"/>
        <v>978.85399999999993</v>
      </c>
      <c r="J19" s="392">
        <f t="shared" si="7"/>
        <v>1089.6599999999999</v>
      </c>
      <c r="K19" s="388">
        <f t="shared" si="7"/>
        <v>1503.5740000000001</v>
      </c>
      <c r="L19" s="384">
        <f t="shared" si="7"/>
        <v>1581.4550000000002</v>
      </c>
      <c r="M19" s="392">
        <f t="shared" si="7"/>
        <v>1021.1399999999999</v>
      </c>
      <c r="N19" s="383">
        <f>SUM(B19:M19)</f>
        <v>15957.544</v>
      </c>
    </row>
    <row r="20" spans="1:14">
      <c r="A20" s="396" t="s">
        <v>80</v>
      </c>
      <c r="B20" s="321">
        <v>831.81100000000004</v>
      </c>
      <c r="C20" s="309">
        <v>664.77300000000002</v>
      </c>
      <c r="D20" s="316">
        <v>968.21699999999998</v>
      </c>
      <c r="E20" s="321">
        <v>880.54700000000003</v>
      </c>
      <c r="F20" s="309">
        <v>856.39300000000003</v>
      </c>
      <c r="G20" s="316">
        <v>630.77300000000002</v>
      </c>
      <c r="H20" s="321">
        <v>684.697</v>
      </c>
      <c r="I20" s="309">
        <v>647.63</v>
      </c>
      <c r="J20" s="316">
        <v>664.11900000000003</v>
      </c>
      <c r="K20" s="321">
        <v>676.23800000000006</v>
      </c>
      <c r="L20" s="309">
        <v>698.37300000000005</v>
      </c>
      <c r="M20" s="316">
        <v>585.577</v>
      </c>
      <c r="N20" s="7">
        <f t="shared" si="5"/>
        <v>8789.1479999999992</v>
      </c>
    </row>
    <row r="21" spans="1:14">
      <c r="A21" s="397" t="s">
        <v>81</v>
      </c>
      <c r="B21" s="321">
        <v>734.55899999999997</v>
      </c>
      <c r="C21" s="309">
        <v>898.98099999999999</v>
      </c>
      <c r="D21" s="316">
        <v>501.21699999999998</v>
      </c>
      <c r="E21" s="321">
        <v>751.29100000000005</v>
      </c>
      <c r="F21" s="309">
        <v>624.77800000000002</v>
      </c>
      <c r="G21" s="316">
        <v>331.911</v>
      </c>
      <c r="H21" s="321">
        <v>385.84500000000003</v>
      </c>
      <c r="I21" s="309">
        <v>326.75700000000001</v>
      </c>
      <c r="J21" s="316">
        <v>423.53699999999998</v>
      </c>
      <c r="K21" s="321">
        <v>826.29</v>
      </c>
      <c r="L21" s="309">
        <v>878.65</v>
      </c>
      <c r="M21" s="316">
        <v>389.44499999999999</v>
      </c>
      <c r="N21" s="7">
        <f t="shared" si="5"/>
        <v>7073.2609999999995</v>
      </c>
    </row>
    <row r="22" spans="1:14">
      <c r="A22" s="397" t="s">
        <v>82</v>
      </c>
      <c r="B22" s="321">
        <v>0.92700000000000005</v>
      </c>
      <c r="C22" s="309">
        <v>8.1000000000000003E-2</v>
      </c>
      <c r="D22" s="316">
        <v>5.2999999999999999E-2</v>
      </c>
      <c r="E22" s="321">
        <v>3.9340000000000002</v>
      </c>
      <c r="F22" s="309">
        <v>7.4610000000000003</v>
      </c>
      <c r="G22" s="316">
        <v>6.9409999999999998</v>
      </c>
      <c r="H22" s="321">
        <v>0.109</v>
      </c>
      <c r="I22" s="309">
        <v>0.29199999999999998</v>
      </c>
      <c r="J22" s="316">
        <v>0.375</v>
      </c>
      <c r="K22" s="321">
        <v>0.623</v>
      </c>
      <c r="L22" s="309">
        <v>1.4910000000000001</v>
      </c>
      <c r="M22" s="316">
        <v>14.901</v>
      </c>
      <c r="N22" s="7">
        <f t="shared" si="5"/>
        <v>37.188000000000002</v>
      </c>
    </row>
    <row r="23" spans="1:14">
      <c r="A23" s="398" t="s">
        <v>83</v>
      </c>
      <c r="B23" s="321">
        <v>6.5570000000000004</v>
      </c>
      <c r="C23" s="309">
        <v>0.33200000000000002</v>
      </c>
      <c r="D23" s="316">
        <v>0.46600000000000003</v>
      </c>
      <c r="E23" s="321">
        <v>4.492</v>
      </c>
      <c r="F23" s="309">
        <v>0.14799999999999999</v>
      </c>
      <c r="G23" s="316">
        <v>1.403</v>
      </c>
      <c r="H23" s="321">
        <v>4.1639999999999997</v>
      </c>
      <c r="I23" s="309">
        <v>4.1749999999999998</v>
      </c>
      <c r="J23" s="316">
        <v>1.629</v>
      </c>
      <c r="K23" s="321">
        <v>0.42299999999999999</v>
      </c>
      <c r="L23" s="309">
        <v>2.9409999999999998</v>
      </c>
      <c r="M23" s="316">
        <v>31.216999999999999</v>
      </c>
      <c r="N23" s="7">
        <f t="shared" si="5"/>
        <v>57.947000000000003</v>
      </c>
    </row>
    <row r="24" spans="1:14">
      <c r="A24" s="394" t="s">
        <v>79</v>
      </c>
      <c r="B24" s="388">
        <f>SUM(B25:B28)</f>
        <v>75.349298999999988</v>
      </c>
      <c r="C24" s="384">
        <f t="shared" ref="C24:M24" si="8">SUM(C25:C28)</f>
        <v>67.822948999999994</v>
      </c>
      <c r="D24" s="392">
        <f t="shared" si="8"/>
        <v>70.25101699999999</v>
      </c>
      <c r="E24" s="388">
        <f t="shared" si="8"/>
        <v>63.127194000000003</v>
      </c>
      <c r="F24" s="384">
        <f t="shared" si="8"/>
        <v>57.975386999999998</v>
      </c>
      <c r="G24" s="392">
        <f t="shared" si="8"/>
        <v>57.660755000000009</v>
      </c>
      <c r="H24" s="388">
        <f t="shared" si="8"/>
        <v>57.119712000000007</v>
      </c>
      <c r="I24" s="384">
        <f t="shared" si="8"/>
        <v>63.229483000000002</v>
      </c>
      <c r="J24" s="392">
        <f t="shared" si="8"/>
        <v>65.552171000000001</v>
      </c>
      <c r="K24" s="388">
        <f t="shared" si="8"/>
        <v>57.735436</v>
      </c>
      <c r="L24" s="384">
        <f t="shared" si="8"/>
        <v>63.907249999999998</v>
      </c>
      <c r="M24" s="392">
        <f t="shared" si="8"/>
        <v>68.800378999999992</v>
      </c>
      <c r="N24" s="383">
        <f>SUM(B24:M24)</f>
        <v>768.53103199999998</v>
      </c>
    </row>
    <row r="25" spans="1:14">
      <c r="A25" s="396" t="s">
        <v>80</v>
      </c>
      <c r="B25" s="321">
        <v>75.192429999999987</v>
      </c>
      <c r="C25" s="309">
        <v>67.691559999999996</v>
      </c>
      <c r="D25" s="316">
        <v>70.125271999999995</v>
      </c>
      <c r="E25" s="321">
        <v>61.033138000000001</v>
      </c>
      <c r="F25" s="309">
        <v>55.724694999999997</v>
      </c>
      <c r="G25" s="316">
        <v>55.570369000000007</v>
      </c>
      <c r="H25" s="321">
        <v>54.982408000000007</v>
      </c>
      <c r="I25" s="309">
        <v>61.220883000000001</v>
      </c>
      <c r="J25" s="316">
        <v>63.513055999999999</v>
      </c>
      <c r="K25" s="321">
        <v>57.646597</v>
      </c>
      <c r="L25" s="309">
        <v>63.776221</v>
      </c>
      <c r="M25" s="316">
        <v>68.660792999999998</v>
      </c>
      <c r="N25" s="7">
        <f t="shared" si="5"/>
        <v>755.13742200000002</v>
      </c>
    </row>
    <row r="26" spans="1:14">
      <c r="A26" s="397" t="s">
        <v>81</v>
      </c>
      <c r="B26" s="321">
        <v>0</v>
      </c>
      <c r="C26" s="309">
        <v>0</v>
      </c>
      <c r="D26" s="316">
        <v>0</v>
      </c>
      <c r="E26" s="321">
        <v>0</v>
      </c>
      <c r="F26" s="309">
        <v>0</v>
      </c>
      <c r="G26" s="316">
        <v>0</v>
      </c>
      <c r="H26" s="321">
        <v>0</v>
      </c>
      <c r="I26" s="309">
        <v>0</v>
      </c>
      <c r="J26" s="316">
        <v>0</v>
      </c>
      <c r="K26" s="321">
        <v>0</v>
      </c>
      <c r="L26" s="309">
        <v>0</v>
      </c>
      <c r="M26" s="316">
        <v>0</v>
      </c>
      <c r="N26" s="7">
        <f t="shared" si="5"/>
        <v>0</v>
      </c>
    </row>
    <row r="27" spans="1:14">
      <c r="A27" s="397" t="s">
        <v>82</v>
      </c>
      <c r="B27" s="321">
        <v>0</v>
      </c>
      <c r="C27" s="309">
        <v>0</v>
      </c>
      <c r="D27" s="316">
        <v>0</v>
      </c>
      <c r="E27" s="321">
        <v>0</v>
      </c>
      <c r="F27" s="309">
        <v>0</v>
      </c>
      <c r="G27" s="316">
        <v>0</v>
      </c>
      <c r="H27" s="321">
        <v>0</v>
      </c>
      <c r="I27" s="309">
        <v>0</v>
      </c>
      <c r="J27" s="316">
        <v>0</v>
      </c>
      <c r="K27" s="321">
        <v>0</v>
      </c>
      <c r="L27" s="309">
        <v>0</v>
      </c>
      <c r="M27" s="316">
        <v>0</v>
      </c>
      <c r="N27" s="7">
        <f t="shared" si="5"/>
        <v>0</v>
      </c>
    </row>
    <row r="28" spans="1:14">
      <c r="A28" s="398" t="s">
        <v>83</v>
      </c>
      <c r="B28" s="322">
        <v>0.15686900000000001</v>
      </c>
      <c r="C28" s="311">
        <v>0.13138900000000001</v>
      </c>
      <c r="D28" s="317">
        <v>0.125745</v>
      </c>
      <c r="E28" s="322">
        <v>2.0940560000000001</v>
      </c>
      <c r="F28" s="311">
        <v>2.2506919999999999</v>
      </c>
      <c r="G28" s="317">
        <v>2.0903860000000001</v>
      </c>
      <c r="H28" s="322">
        <v>2.1373039999999999</v>
      </c>
      <c r="I28" s="311">
        <v>2.0085999999999999</v>
      </c>
      <c r="J28" s="317">
        <v>2.0391149999999998</v>
      </c>
      <c r="K28" s="322">
        <v>8.8839000000000001E-2</v>
      </c>
      <c r="L28" s="311">
        <v>0.13102900000000001</v>
      </c>
      <c r="M28" s="317">
        <v>0.13958599999999999</v>
      </c>
      <c r="N28" s="264">
        <f t="shared" si="5"/>
        <v>13.393609999999999</v>
      </c>
    </row>
    <row r="29" spans="1:14">
      <c r="A29" s="22"/>
      <c r="N29" s="349" t="s">
        <v>307</v>
      </c>
    </row>
    <row r="30" spans="1:14" ht="12.75">
      <c r="I30" s="52"/>
      <c r="K30" s="378">
        <v>-31.807699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88">
        <v>2150.2716110000001</v>
      </c>
      <c r="K35" s="588"/>
    </row>
    <row r="36" spans="7:14" ht="10.5" customHeight="1"/>
    <row r="37" spans="7:14" ht="10.5" customHeight="1"/>
    <row r="38" spans="7:14" ht="10.5" customHeight="1"/>
    <row r="39" spans="7:14" ht="12.75" customHeight="1">
      <c r="H39" s="588">
        <v>2094.3850000000002</v>
      </c>
      <c r="I39" s="588"/>
      <c r="J39" s="588"/>
    </row>
    <row r="40" spans="7:14">
      <c r="J40" s="24" t="s">
        <v>161</v>
      </c>
      <c r="K40" s="591">
        <v>-4072.3886549999997</v>
      </c>
      <c r="L40" s="591"/>
    </row>
    <row r="41" spans="7:14" ht="10.5" customHeight="1"/>
    <row r="42" spans="7:14" ht="10.5" customHeight="1"/>
    <row r="43" spans="7:14">
      <c r="G43" s="590">
        <v>-1988.058</v>
      </c>
      <c r="H43" s="590"/>
      <c r="K43" s="379">
        <v>17.015000000000001</v>
      </c>
    </row>
    <row r="44" spans="7:14">
      <c r="L44" s="380">
        <v>34.940453999999995</v>
      </c>
    </row>
    <row r="45" spans="7:14">
      <c r="M45" s="590">
        <v>-2972.2390209999999</v>
      </c>
      <c r="N45" s="590"/>
    </row>
    <row r="46" spans="7:14" ht="10.5" customHeight="1"/>
    <row r="47" spans="7:14" ht="10.5" customHeight="1">
      <c r="J47" s="589">
        <v>-3376.8960000000002</v>
      </c>
      <c r="K47" s="589"/>
      <c r="L47" s="589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307" t="s">
        <v>416</v>
      </c>
      <c r="I1" s="51"/>
      <c r="J1" s="51"/>
      <c r="M1" s="51"/>
      <c r="N1" s="217" t="str">
        <f>'3.1'!N1</f>
        <v>IV. čtvrtletí 2022</v>
      </c>
    </row>
    <row r="2" spans="1:14" s="22" customFormat="1" ht="18">
      <c r="A2" s="274" t="s">
        <v>414</v>
      </c>
      <c r="I2" s="51"/>
      <c r="J2" s="51"/>
      <c r="M2" s="51"/>
      <c r="N2" s="116"/>
    </row>
    <row r="3" spans="1:14" ht="6" customHeight="1"/>
    <row r="4" spans="1:14" ht="12.6" customHeight="1">
      <c r="A4" s="542" t="str">
        <f>'3.1'!A4</f>
        <v>2022</v>
      </c>
      <c r="B4" s="542"/>
      <c r="C4" s="401" t="s">
        <v>60</v>
      </c>
      <c r="D4" s="401" t="s">
        <v>61</v>
      </c>
      <c r="E4" s="401" t="s">
        <v>62</v>
      </c>
      <c r="F4" s="401" t="s">
        <v>63</v>
      </c>
      <c r="G4" s="401" t="s">
        <v>64</v>
      </c>
      <c r="H4" s="401" t="s">
        <v>65</v>
      </c>
      <c r="I4" s="401" t="s">
        <v>66</v>
      </c>
      <c r="J4" s="401" t="s">
        <v>67</v>
      </c>
      <c r="K4" s="401" t="s">
        <v>68</v>
      </c>
      <c r="L4" s="401" t="s">
        <v>69</v>
      </c>
      <c r="M4" s="401" t="s">
        <v>70</v>
      </c>
      <c r="N4" s="401" t="s">
        <v>71</v>
      </c>
    </row>
    <row r="5" spans="1:14" ht="12.6" customHeight="1">
      <c r="A5" s="594" t="s">
        <v>54</v>
      </c>
      <c r="B5" s="594"/>
      <c r="C5" s="403">
        <v>11462.6241553156</v>
      </c>
      <c r="D5" s="403">
        <v>11122.0246946158</v>
      </c>
      <c r="E5" s="403">
        <v>10865.333409802201</v>
      </c>
      <c r="F5" s="403">
        <v>10447.1988200778</v>
      </c>
      <c r="G5" s="403">
        <v>8990.1715882290991</v>
      </c>
      <c r="H5" s="403">
        <v>9324.9292825877892</v>
      </c>
      <c r="I5" s="403">
        <v>9145.4149680192004</v>
      </c>
      <c r="J5" s="403">
        <v>9022.8355634447798</v>
      </c>
      <c r="K5" s="403">
        <v>9119.8768382768194</v>
      </c>
      <c r="L5" s="403">
        <v>9059.3050765664993</v>
      </c>
      <c r="M5" s="403">
        <v>10572.5850994223</v>
      </c>
      <c r="N5" s="403">
        <v>11774.3625084573</v>
      </c>
    </row>
    <row r="6" spans="1:14" ht="12.6" customHeight="1">
      <c r="A6" s="593" t="s">
        <v>48</v>
      </c>
      <c r="B6" s="593"/>
      <c r="C6" s="400">
        <v>44573</v>
      </c>
      <c r="D6" s="400">
        <v>44593</v>
      </c>
      <c r="E6" s="400">
        <v>44627</v>
      </c>
      <c r="F6" s="400">
        <v>44656</v>
      </c>
      <c r="G6" s="400">
        <v>44706</v>
      </c>
      <c r="H6" s="400">
        <v>44740</v>
      </c>
      <c r="I6" s="400">
        <v>44761</v>
      </c>
      <c r="J6" s="400">
        <v>44791</v>
      </c>
      <c r="K6" s="400">
        <v>44825</v>
      </c>
      <c r="L6" s="400">
        <v>44847</v>
      </c>
      <c r="M6" s="400">
        <v>44887</v>
      </c>
      <c r="N6" s="400">
        <v>44909</v>
      </c>
    </row>
    <row r="7" spans="1:14" ht="12.6" customHeight="1">
      <c r="A7" s="592" t="s">
        <v>332</v>
      </c>
      <c r="B7" s="592"/>
      <c r="C7" s="402">
        <v>0.41666666666666669</v>
      </c>
      <c r="D7" s="402">
        <v>0.54166666666666663</v>
      </c>
      <c r="E7" s="402">
        <v>0.38541666666666669</v>
      </c>
      <c r="F7" s="402">
        <v>0.375</v>
      </c>
      <c r="G7" s="402">
        <v>0.51041666666666663</v>
      </c>
      <c r="H7" s="402">
        <v>0.51041666666666663</v>
      </c>
      <c r="I7" s="402">
        <v>0.55208333333333337</v>
      </c>
      <c r="J7" s="402">
        <v>0.51041666666666663</v>
      </c>
      <c r="K7" s="402">
        <v>0.38541666666666669</v>
      </c>
      <c r="L7" s="402">
        <v>0.375</v>
      </c>
      <c r="M7" s="402">
        <v>0.55208333333333337</v>
      </c>
      <c r="N7" s="402">
        <v>0.55208333333333337</v>
      </c>
    </row>
    <row r="8" spans="1:14" ht="12.6" customHeight="1">
      <c r="A8" s="593" t="s">
        <v>57</v>
      </c>
      <c r="B8" s="593"/>
      <c r="C8" s="399">
        <v>5485.2741709054399</v>
      </c>
      <c r="D8" s="399">
        <v>6811.8177802893897</v>
      </c>
      <c r="E8" s="399">
        <v>6066.0172383528297</v>
      </c>
      <c r="F8" s="399">
        <v>5903.1432176344797</v>
      </c>
      <c r="G8" s="399">
        <v>5258.53382719002</v>
      </c>
      <c r="H8" s="399">
        <v>5093.5644656669001</v>
      </c>
      <c r="I8" s="399">
        <v>4693.2020167798601</v>
      </c>
      <c r="J8" s="399">
        <v>4616.6296950249498</v>
      </c>
      <c r="K8" s="399">
        <v>5185.6756071437903</v>
      </c>
      <c r="L8" s="399">
        <v>5334.2093903343002</v>
      </c>
      <c r="M8" s="399">
        <v>5839.6846050110298</v>
      </c>
      <c r="N8" s="399">
        <v>5562.3302370110796</v>
      </c>
    </row>
    <row r="9" spans="1:14" ht="12.6" customHeight="1">
      <c r="A9" s="593" t="s">
        <v>48</v>
      </c>
      <c r="B9" s="593"/>
      <c r="C9" s="400">
        <v>44562</v>
      </c>
      <c r="D9" s="400">
        <v>44612</v>
      </c>
      <c r="E9" s="400">
        <v>44647</v>
      </c>
      <c r="F9" s="400">
        <v>44667</v>
      </c>
      <c r="G9" s="400">
        <v>44696</v>
      </c>
      <c r="H9" s="400">
        <v>44724</v>
      </c>
      <c r="I9" s="400">
        <v>44773</v>
      </c>
      <c r="J9" s="400">
        <v>44780</v>
      </c>
      <c r="K9" s="400">
        <v>44808</v>
      </c>
      <c r="L9" s="400">
        <v>44850</v>
      </c>
      <c r="M9" s="400">
        <v>44871</v>
      </c>
      <c r="N9" s="400">
        <v>44921</v>
      </c>
    </row>
    <row r="10" spans="1:14">
      <c r="A10" s="592" t="s">
        <v>332</v>
      </c>
      <c r="B10" s="592"/>
      <c r="C10" s="402">
        <v>0.23958333333333334</v>
      </c>
      <c r="D10" s="402">
        <v>0.15625</v>
      </c>
      <c r="E10" s="402">
        <v>3.125E-2</v>
      </c>
      <c r="F10" s="402">
        <v>6.25E-2</v>
      </c>
      <c r="G10" s="402">
        <v>0.22916666666666666</v>
      </c>
      <c r="H10" s="402">
        <v>0.22916666666666666</v>
      </c>
      <c r="I10" s="402">
        <v>0.22916666666666666</v>
      </c>
      <c r="J10" s="402">
        <v>0.23958333333333334</v>
      </c>
      <c r="K10" s="402">
        <v>0.19791666666666666</v>
      </c>
      <c r="L10" s="402">
        <v>0.15625</v>
      </c>
      <c r="M10" s="402">
        <v>0.16666666666666666</v>
      </c>
      <c r="N10" s="402">
        <v>0.1875</v>
      </c>
    </row>
    <row r="11" spans="1:14" ht="12.6" customHeight="1">
      <c r="N11" s="349" t="s">
        <v>282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404" t="str">
        <f>"9.2 Denní maxima a minima zatížení brutto ES ČR za "&amp;Q1</f>
        <v>9.2 Denní maxima a minima zatížení brutto ES ČR za IV. čtvrtletí 2022</v>
      </c>
      <c r="Q1" s="217" t="str">
        <f>'3.1'!N1</f>
        <v>IV. čtvrtletí 2022</v>
      </c>
    </row>
    <row r="2" spans="1:17" ht="6" customHeight="1"/>
    <row r="3" spans="1:17" ht="60">
      <c r="A3" s="540" t="s">
        <v>69</v>
      </c>
      <c r="B3" s="540"/>
      <c r="C3" s="410" t="s">
        <v>224</v>
      </c>
      <c r="D3" s="410" t="s">
        <v>294</v>
      </c>
      <c r="E3" s="410" t="s">
        <v>295</v>
      </c>
      <c r="G3" s="540" t="s">
        <v>70</v>
      </c>
      <c r="H3" s="540"/>
      <c r="I3" s="410" t="s">
        <v>224</v>
      </c>
      <c r="J3" s="410" t="s">
        <v>294</v>
      </c>
      <c r="K3" s="410" t="s">
        <v>295</v>
      </c>
      <c r="M3" s="540" t="s">
        <v>71</v>
      </c>
      <c r="N3" s="540"/>
      <c r="O3" s="410" t="s">
        <v>224</v>
      </c>
      <c r="P3" s="410" t="s">
        <v>294</v>
      </c>
      <c r="Q3" s="410" t="s">
        <v>295</v>
      </c>
    </row>
    <row r="4" spans="1:17" ht="9.75" customHeight="1">
      <c r="A4" s="541"/>
      <c r="B4" s="541"/>
      <c r="C4" s="411" t="s">
        <v>5</v>
      </c>
      <c r="D4" s="411" t="s">
        <v>4</v>
      </c>
      <c r="E4" s="411" t="s">
        <v>4</v>
      </c>
      <c r="G4" s="541"/>
      <c r="H4" s="541"/>
      <c r="I4" s="411" t="s">
        <v>5</v>
      </c>
      <c r="J4" s="411" t="s">
        <v>4</v>
      </c>
      <c r="K4" s="411" t="s">
        <v>4</v>
      </c>
      <c r="M4" s="541"/>
      <c r="N4" s="541"/>
      <c r="O4" s="411" t="s">
        <v>5</v>
      </c>
      <c r="P4" s="411" t="s">
        <v>4</v>
      </c>
      <c r="Q4" s="411" t="s">
        <v>4</v>
      </c>
    </row>
    <row r="5" spans="1:17" ht="12.6" customHeight="1">
      <c r="A5" s="405">
        <v>44835</v>
      </c>
      <c r="B5" s="406">
        <f>A5</f>
        <v>44835</v>
      </c>
      <c r="C5" s="456">
        <v>164334.65958185354</v>
      </c>
      <c r="D5" s="456">
        <v>7681.9915434366403</v>
      </c>
      <c r="E5" s="456">
        <v>5901.3775553763398</v>
      </c>
      <c r="G5" s="405">
        <v>44866</v>
      </c>
      <c r="H5" s="406">
        <f>G5</f>
        <v>44866</v>
      </c>
      <c r="I5" s="456">
        <v>192834.63339646338</v>
      </c>
      <c r="J5" s="456">
        <v>9036.32750368091</v>
      </c>
      <c r="K5" s="456">
        <v>6261.5161543954</v>
      </c>
      <c r="M5" s="405">
        <v>44896</v>
      </c>
      <c r="N5" s="406">
        <f>M5</f>
        <v>44896</v>
      </c>
      <c r="O5" s="456">
        <v>227351.78311265167</v>
      </c>
      <c r="P5" s="456">
        <v>10481.683048774201</v>
      </c>
      <c r="Q5" s="456">
        <v>7840.5188413977203</v>
      </c>
    </row>
    <row r="6" spans="1:17" ht="12.6" customHeight="1">
      <c r="A6" s="405">
        <v>44836</v>
      </c>
      <c r="B6" s="406">
        <f t="shared" ref="B6:B35" si="0">A6</f>
        <v>44836</v>
      </c>
      <c r="C6" s="456">
        <v>158729.96474455358</v>
      </c>
      <c r="D6" s="456">
        <v>7576.3604505069798</v>
      </c>
      <c r="E6" s="456">
        <v>5576.1960428627899</v>
      </c>
      <c r="G6" s="405">
        <v>44867</v>
      </c>
      <c r="H6" s="406">
        <f>G6</f>
        <v>44867</v>
      </c>
      <c r="I6" s="456">
        <v>193773.64257467623</v>
      </c>
      <c r="J6" s="456">
        <v>9016.6828818725007</v>
      </c>
      <c r="K6" s="456">
        <v>6417.4185014958302</v>
      </c>
      <c r="M6" s="405">
        <v>44897</v>
      </c>
      <c r="N6" s="406">
        <f>M6</f>
        <v>44897</v>
      </c>
      <c r="O6" s="456">
        <v>230347.44297972153</v>
      </c>
      <c r="P6" s="456">
        <v>10907.215985437901</v>
      </c>
      <c r="Q6" s="456">
        <v>7801.5441761127804</v>
      </c>
    </row>
    <row r="7" spans="1:17" ht="12.6" customHeight="1">
      <c r="A7" s="405">
        <v>44837</v>
      </c>
      <c r="B7" s="406">
        <f t="shared" si="0"/>
        <v>44837</v>
      </c>
      <c r="C7" s="456">
        <v>187643.51419629896</v>
      </c>
      <c r="D7" s="456">
        <v>8856.9423235048998</v>
      </c>
      <c r="E7" s="456">
        <v>6119.5877109930198</v>
      </c>
      <c r="G7" s="405">
        <v>44868</v>
      </c>
      <c r="H7" s="406">
        <f t="shared" ref="H7:H34" si="1">G7</f>
        <v>44868</v>
      </c>
      <c r="I7" s="456">
        <v>197060.44526646991</v>
      </c>
      <c r="J7" s="456">
        <v>9235.0986597686497</v>
      </c>
      <c r="K7" s="456">
        <v>6654.5100173051096</v>
      </c>
      <c r="M7" s="405">
        <v>44898</v>
      </c>
      <c r="N7" s="406">
        <f t="shared" ref="N7:N35" si="2">M7</f>
        <v>44898</v>
      </c>
      <c r="O7" s="456">
        <v>204006.52806409565</v>
      </c>
      <c r="P7" s="456">
        <v>9585.86138859536</v>
      </c>
      <c r="Q7" s="456">
        <v>7312.5281390502996</v>
      </c>
    </row>
    <row r="8" spans="1:17" ht="12.6" customHeight="1">
      <c r="A8" s="405">
        <v>44838</v>
      </c>
      <c r="B8" s="406">
        <f t="shared" si="0"/>
        <v>44838</v>
      </c>
      <c r="C8" s="456">
        <v>189760.60348736914</v>
      </c>
      <c r="D8" s="456">
        <v>8922.5497080871992</v>
      </c>
      <c r="E8" s="456">
        <v>6417.2384603880801</v>
      </c>
      <c r="G8" s="405">
        <v>44869</v>
      </c>
      <c r="H8" s="406">
        <f t="shared" si="1"/>
        <v>44869</v>
      </c>
      <c r="I8" s="456">
        <v>195036.01743605794</v>
      </c>
      <c r="J8" s="456">
        <v>9279.4658077178992</v>
      </c>
      <c r="K8" s="456">
        <v>6348.8505453162998</v>
      </c>
      <c r="M8" s="405">
        <v>44899</v>
      </c>
      <c r="N8" s="406">
        <f t="shared" si="2"/>
        <v>44899</v>
      </c>
      <c r="O8" s="456">
        <v>194158.63833050037</v>
      </c>
      <c r="P8" s="456">
        <v>8936.7783294273995</v>
      </c>
      <c r="Q8" s="456">
        <v>6916.0449828322498</v>
      </c>
    </row>
    <row r="9" spans="1:17" ht="12.6" customHeight="1">
      <c r="A9" s="405">
        <v>44839</v>
      </c>
      <c r="B9" s="406">
        <f t="shared" si="0"/>
        <v>44839</v>
      </c>
      <c r="C9" s="456">
        <v>189203.34671512849</v>
      </c>
      <c r="D9" s="456">
        <v>8859.1827878097993</v>
      </c>
      <c r="E9" s="456">
        <v>6482.9087797447601</v>
      </c>
      <c r="G9" s="405">
        <v>44870</v>
      </c>
      <c r="H9" s="406">
        <f t="shared" si="1"/>
        <v>44870</v>
      </c>
      <c r="I9" s="456">
        <v>168913.75866872107</v>
      </c>
      <c r="J9" s="456">
        <v>8068.8892711662102</v>
      </c>
      <c r="K9" s="456">
        <v>5960.0563470795196</v>
      </c>
      <c r="M9" s="405">
        <v>44900</v>
      </c>
      <c r="N9" s="406">
        <f t="shared" si="2"/>
        <v>44900</v>
      </c>
      <c r="O9" s="456">
        <v>223497.99657880876</v>
      </c>
      <c r="P9" s="456">
        <v>10698.851525697</v>
      </c>
      <c r="Q9" s="456">
        <v>7327.7229421354596</v>
      </c>
    </row>
    <row r="10" spans="1:17" ht="12.6" customHeight="1">
      <c r="A10" s="405">
        <v>44840</v>
      </c>
      <c r="B10" s="406">
        <f t="shared" si="0"/>
        <v>44840</v>
      </c>
      <c r="C10" s="456">
        <v>188702.77418510622</v>
      </c>
      <c r="D10" s="456">
        <v>8850.7352449732807</v>
      </c>
      <c r="E10" s="456">
        <v>6375.3793155195199</v>
      </c>
      <c r="G10" s="405">
        <v>44871</v>
      </c>
      <c r="H10" s="406">
        <f t="shared" si="1"/>
        <v>44871</v>
      </c>
      <c r="I10" s="456">
        <v>166656.43927258471</v>
      </c>
      <c r="J10" s="456">
        <v>7892.0804386749396</v>
      </c>
      <c r="K10" s="456">
        <v>5839.6846050110298</v>
      </c>
      <c r="M10" s="405">
        <v>44901</v>
      </c>
      <c r="N10" s="406">
        <f t="shared" si="2"/>
        <v>44901</v>
      </c>
      <c r="O10" s="456">
        <v>228887.63770614189</v>
      </c>
      <c r="P10" s="456">
        <v>10732.9465296867</v>
      </c>
      <c r="Q10" s="456">
        <v>7695.2422936036501</v>
      </c>
    </row>
    <row r="11" spans="1:17" ht="12.6" customHeight="1">
      <c r="A11" s="405">
        <v>44841</v>
      </c>
      <c r="B11" s="406">
        <f t="shared" si="0"/>
        <v>44841</v>
      </c>
      <c r="C11" s="456">
        <v>183490.37821912786</v>
      </c>
      <c r="D11" s="456">
        <v>8746.9019875444301</v>
      </c>
      <c r="E11" s="456">
        <v>6174.4706043770002</v>
      </c>
      <c r="G11" s="405">
        <v>44872</v>
      </c>
      <c r="H11" s="406">
        <f t="shared" si="1"/>
        <v>44872</v>
      </c>
      <c r="I11" s="456">
        <v>196976.5982701797</v>
      </c>
      <c r="J11" s="456">
        <v>9247.5148450613506</v>
      </c>
      <c r="K11" s="456">
        <v>6422.8908328992402</v>
      </c>
      <c r="M11" s="405">
        <v>44902</v>
      </c>
      <c r="N11" s="406">
        <f t="shared" si="2"/>
        <v>44902</v>
      </c>
      <c r="O11" s="456">
        <v>229750.51220022544</v>
      </c>
      <c r="P11" s="456">
        <v>10607.1999249156</v>
      </c>
      <c r="Q11" s="456">
        <v>7794.5972963692902</v>
      </c>
    </row>
    <row r="12" spans="1:17" ht="12.6" customHeight="1">
      <c r="A12" s="405">
        <v>44842</v>
      </c>
      <c r="B12" s="406">
        <f t="shared" si="0"/>
        <v>44842</v>
      </c>
      <c r="C12" s="456">
        <v>159211.64450971273</v>
      </c>
      <c r="D12" s="456">
        <v>7525.8665154090504</v>
      </c>
      <c r="E12" s="456">
        <v>5810.5619382353598</v>
      </c>
      <c r="G12" s="405">
        <v>44873</v>
      </c>
      <c r="H12" s="406">
        <f t="shared" si="1"/>
        <v>44873</v>
      </c>
      <c r="I12" s="456">
        <v>199231.22392040931</v>
      </c>
      <c r="J12" s="456">
        <v>9275.7777990964096</v>
      </c>
      <c r="K12" s="456">
        <v>6699.2324691226604</v>
      </c>
      <c r="M12" s="405">
        <v>44903</v>
      </c>
      <c r="N12" s="406">
        <f t="shared" si="2"/>
        <v>44903</v>
      </c>
      <c r="O12" s="456">
        <v>229411.81823816066</v>
      </c>
      <c r="P12" s="456">
        <v>10625.9879371356</v>
      </c>
      <c r="Q12" s="456">
        <v>7808.6076366159896</v>
      </c>
    </row>
    <row r="13" spans="1:17" ht="12.6" customHeight="1">
      <c r="A13" s="405">
        <v>44843</v>
      </c>
      <c r="B13" s="406">
        <f t="shared" si="0"/>
        <v>44843</v>
      </c>
      <c r="C13" s="456">
        <v>154308.85546208391</v>
      </c>
      <c r="D13" s="456">
        <v>7423.0773712381497</v>
      </c>
      <c r="E13" s="456">
        <v>5414.2981195278799</v>
      </c>
      <c r="G13" s="405">
        <v>44874</v>
      </c>
      <c r="H13" s="406">
        <f t="shared" si="1"/>
        <v>44874</v>
      </c>
      <c r="I13" s="456">
        <v>202241.80421164414</v>
      </c>
      <c r="J13" s="456">
        <v>9410.7522120963895</v>
      </c>
      <c r="K13" s="456">
        <v>6729.1616067175801</v>
      </c>
      <c r="M13" s="405">
        <v>44904</v>
      </c>
      <c r="N13" s="406">
        <f t="shared" si="2"/>
        <v>44904</v>
      </c>
      <c r="O13" s="456">
        <v>229471.93635510383</v>
      </c>
      <c r="P13" s="456">
        <v>10793.180301378799</v>
      </c>
      <c r="Q13" s="456">
        <v>7798.0885038386205</v>
      </c>
    </row>
    <row r="14" spans="1:17" ht="12.6" customHeight="1">
      <c r="A14" s="405">
        <v>44844</v>
      </c>
      <c r="B14" s="406">
        <f t="shared" si="0"/>
        <v>44844</v>
      </c>
      <c r="C14" s="456">
        <v>184800.27285222028</v>
      </c>
      <c r="D14" s="456">
        <v>8733.5726046821201</v>
      </c>
      <c r="E14" s="456">
        <v>6122.0168522035601</v>
      </c>
      <c r="G14" s="405">
        <v>44875</v>
      </c>
      <c r="H14" s="406">
        <f t="shared" si="1"/>
        <v>44875</v>
      </c>
      <c r="I14" s="456">
        <v>201526.68602626014</v>
      </c>
      <c r="J14" s="456">
        <v>9324.6312414041404</v>
      </c>
      <c r="K14" s="456">
        <v>6750.5712691465897</v>
      </c>
      <c r="M14" s="405">
        <v>44905</v>
      </c>
      <c r="N14" s="406">
        <f t="shared" si="2"/>
        <v>44905</v>
      </c>
      <c r="O14" s="456">
        <v>203219.18908194063</v>
      </c>
      <c r="P14" s="456">
        <v>9383.6630798140795</v>
      </c>
      <c r="Q14" s="456">
        <v>7332.2082737746296</v>
      </c>
    </row>
    <row r="15" spans="1:17" ht="12.6" customHeight="1">
      <c r="A15" s="405">
        <v>44845</v>
      </c>
      <c r="B15" s="406">
        <f t="shared" si="0"/>
        <v>44845</v>
      </c>
      <c r="C15" s="456">
        <v>188065.28240544454</v>
      </c>
      <c r="D15" s="456">
        <v>8753.5814618006207</v>
      </c>
      <c r="E15" s="456">
        <v>6377.5009558727897</v>
      </c>
      <c r="G15" s="405">
        <v>44876</v>
      </c>
      <c r="H15" s="406">
        <f t="shared" si="1"/>
        <v>44876</v>
      </c>
      <c r="I15" s="456">
        <v>199455.92400977842</v>
      </c>
      <c r="J15" s="456">
        <v>9359.8008642933091</v>
      </c>
      <c r="K15" s="456">
        <v>6794.2501722727802</v>
      </c>
      <c r="M15" s="405">
        <v>44906</v>
      </c>
      <c r="N15" s="406">
        <f t="shared" si="2"/>
        <v>44906</v>
      </c>
      <c r="O15" s="456">
        <v>205354.14579824946</v>
      </c>
      <c r="P15" s="456">
        <v>9463.5525150275407</v>
      </c>
      <c r="Q15" s="456">
        <v>7221.6329326635296</v>
      </c>
    </row>
    <row r="16" spans="1:17" ht="12.6" customHeight="1">
      <c r="A16" s="405">
        <v>44846</v>
      </c>
      <c r="B16" s="406">
        <f t="shared" si="0"/>
        <v>44846</v>
      </c>
      <c r="C16" s="456">
        <v>189774.80968251059</v>
      </c>
      <c r="D16" s="456">
        <v>8927.7804505746608</v>
      </c>
      <c r="E16" s="456">
        <v>6332.4432113925895</v>
      </c>
      <c r="G16" s="405">
        <v>44877</v>
      </c>
      <c r="H16" s="406">
        <f t="shared" si="1"/>
        <v>44877</v>
      </c>
      <c r="I16" s="456">
        <v>175234.98474429696</v>
      </c>
      <c r="J16" s="456">
        <v>8121.1539015733897</v>
      </c>
      <c r="K16" s="456">
        <v>6335.3779089140799</v>
      </c>
      <c r="M16" s="405">
        <v>44907</v>
      </c>
      <c r="N16" s="406">
        <f t="shared" si="2"/>
        <v>44907</v>
      </c>
      <c r="O16" s="456">
        <v>239271.87526126666</v>
      </c>
      <c r="P16" s="456">
        <v>11184.844919888899</v>
      </c>
      <c r="Q16" s="456">
        <v>8064.7059292256299</v>
      </c>
    </row>
    <row r="17" spans="1:17" ht="12.6" customHeight="1">
      <c r="A17" s="405">
        <v>44847</v>
      </c>
      <c r="B17" s="406">
        <f t="shared" si="0"/>
        <v>44847</v>
      </c>
      <c r="C17" s="456">
        <v>191701.80356962187</v>
      </c>
      <c r="D17" s="456">
        <v>9059.3050765664993</v>
      </c>
      <c r="E17" s="456">
        <v>6448.9346614147398</v>
      </c>
      <c r="G17" s="405">
        <v>44878</v>
      </c>
      <c r="H17" s="406">
        <f t="shared" si="1"/>
        <v>44878</v>
      </c>
      <c r="I17" s="456">
        <v>173358.11720066849</v>
      </c>
      <c r="J17" s="456">
        <v>8084.1615199776497</v>
      </c>
      <c r="K17" s="456">
        <v>6072.5674212484601</v>
      </c>
      <c r="M17" s="405">
        <v>44908</v>
      </c>
      <c r="N17" s="406">
        <f t="shared" si="2"/>
        <v>44908</v>
      </c>
      <c r="O17" s="456">
        <v>246128.78312300905</v>
      </c>
      <c r="P17" s="456">
        <v>11249.8608084764</v>
      </c>
      <c r="Q17" s="456">
        <v>8497.1088692027606</v>
      </c>
    </row>
    <row r="18" spans="1:17" ht="12.6" customHeight="1">
      <c r="A18" s="405">
        <v>44848</v>
      </c>
      <c r="B18" s="406">
        <f t="shared" si="0"/>
        <v>44848</v>
      </c>
      <c r="C18" s="456">
        <v>187476.13855503843</v>
      </c>
      <c r="D18" s="456">
        <v>8908.0774203446708</v>
      </c>
      <c r="E18" s="456">
        <v>6265.3217814794798</v>
      </c>
      <c r="G18" s="405">
        <v>44879</v>
      </c>
      <c r="H18" s="406">
        <f t="shared" si="1"/>
        <v>44879</v>
      </c>
      <c r="I18" s="456">
        <v>202586.13237286836</v>
      </c>
      <c r="J18" s="456">
        <v>9472.9996570860894</v>
      </c>
      <c r="K18" s="456">
        <v>6699.3433584659997</v>
      </c>
      <c r="M18" s="405">
        <v>44909</v>
      </c>
      <c r="N18" s="406">
        <f t="shared" si="2"/>
        <v>44909</v>
      </c>
      <c r="O18" s="456">
        <v>251779.95043596058</v>
      </c>
      <c r="P18" s="456">
        <v>11774.3625084573</v>
      </c>
      <c r="Q18" s="456">
        <v>8808.7417244655499</v>
      </c>
    </row>
    <row r="19" spans="1:17" ht="12.6" customHeight="1">
      <c r="A19" s="405">
        <v>44849</v>
      </c>
      <c r="B19" s="406">
        <f t="shared" si="0"/>
        <v>44849</v>
      </c>
      <c r="C19" s="456">
        <v>159411.44632540786</v>
      </c>
      <c r="D19" s="456">
        <v>7677.8975035069398</v>
      </c>
      <c r="E19" s="456">
        <v>5774.3029510037204</v>
      </c>
      <c r="G19" s="405">
        <v>44880</v>
      </c>
      <c r="H19" s="406">
        <f t="shared" si="1"/>
        <v>44880</v>
      </c>
      <c r="I19" s="456">
        <v>208625.8634218832</v>
      </c>
      <c r="J19" s="456">
        <v>9758.8962885790297</v>
      </c>
      <c r="K19" s="456">
        <v>6980.1582251569698</v>
      </c>
      <c r="M19" s="405">
        <v>44910</v>
      </c>
      <c r="N19" s="406">
        <f t="shared" si="2"/>
        <v>44910</v>
      </c>
      <c r="O19" s="456">
        <v>244300.18599240098</v>
      </c>
      <c r="P19" s="456">
        <v>11220.1519207519</v>
      </c>
      <c r="Q19" s="456">
        <v>8532.0995876933994</v>
      </c>
    </row>
    <row r="20" spans="1:17" ht="12.6" customHeight="1">
      <c r="A20" s="405">
        <v>44850</v>
      </c>
      <c r="B20" s="406">
        <f t="shared" si="0"/>
        <v>44850</v>
      </c>
      <c r="C20" s="456">
        <v>153389.56617591187</v>
      </c>
      <c r="D20" s="456">
        <v>7406.0159045852897</v>
      </c>
      <c r="E20" s="456">
        <v>5334.2093903343002</v>
      </c>
      <c r="G20" s="405">
        <v>44881</v>
      </c>
      <c r="H20" s="406">
        <f t="shared" si="1"/>
        <v>44881</v>
      </c>
      <c r="I20" s="456">
        <v>208725.23842587846</v>
      </c>
      <c r="J20" s="456">
        <v>9925.7567219240591</v>
      </c>
      <c r="K20" s="456">
        <v>6921.8499667741999</v>
      </c>
      <c r="M20" s="405">
        <v>44911</v>
      </c>
      <c r="N20" s="406">
        <f t="shared" si="2"/>
        <v>44911</v>
      </c>
      <c r="O20" s="456">
        <v>238170.10230863068</v>
      </c>
      <c r="P20" s="456">
        <v>11080.6871821116</v>
      </c>
      <c r="Q20" s="456">
        <v>8338.3424348564804</v>
      </c>
    </row>
    <row r="21" spans="1:17" ht="12.6" customHeight="1">
      <c r="A21" s="405">
        <v>44851</v>
      </c>
      <c r="B21" s="406">
        <f t="shared" si="0"/>
        <v>44851</v>
      </c>
      <c r="C21" s="456">
        <v>180357.84487787567</v>
      </c>
      <c r="D21" s="456">
        <v>8652.6363019663495</v>
      </c>
      <c r="E21" s="456">
        <v>5883.6846697884002</v>
      </c>
      <c r="G21" s="405">
        <v>44882</v>
      </c>
      <c r="H21" s="406">
        <f t="shared" si="1"/>
        <v>44882</v>
      </c>
      <c r="I21" s="456">
        <v>192068.48731060454</v>
      </c>
      <c r="J21" s="456">
        <v>9131.8774690398204</v>
      </c>
      <c r="K21" s="456">
        <v>6709.3533626759599</v>
      </c>
      <c r="M21" s="405">
        <v>44912</v>
      </c>
      <c r="N21" s="406">
        <f t="shared" si="2"/>
        <v>44912</v>
      </c>
      <c r="O21" s="456">
        <v>213718.00603616089</v>
      </c>
      <c r="P21" s="456">
        <v>9777.9823711118497</v>
      </c>
      <c r="Q21" s="456">
        <v>7808.1218113488603</v>
      </c>
    </row>
    <row r="22" spans="1:17" ht="12.6" customHeight="1">
      <c r="A22" s="405">
        <v>44852</v>
      </c>
      <c r="B22" s="406">
        <f t="shared" si="0"/>
        <v>44852</v>
      </c>
      <c r="C22" s="456">
        <v>184760.0645898848</v>
      </c>
      <c r="D22" s="456">
        <v>8635.5685805381308</v>
      </c>
      <c r="E22" s="456">
        <v>6324.8414916096499</v>
      </c>
      <c r="G22" s="405">
        <v>44883</v>
      </c>
      <c r="H22" s="406">
        <f t="shared" si="1"/>
        <v>44883</v>
      </c>
      <c r="I22" s="456">
        <v>199295.18902441894</v>
      </c>
      <c r="J22" s="456">
        <v>9434.5292004921102</v>
      </c>
      <c r="K22" s="456">
        <v>6654.2364318643704</v>
      </c>
      <c r="M22" s="405">
        <v>44913</v>
      </c>
      <c r="N22" s="406">
        <f t="shared" si="2"/>
        <v>44913</v>
      </c>
      <c r="O22" s="456">
        <v>217744.76644299913</v>
      </c>
      <c r="P22" s="456">
        <v>9920.4287852638408</v>
      </c>
      <c r="Q22" s="456">
        <v>7873.5520569293303</v>
      </c>
    </row>
    <row r="23" spans="1:17" ht="12.6" customHeight="1">
      <c r="A23" s="405">
        <v>44853</v>
      </c>
      <c r="B23" s="406">
        <f t="shared" si="0"/>
        <v>44853</v>
      </c>
      <c r="C23" s="456">
        <v>186400.28997056896</v>
      </c>
      <c r="D23" s="456">
        <v>8559.1969050327807</v>
      </c>
      <c r="E23" s="456">
        <v>6317.4401385888004</v>
      </c>
      <c r="G23" s="405">
        <v>44884</v>
      </c>
      <c r="H23" s="406">
        <f t="shared" si="1"/>
        <v>44884</v>
      </c>
      <c r="I23" s="456">
        <v>191269.81148131672</v>
      </c>
      <c r="J23" s="456">
        <v>8844.7630976330802</v>
      </c>
      <c r="K23" s="456">
        <v>6844.8983072481597</v>
      </c>
      <c r="M23" s="405">
        <v>44914</v>
      </c>
      <c r="N23" s="406">
        <f t="shared" si="2"/>
        <v>44914</v>
      </c>
      <c r="O23" s="456">
        <v>238357.09918820445</v>
      </c>
      <c r="P23" s="456">
        <v>11087.000383770501</v>
      </c>
      <c r="Q23" s="456">
        <v>8377.8168849154699</v>
      </c>
    </row>
    <row r="24" spans="1:17" ht="12.6" customHeight="1">
      <c r="A24" s="405">
        <v>44854</v>
      </c>
      <c r="B24" s="406">
        <f t="shared" si="0"/>
        <v>44854</v>
      </c>
      <c r="C24" s="456">
        <v>190841.5202049824</v>
      </c>
      <c r="D24" s="456">
        <v>8927.7576229338792</v>
      </c>
      <c r="E24" s="456">
        <v>6532.3820284377598</v>
      </c>
      <c r="G24" s="405">
        <v>44885</v>
      </c>
      <c r="H24" s="406">
        <f t="shared" si="1"/>
        <v>44885</v>
      </c>
      <c r="I24" s="456">
        <v>192202.35217149818</v>
      </c>
      <c r="J24" s="456">
        <v>8898.6081392831293</v>
      </c>
      <c r="K24" s="456">
        <v>6841.6591384898502</v>
      </c>
      <c r="M24" s="405">
        <v>44915</v>
      </c>
      <c r="N24" s="406">
        <f t="shared" si="2"/>
        <v>44915</v>
      </c>
      <c r="O24" s="456">
        <v>232917.19486752327</v>
      </c>
      <c r="P24" s="456">
        <v>10818.546657483101</v>
      </c>
      <c r="Q24" s="456">
        <v>8116.7154247011104</v>
      </c>
    </row>
    <row r="25" spans="1:17" ht="12.6" customHeight="1">
      <c r="A25" s="405">
        <v>44855</v>
      </c>
      <c r="B25" s="406">
        <f t="shared" si="0"/>
        <v>44855</v>
      </c>
      <c r="C25" s="456">
        <v>187642.29019093726</v>
      </c>
      <c r="D25" s="456">
        <v>8861.4405012605293</v>
      </c>
      <c r="E25" s="456">
        <v>6351.7415101816296</v>
      </c>
      <c r="G25" s="405">
        <v>44886</v>
      </c>
      <c r="H25" s="406">
        <f t="shared" si="1"/>
        <v>44886</v>
      </c>
      <c r="I25" s="456">
        <v>220792.07839033473</v>
      </c>
      <c r="J25" s="456">
        <v>10351.5683644335</v>
      </c>
      <c r="K25" s="456">
        <v>7267.7943661534</v>
      </c>
      <c r="M25" s="405">
        <v>44916</v>
      </c>
      <c r="N25" s="406">
        <f t="shared" si="2"/>
        <v>44916</v>
      </c>
      <c r="O25" s="456">
        <v>223094.14179545068</v>
      </c>
      <c r="P25" s="456">
        <v>10444.9528760172</v>
      </c>
      <c r="Q25" s="456">
        <v>7810.23527246507</v>
      </c>
    </row>
    <row r="26" spans="1:17" ht="12.6" customHeight="1">
      <c r="A26" s="405">
        <v>44856</v>
      </c>
      <c r="B26" s="406">
        <f t="shared" si="0"/>
        <v>44856</v>
      </c>
      <c r="C26" s="456">
        <v>167050.71781485161</v>
      </c>
      <c r="D26" s="456">
        <v>8151.0740219855297</v>
      </c>
      <c r="E26" s="456">
        <v>5994.7938616066203</v>
      </c>
      <c r="G26" s="405">
        <v>44887</v>
      </c>
      <c r="H26" s="406">
        <f t="shared" si="1"/>
        <v>44887</v>
      </c>
      <c r="I26" s="456">
        <v>224895.50555517196</v>
      </c>
      <c r="J26" s="456">
        <v>10572.5850994223</v>
      </c>
      <c r="K26" s="456">
        <v>7580.8704517730303</v>
      </c>
      <c r="M26" s="405">
        <v>44917</v>
      </c>
      <c r="N26" s="406">
        <f t="shared" si="2"/>
        <v>44917</v>
      </c>
      <c r="O26" s="456">
        <v>207850.74994078252</v>
      </c>
      <c r="P26" s="456">
        <v>9593.3599615164094</v>
      </c>
      <c r="Q26" s="456">
        <v>7246.39493236002</v>
      </c>
    </row>
    <row r="27" spans="1:17" ht="12.6" customHeight="1">
      <c r="A27" s="405">
        <v>44857</v>
      </c>
      <c r="B27" s="406">
        <f t="shared" si="0"/>
        <v>44857</v>
      </c>
      <c r="C27" s="456">
        <v>159764.37436803718</v>
      </c>
      <c r="D27" s="456">
        <v>7583.6481511377297</v>
      </c>
      <c r="E27" s="456">
        <v>5667.8820375324403</v>
      </c>
      <c r="G27" s="405">
        <v>44888</v>
      </c>
      <c r="H27" s="406">
        <f t="shared" si="1"/>
        <v>44888</v>
      </c>
      <c r="I27" s="456">
        <v>222487.0280624498</v>
      </c>
      <c r="J27" s="456">
        <v>10376.1692954015</v>
      </c>
      <c r="K27" s="456">
        <v>7554.5556259790401</v>
      </c>
      <c r="M27" s="405">
        <v>44918</v>
      </c>
      <c r="N27" s="406">
        <f t="shared" si="2"/>
        <v>44918</v>
      </c>
      <c r="O27" s="456">
        <v>189205.42867011231</v>
      </c>
      <c r="P27" s="456">
        <v>8772.0734263300892</v>
      </c>
      <c r="Q27" s="456">
        <v>6539.7267102248097</v>
      </c>
    </row>
    <row r="28" spans="1:17" ht="12.6" customHeight="1">
      <c r="A28" s="405">
        <v>44858</v>
      </c>
      <c r="B28" s="406">
        <f t="shared" si="0"/>
        <v>44858</v>
      </c>
      <c r="C28" s="456">
        <v>191796.59408989074</v>
      </c>
      <c r="D28" s="456">
        <v>9033.8331386936607</v>
      </c>
      <c r="E28" s="456">
        <v>6188.7403247358598</v>
      </c>
      <c r="G28" s="405">
        <v>44889</v>
      </c>
      <c r="H28" s="406">
        <f t="shared" si="1"/>
        <v>44889</v>
      </c>
      <c r="I28" s="456">
        <v>221863.01244059019</v>
      </c>
      <c r="J28" s="456">
        <v>10363.4650641262</v>
      </c>
      <c r="K28" s="456">
        <v>7505.1137873594898</v>
      </c>
      <c r="M28" s="405">
        <v>44919</v>
      </c>
      <c r="N28" s="406">
        <f t="shared" si="2"/>
        <v>44919</v>
      </c>
      <c r="O28" s="456">
        <v>160702.21105693653</v>
      </c>
      <c r="P28" s="456">
        <v>7943.2953100005598</v>
      </c>
      <c r="Q28" s="456">
        <v>5927.5535094442503</v>
      </c>
    </row>
    <row r="29" spans="1:17" ht="12.6" customHeight="1">
      <c r="A29" s="405">
        <v>44859</v>
      </c>
      <c r="B29" s="406">
        <f t="shared" si="0"/>
        <v>44859</v>
      </c>
      <c r="C29" s="456">
        <v>191120.69584760367</v>
      </c>
      <c r="D29" s="456">
        <v>8896.3994802669495</v>
      </c>
      <c r="E29" s="456">
        <v>6405.4766407184698</v>
      </c>
      <c r="G29" s="405">
        <v>44890</v>
      </c>
      <c r="H29" s="406">
        <f t="shared" si="1"/>
        <v>44890</v>
      </c>
      <c r="I29" s="456">
        <v>214103.69792320175</v>
      </c>
      <c r="J29" s="456">
        <v>10037.7785918312</v>
      </c>
      <c r="K29" s="456">
        <v>7292.0339890157602</v>
      </c>
      <c r="M29" s="405">
        <v>44920</v>
      </c>
      <c r="N29" s="406">
        <f t="shared" si="2"/>
        <v>44920</v>
      </c>
      <c r="O29" s="456">
        <v>154645.22635049507</v>
      </c>
      <c r="P29" s="456">
        <v>7021.4335922304099</v>
      </c>
      <c r="Q29" s="456">
        <v>5634.41149157782</v>
      </c>
    </row>
    <row r="30" spans="1:17" ht="12.6" customHeight="1">
      <c r="A30" s="405">
        <v>44860</v>
      </c>
      <c r="B30" s="406">
        <f t="shared" si="0"/>
        <v>44860</v>
      </c>
      <c r="C30" s="456">
        <v>190899.94277785998</v>
      </c>
      <c r="D30" s="456">
        <v>8886.7084192323691</v>
      </c>
      <c r="E30" s="456">
        <v>6551.0131716979104</v>
      </c>
      <c r="G30" s="405">
        <v>44891</v>
      </c>
      <c r="H30" s="406">
        <f t="shared" si="1"/>
        <v>44891</v>
      </c>
      <c r="I30" s="456">
        <v>186405.36337971932</v>
      </c>
      <c r="J30" s="456">
        <v>8766.6582473283906</v>
      </c>
      <c r="K30" s="456">
        <v>6756.0532867245602</v>
      </c>
      <c r="M30" s="405">
        <v>44921</v>
      </c>
      <c r="N30" s="406">
        <f t="shared" si="2"/>
        <v>44921</v>
      </c>
      <c r="O30" s="456">
        <v>156954.95104671546</v>
      </c>
      <c r="P30" s="456">
        <v>7263.1834759436497</v>
      </c>
      <c r="Q30" s="456">
        <v>5562.3302370110796</v>
      </c>
    </row>
    <row r="31" spans="1:17" ht="12.6" customHeight="1">
      <c r="A31" s="405">
        <v>44861</v>
      </c>
      <c r="B31" s="406">
        <f t="shared" si="0"/>
        <v>44861</v>
      </c>
      <c r="C31" s="456">
        <v>186612.30868752225</v>
      </c>
      <c r="D31" s="456">
        <v>8762.4827809739909</v>
      </c>
      <c r="E31" s="456">
        <v>6515.0665684985797</v>
      </c>
      <c r="G31" s="405">
        <v>44892</v>
      </c>
      <c r="H31" s="406">
        <f t="shared" si="1"/>
        <v>44892</v>
      </c>
      <c r="I31" s="456">
        <v>184656.4046749557</v>
      </c>
      <c r="J31" s="456">
        <v>8632.7756803465509</v>
      </c>
      <c r="K31" s="456">
        <v>6428.3568279086703</v>
      </c>
      <c r="M31" s="405">
        <v>44922</v>
      </c>
      <c r="N31" s="406">
        <f t="shared" si="2"/>
        <v>44922</v>
      </c>
      <c r="O31" s="456">
        <v>173537.23621872003</v>
      </c>
      <c r="P31" s="456">
        <v>8181.21378659731</v>
      </c>
      <c r="Q31" s="456">
        <v>5713.1994943415402</v>
      </c>
    </row>
    <row r="32" spans="1:17" ht="12.6" customHeight="1">
      <c r="A32" s="405">
        <v>44862</v>
      </c>
      <c r="B32" s="406">
        <f t="shared" si="0"/>
        <v>44862</v>
      </c>
      <c r="C32" s="456">
        <v>163238.79404496873</v>
      </c>
      <c r="D32" s="456">
        <v>7761.1376317480299</v>
      </c>
      <c r="E32" s="456">
        <v>5983.2887750633899</v>
      </c>
      <c r="G32" s="405">
        <v>44893</v>
      </c>
      <c r="H32" s="406">
        <f t="shared" si="1"/>
        <v>44893</v>
      </c>
      <c r="I32" s="456">
        <v>221268.10151415403</v>
      </c>
      <c r="J32" s="456">
        <v>10502.6866864391</v>
      </c>
      <c r="K32" s="456">
        <v>7307.0255797346199</v>
      </c>
      <c r="M32" s="405">
        <v>44923</v>
      </c>
      <c r="N32" s="406">
        <f t="shared" si="2"/>
        <v>44923</v>
      </c>
      <c r="O32" s="456">
        <v>178667.35230054866</v>
      </c>
      <c r="P32" s="456">
        <v>8372.2249975680807</v>
      </c>
      <c r="Q32" s="456">
        <v>6269.97339405613</v>
      </c>
    </row>
    <row r="33" spans="1:17" ht="12.6" customHeight="1">
      <c r="A33" s="405">
        <v>44863</v>
      </c>
      <c r="B33" s="406">
        <f t="shared" si="0"/>
        <v>44863</v>
      </c>
      <c r="C33" s="456">
        <v>157161.3141968406</v>
      </c>
      <c r="D33" s="456">
        <v>7474.2539514563096</v>
      </c>
      <c r="E33" s="456">
        <v>5716.0801155455001</v>
      </c>
      <c r="G33" s="405">
        <v>44894</v>
      </c>
      <c r="H33" s="406">
        <f t="shared" si="1"/>
        <v>44894</v>
      </c>
      <c r="I33" s="456">
        <v>223510.01583879653</v>
      </c>
      <c r="J33" s="456">
        <v>10463.149124179199</v>
      </c>
      <c r="K33" s="456">
        <v>7473.2045402555696</v>
      </c>
      <c r="M33" s="405">
        <v>44924</v>
      </c>
      <c r="N33" s="406">
        <f t="shared" si="2"/>
        <v>44924</v>
      </c>
      <c r="O33" s="456">
        <v>175524.34729443025</v>
      </c>
      <c r="P33" s="456">
        <v>8144.7321283043002</v>
      </c>
      <c r="Q33" s="456">
        <v>6079.7734563387003</v>
      </c>
    </row>
    <row r="34" spans="1:17" ht="12.6" customHeight="1">
      <c r="A34" s="405">
        <v>44864</v>
      </c>
      <c r="B34" s="406">
        <f t="shared" si="0"/>
        <v>44864</v>
      </c>
      <c r="C34" s="456">
        <v>164852.87620539882</v>
      </c>
      <c r="D34" s="456">
        <v>7478.24991230863</v>
      </c>
      <c r="E34" s="456">
        <v>5401.9079804829098</v>
      </c>
      <c r="G34" s="405">
        <v>44895</v>
      </c>
      <c r="H34" s="406">
        <f t="shared" si="1"/>
        <v>44895</v>
      </c>
      <c r="I34" s="456">
        <v>225376.60713955169</v>
      </c>
      <c r="J34" s="456">
        <v>10380.6016861021</v>
      </c>
      <c r="K34" s="456">
        <v>7673.7252646022098</v>
      </c>
      <c r="M34" s="405">
        <v>44925</v>
      </c>
      <c r="N34" s="406">
        <f t="shared" si="2"/>
        <v>44925</v>
      </c>
      <c r="O34" s="456">
        <v>174210.74778342043</v>
      </c>
      <c r="P34" s="456">
        <v>8198.0171858414906</v>
      </c>
      <c r="Q34" s="456">
        <v>6084.3388167400299</v>
      </c>
    </row>
    <row r="35" spans="1:17" ht="12.6" customHeight="1">
      <c r="A35" s="407">
        <v>44865</v>
      </c>
      <c r="B35" s="408">
        <f t="shared" si="0"/>
        <v>44865</v>
      </c>
      <c r="C35" s="457">
        <v>189111.89397315308</v>
      </c>
      <c r="D35" s="457">
        <v>8876.2803858088591</v>
      </c>
      <c r="E35" s="457">
        <v>6223.2664663740097</v>
      </c>
      <c r="G35" s="407"/>
      <c r="H35" s="408"/>
      <c r="I35" s="409"/>
      <c r="J35" s="409"/>
      <c r="K35" s="409"/>
      <c r="M35" s="407">
        <v>44926</v>
      </c>
      <c r="N35" s="408">
        <f t="shared" si="2"/>
        <v>44926</v>
      </c>
      <c r="O35" s="457">
        <v>160246.29026687521</v>
      </c>
      <c r="P35" s="457">
        <v>7511.0961241573305</v>
      </c>
      <c r="Q35" s="457">
        <v>5886.5117468313401</v>
      </c>
    </row>
    <row r="36" spans="1:17" ht="11.25" customHeight="1">
      <c r="Q36" s="349" t="s">
        <v>282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6.85546875" style="143" customWidth="1"/>
    <col min="5" max="5" width="7.570312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12" t="str">
        <f>"9.3  Maxima zatížení ES ČR za "&amp;O1</f>
        <v>9.3  Maxima zatížení ES ČR za IV. čtvrtletí 2022</v>
      </c>
      <c r="B1" s="140"/>
      <c r="N1" s="142"/>
      <c r="O1" s="217" t="str">
        <f>'3.1'!N1</f>
        <v>IV. čtvrtletí 2022</v>
      </c>
    </row>
    <row r="2" spans="1:15" ht="6" customHeight="1">
      <c r="B2" s="144"/>
    </row>
    <row r="3" spans="1:15" s="145" customFormat="1">
      <c r="A3" s="598" t="str">
        <f>"Struktura pokrytí denního maxima zatížení - "&amp;LOWER('9.2'!A3:B4)</f>
        <v>Struktura pokrytí denního maxima zatížení - říjen</v>
      </c>
      <c r="B3" s="598"/>
      <c r="C3" s="598"/>
      <c r="D3" s="598"/>
      <c r="E3" s="416" t="s">
        <v>4</v>
      </c>
      <c r="F3" s="416"/>
    </row>
    <row r="4" spans="1:15" s="145" customFormat="1">
      <c r="A4" s="597" t="s">
        <v>259</v>
      </c>
      <c r="B4" s="597"/>
      <c r="C4" s="597"/>
      <c r="D4" s="597"/>
      <c r="E4" s="419">
        <f>SUM(E5:E14)</f>
        <v>9059.3050765664957</v>
      </c>
      <c r="F4" s="420">
        <f>E4/$E$4</f>
        <v>1</v>
      </c>
    </row>
    <row r="5" spans="1:15" s="145" customFormat="1">
      <c r="A5" s="595" t="s">
        <v>279</v>
      </c>
      <c r="B5" s="595"/>
      <c r="C5" s="595"/>
      <c r="D5" s="595"/>
      <c r="E5" s="414">
        <f t="array" ref="E5:E14">TRANSPOSE(INDEX(B54:K149,MATCH(MAX(M54:M149),M54:M149,0),0))</f>
        <v>3699.2723298374899</v>
      </c>
      <c r="F5" s="415">
        <f t="shared" ref="F5:F14" si="0">E5/$E$4</f>
        <v>0.40833952478389496</v>
      </c>
    </row>
    <row r="6" spans="1:15" s="145" customFormat="1">
      <c r="A6" s="595" t="s">
        <v>280</v>
      </c>
      <c r="B6" s="595"/>
      <c r="C6" s="595"/>
      <c r="D6" s="595"/>
      <c r="E6" s="414">
        <v>5020.6417289250103</v>
      </c>
      <c r="F6" s="415">
        <f t="shared" si="0"/>
        <v>0.55419722445508468</v>
      </c>
    </row>
    <row r="7" spans="1:15" s="145" customFormat="1">
      <c r="A7" s="595" t="s">
        <v>283</v>
      </c>
      <c r="B7" s="595"/>
      <c r="C7" s="595"/>
      <c r="D7" s="595"/>
      <c r="E7" s="414">
        <v>943.557996508933</v>
      </c>
      <c r="F7" s="415">
        <f t="shared" si="0"/>
        <v>0.1041534630453735</v>
      </c>
    </row>
    <row r="8" spans="1:15" s="145" customFormat="1">
      <c r="A8" s="421" t="s">
        <v>284</v>
      </c>
      <c r="B8" s="421"/>
      <c r="C8" s="421"/>
      <c r="D8" s="421"/>
      <c r="E8" s="414">
        <v>491.84620735821898</v>
      </c>
      <c r="F8" s="415">
        <f t="shared" si="0"/>
        <v>5.4291825167745666E-2</v>
      </c>
    </row>
    <row r="9" spans="1:15" s="145" customFormat="1">
      <c r="A9" s="595" t="s">
        <v>281</v>
      </c>
      <c r="B9" s="595"/>
      <c r="C9" s="595"/>
      <c r="D9" s="595"/>
      <c r="E9" s="414">
        <v>517.32439634329296</v>
      </c>
      <c r="F9" s="415">
        <f t="shared" si="0"/>
        <v>5.7104203023413409E-2</v>
      </c>
    </row>
    <row r="10" spans="1:15" s="145" customFormat="1">
      <c r="A10" s="595" t="s">
        <v>285</v>
      </c>
      <c r="B10" s="595"/>
      <c r="C10" s="595"/>
      <c r="D10" s="595"/>
      <c r="E10" s="414">
        <v>502.96561397074203</v>
      </c>
      <c r="F10" s="415">
        <f t="shared" si="0"/>
        <v>5.5519226885487286E-2</v>
      </c>
    </row>
    <row r="11" spans="1:15" s="145" customFormat="1">
      <c r="A11" s="595" t="s">
        <v>286</v>
      </c>
      <c r="B11" s="595"/>
      <c r="C11" s="595"/>
      <c r="D11" s="595"/>
      <c r="E11" s="414">
        <v>302.84078433418802</v>
      </c>
      <c r="F11" s="415">
        <f t="shared" si="0"/>
        <v>3.3428699196535461E-2</v>
      </c>
    </row>
    <row r="12" spans="1:15" s="145" customFormat="1">
      <c r="A12" s="595" t="s">
        <v>287</v>
      </c>
      <c r="B12" s="595"/>
      <c r="C12" s="595"/>
      <c r="D12" s="595"/>
      <c r="E12" s="414">
        <v>30.661521324330199</v>
      </c>
      <c r="F12" s="415">
        <f t="shared" si="0"/>
        <v>3.3845334785823338E-3</v>
      </c>
    </row>
    <row r="13" spans="1:15" s="145" customFormat="1">
      <c r="A13" s="595" t="s">
        <v>276</v>
      </c>
      <c r="B13" s="595"/>
      <c r="C13" s="595"/>
      <c r="D13" s="595"/>
      <c r="E13" s="414">
        <v>-2449.8055020357101</v>
      </c>
      <c r="F13" s="415">
        <f t="shared" si="0"/>
        <v>-0.27041870003611734</v>
      </c>
    </row>
    <row r="14" spans="1:15" s="145" customFormat="1">
      <c r="A14" s="596" t="s">
        <v>92</v>
      </c>
      <c r="B14" s="596"/>
      <c r="C14" s="596"/>
      <c r="D14" s="596"/>
      <c r="E14" s="417">
        <v>0</v>
      </c>
      <c r="F14" s="418">
        <f t="shared" si="0"/>
        <v>0</v>
      </c>
    </row>
    <row r="15" spans="1:15" s="145" customFormat="1">
      <c r="A15" s="146"/>
      <c r="B15" s="146"/>
      <c r="C15" s="146"/>
      <c r="D15" s="146"/>
      <c r="E15" s="146"/>
      <c r="F15" s="413" t="s">
        <v>282</v>
      </c>
    </row>
    <row r="16" spans="1:15" s="145" customFormat="1"/>
    <row r="17" spans="1:6" s="145" customFormat="1"/>
    <row r="18" spans="1:6" s="145" customFormat="1">
      <c r="A18" s="597" t="str">
        <f>"Struktura pokrytí denního maxima zatížení - "&amp;LOWER('9.2'!G3)</f>
        <v>Struktura pokrytí denního maxima zatížení - listopad</v>
      </c>
      <c r="B18" s="597"/>
      <c r="C18" s="597"/>
      <c r="D18" s="597"/>
      <c r="E18" s="416" t="s">
        <v>4</v>
      </c>
      <c r="F18" s="416"/>
    </row>
    <row r="19" spans="1:6" s="145" customFormat="1">
      <c r="A19" s="597" t="s">
        <v>259</v>
      </c>
      <c r="B19" s="597"/>
      <c r="C19" s="597"/>
      <c r="D19" s="597"/>
      <c r="E19" s="419">
        <f>SUM(E20:E29)</f>
        <v>10572.58509942228</v>
      </c>
      <c r="F19" s="420">
        <f>E19/$E$19</f>
        <v>1</v>
      </c>
    </row>
    <row r="20" spans="1:6" s="145" customFormat="1">
      <c r="A20" s="595" t="s">
        <v>279</v>
      </c>
      <c r="B20" s="595"/>
      <c r="C20" s="595"/>
      <c r="D20" s="595"/>
      <c r="E20" s="414">
        <f t="array" ref="E20:E29">TRANSPOSE(INDEX(T54:AC149,MATCH(MAX(AE54:AE149),AE54:AE149,0),0))</f>
        <v>4208.7196947494303</v>
      </c>
      <c r="F20" s="415">
        <f t="shared" ref="F20:F29" si="1">E20/$E$19</f>
        <v>0.39807858297394155</v>
      </c>
    </row>
    <row r="21" spans="1:6" s="145" customFormat="1">
      <c r="A21" s="595" t="s">
        <v>280</v>
      </c>
      <c r="B21" s="595"/>
      <c r="C21" s="595"/>
      <c r="D21" s="595"/>
      <c r="E21" s="414">
        <v>6395.6269263458698</v>
      </c>
      <c r="F21" s="415">
        <f t="shared" si="1"/>
        <v>0.60492555663565639</v>
      </c>
    </row>
    <row r="22" spans="1:6" s="145" customFormat="1">
      <c r="A22" s="595" t="s">
        <v>283</v>
      </c>
      <c r="B22" s="595"/>
      <c r="C22" s="595"/>
      <c r="D22" s="595"/>
      <c r="E22" s="414">
        <v>98.505723301501405</v>
      </c>
      <c r="F22" s="415">
        <f t="shared" si="1"/>
        <v>9.3170896592626225E-3</v>
      </c>
    </row>
    <row r="23" spans="1:6" s="145" customFormat="1">
      <c r="A23" s="421" t="s">
        <v>284</v>
      </c>
      <c r="B23" s="421"/>
      <c r="C23" s="421"/>
      <c r="D23" s="421"/>
      <c r="E23" s="414">
        <v>491.11131711331802</v>
      </c>
      <c r="F23" s="415">
        <f t="shared" si="1"/>
        <v>4.6451394100403498E-2</v>
      </c>
    </row>
    <row r="24" spans="1:6" s="145" customFormat="1">
      <c r="A24" s="595" t="s">
        <v>281</v>
      </c>
      <c r="B24" s="595"/>
      <c r="C24" s="595"/>
      <c r="D24" s="595"/>
      <c r="E24" s="414">
        <v>174.151786555195</v>
      </c>
      <c r="F24" s="415">
        <f t="shared" si="1"/>
        <v>1.6472015587248496E-2</v>
      </c>
    </row>
    <row r="25" spans="1:6" s="145" customFormat="1">
      <c r="A25" s="595" t="s">
        <v>285</v>
      </c>
      <c r="B25" s="595"/>
      <c r="C25" s="595"/>
      <c r="D25" s="595"/>
      <c r="E25" s="414">
        <v>359.342799781103</v>
      </c>
      <c r="F25" s="415">
        <f t="shared" si="1"/>
        <v>3.3988168116115582E-2</v>
      </c>
    </row>
    <row r="26" spans="1:6" s="145" customFormat="1">
      <c r="A26" s="595" t="s">
        <v>286</v>
      </c>
      <c r="B26" s="595"/>
      <c r="C26" s="595"/>
      <c r="D26" s="595"/>
      <c r="E26" s="414">
        <v>88.716766765515302</v>
      </c>
      <c r="F26" s="415">
        <f t="shared" si="1"/>
        <v>8.3912085768279195E-3</v>
      </c>
    </row>
    <row r="27" spans="1:6" s="145" customFormat="1">
      <c r="A27" s="595" t="s">
        <v>287</v>
      </c>
      <c r="B27" s="595"/>
      <c r="C27" s="595"/>
      <c r="D27" s="595"/>
      <c r="E27" s="414">
        <v>48.436582919176203</v>
      </c>
      <c r="F27" s="415">
        <f t="shared" si="1"/>
        <v>4.5813377204996847E-3</v>
      </c>
    </row>
    <row r="28" spans="1:6" s="145" customFormat="1">
      <c r="A28" s="595" t="s">
        <v>276</v>
      </c>
      <c r="B28" s="595"/>
      <c r="C28" s="595"/>
      <c r="D28" s="595"/>
      <c r="E28" s="414">
        <v>-1292.0264981088301</v>
      </c>
      <c r="F28" s="415">
        <f t="shared" si="1"/>
        <v>-0.1222053533699559</v>
      </c>
    </row>
    <row r="29" spans="1:6" s="145" customFormat="1">
      <c r="A29" s="596" t="s">
        <v>92</v>
      </c>
      <c r="B29" s="596"/>
      <c r="C29" s="596"/>
      <c r="D29" s="596"/>
      <c r="E29" s="417">
        <v>0</v>
      </c>
      <c r="F29" s="418">
        <f t="shared" si="1"/>
        <v>0</v>
      </c>
    </row>
    <row r="30" spans="1:6" s="145" customFormat="1">
      <c r="A30" s="146"/>
      <c r="B30" s="146"/>
      <c r="C30" s="146"/>
      <c r="D30" s="146"/>
      <c r="E30" s="146"/>
      <c r="F30" s="413" t="s">
        <v>282</v>
      </c>
    </row>
    <row r="31" spans="1:6" s="145" customFormat="1"/>
    <row r="32" spans="1:6" s="145" customFormat="1"/>
    <row r="33" spans="1:6" s="145" customFormat="1">
      <c r="A33" s="597" t="str">
        <f>"Struktura pokrytí denního maxima zatížení - "&amp;LOWER('9.2'!M3)</f>
        <v>Struktura pokrytí denního maxima zatížení - prosinec</v>
      </c>
      <c r="B33" s="597"/>
      <c r="C33" s="597"/>
      <c r="D33" s="597"/>
      <c r="E33" s="416" t="s">
        <v>4</v>
      </c>
      <c r="F33" s="416"/>
    </row>
    <row r="34" spans="1:6" s="145" customFormat="1">
      <c r="A34" s="597" t="s">
        <v>259</v>
      </c>
      <c r="B34" s="597"/>
      <c r="C34" s="597"/>
      <c r="D34" s="597"/>
      <c r="E34" s="419">
        <f>SUM(E35:E44)</f>
        <v>11774.362508457287</v>
      </c>
      <c r="F34" s="420">
        <f>E34/$E$34</f>
        <v>1</v>
      </c>
    </row>
    <row r="35" spans="1:6" s="145" customFormat="1">
      <c r="A35" s="595" t="s">
        <v>279</v>
      </c>
      <c r="B35" s="595"/>
      <c r="C35" s="595"/>
      <c r="D35" s="595"/>
      <c r="E35" s="414">
        <f t="array" ref="E35:E44">TRANSPOSE(INDEX(AL54:AU149,MATCH(MAX(AW54:AW149),AW54:AW149,0),0))</f>
        <v>4203.4518492979096</v>
      </c>
      <c r="F35" s="415">
        <f t="shared" ref="F35:F44" si="2">E35/$E$34</f>
        <v>0.35700037656209882</v>
      </c>
    </row>
    <row r="36" spans="1:6" s="145" customFormat="1">
      <c r="A36" s="595" t="s">
        <v>280</v>
      </c>
      <c r="B36" s="595"/>
      <c r="C36" s="595"/>
      <c r="D36" s="595"/>
      <c r="E36" s="414">
        <v>7038.8372087121197</v>
      </c>
      <c r="F36" s="415">
        <f t="shared" si="2"/>
        <v>0.59781047200273174</v>
      </c>
    </row>
    <row r="37" spans="1:6" s="145" customFormat="1">
      <c r="A37" s="595" t="s">
        <v>283</v>
      </c>
      <c r="B37" s="595"/>
      <c r="C37" s="595"/>
      <c r="D37" s="595"/>
      <c r="E37" s="414">
        <v>965.02528255065101</v>
      </c>
      <c r="F37" s="415">
        <f t="shared" si="2"/>
        <v>8.195987526776867E-2</v>
      </c>
    </row>
    <row r="38" spans="1:6" s="145" customFormat="1">
      <c r="A38" s="421" t="s">
        <v>284</v>
      </c>
      <c r="B38" s="421"/>
      <c r="C38" s="421"/>
      <c r="D38" s="421"/>
      <c r="E38" s="414">
        <v>547.88437442438806</v>
      </c>
      <c r="F38" s="415">
        <f t="shared" si="2"/>
        <v>4.6531977763624464E-2</v>
      </c>
    </row>
    <row r="39" spans="1:6" s="145" customFormat="1">
      <c r="A39" s="595" t="s">
        <v>281</v>
      </c>
      <c r="B39" s="595"/>
      <c r="C39" s="595"/>
      <c r="D39" s="595"/>
      <c r="E39" s="414">
        <v>191.41940116523301</v>
      </c>
      <c r="F39" s="415">
        <f t="shared" si="2"/>
        <v>1.6257304888289307E-2</v>
      </c>
    </row>
    <row r="40" spans="1:6" s="145" customFormat="1">
      <c r="A40" s="595" t="s">
        <v>285</v>
      </c>
      <c r="B40" s="595"/>
      <c r="C40" s="595"/>
      <c r="D40" s="595"/>
      <c r="E40" s="414">
        <v>150.63290081687899</v>
      </c>
      <c r="F40" s="415">
        <f t="shared" si="2"/>
        <v>1.2793295663241422E-2</v>
      </c>
    </row>
    <row r="41" spans="1:6" s="145" customFormat="1">
      <c r="A41" s="595" t="s">
        <v>286</v>
      </c>
      <c r="B41" s="595"/>
      <c r="C41" s="595"/>
      <c r="D41" s="595"/>
      <c r="E41" s="414">
        <v>42.753614794184699</v>
      </c>
      <c r="F41" s="415">
        <f t="shared" si="2"/>
        <v>3.6310768216517575E-3</v>
      </c>
    </row>
    <row r="42" spans="1:6" s="145" customFormat="1">
      <c r="A42" s="595" t="s">
        <v>287</v>
      </c>
      <c r="B42" s="595"/>
      <c r="C42" s="595"/>
      <c r="D42" s="595"/>
      <c r="E42" s="414">
        <v>69.831106732292994</v>
      </c>
      <c r="F42" s="415">
        <f t="shared" si="2"/>
        <v>5.9307760128953666E-3</v>
      </c>
    </row>
    <row r="43" spans="1:6" s="145" customFormat="1">
      <c r="A43" s="595" t="s">
        <v>276</v>
      </c>
      <c r="B43" s="595"/>
      <c r="C43" s="595"/>
      <c r="D43" s="595"/>
      <c r="E43" s="414">
        <v>-1435.4732300363701</v>
      </c>
      <c r="F43" s="415">
        <f t="shared" si="2"/>
        <v>-0.12191515498230147</v>
      </c>
    </row>
    <row r="44" spans="1:6" s="145" customFormat="1">
      <c r="A44" s="596" t="s">
        <v>92</v>
      </c>
      <c r="B44" s="596"/>
      <c r="C44" s="596"/>
      <c r="D44" s="596"/>
      <c r="E44" s="417">
        <v>0</v>
      </c>
      <c r="F44" s="418">
        <f t="shared" si="2"/>
        <v>0</v>
      </c>
    </row>
    <row r="45" spans="1:6" s="145" customFormat="1">
      <c r="A45" s="146"/>
      <c r="B45" s="146"/>
      <c r="C45" s="146"/>
      <c r="D45" s="146"/>
      <c r="E45" s="146"/>
      <c r="F45" s="413" t="s">
        <v>282</v>
      </c>
    </row>
    <row r="46" spans="1:6" s="145" customFormat="1"/>
    <row r="47" spans="1:6" s="145" customFormat="1"/>
    <row r="48" spans="1:6" s="453" customFormat="1"/>
    <row r="49" spans="1:53" s="147" customFormat="1"/>
    <row r="50" spans="1:53" s="147" customFormat="1"/>
    <row r="51" spans="1:53" s="147" customFormat="1">
      <c r="A51" s="147" t="str">
        <f>A3</f>
        <v>Struktura pokrytí denního maxima zatížení - říjen</v>
      </c>
      <c r="S51" s="147" t="str">
        <f>A18</f>
        <v>Struktura pokrytí denního maxima zatížení - listopad</v>
      </c>
      <c r="AK51" s="147" t="str">
        <f>A33</f>
        <v>Struktura pokrytí denního maxima zatížení - prosinec</v>
      </c>
    </row>
    <row r="52" spans="1:53" s="147" customFormat="1" ht="37.5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51" customFormat="1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>
      <c r="A54" s="152">
        <v>0</v>
      </c>
      <c r="B54" s="153">
        <v>3685.4121516059199</v>
      </c>
      <c r="C54" s="153">
        <v>4673.7623409227499</v>
      </c>
      <c r="D54" s="153">
        <v>64.294868873716098</v>
      </c>
      <c r="E54" s="153">
        <v>412.579587517037</v>
      </c>
      <c r="F54" s="153">
        <v>119.021725334599</v>
      </c>
      <c r="G54" s="153">
        <v>0</v>
      </c>
      <c r="H54" s="153">
        <v>0</v>
      </c>
      <c r="I54" s="153">
        <v>37.131366453295698</v>
      </c>
      <c r="J54" s="153">
        <v>-2325.4391952618198</v>
      </c>
      <c r="K54" s="153">
        <v>0</v>
      </c>
      <c r="L54" s="153">
        <v>-664.30671159754797</v>
      </c>
      <c r="M54" s="153">
        <v>6666.7628454454898</v>
      </c>
      <c r="N54" s="153">
        <v>6002.4561338479498</v>
      </c>
      <c r="O54" s="153">
        <f>M54</f>
        <v>6666.7628454454898</v>
      </c>
      <c r="P54" s="153">
        <f>IF(J54&lt;0,0,J54)</f>
        <v>0</v>
      </c>
      <c r="Q54" s="153">
        <f>IF(J54&lt;0,J54,0)</f>
        <v>-2325.4391952618198</v>
      </c>
      <c r="S54" s="152">
        <v>0</v>
      </c>
      <c r="T54" s="153">
        <v>4208.9265131326301</v>
      </c>
      <c r="U54" s="153">
        <v>5889.09202232404</v>
      </c>
      <c r="V54" s="153">
        <v>70.430053846124906</v>
      </c>
      <c r="W54" s="153">
        <v>431.28683807720699</v>
      </c>
      <c r="X54" s="153">
        <v>108.86127202342099</v>
      </c>
      <c r="Y54" s="153">
        <v>0</v>
      </c>
      <c r="Z54" s="153">
        <v>0</v>
      </c>
      <c r="AA54" s="153">
        <v>74.483256915473603</v>
      </c>
      <c r="AB54" s="153">
        <v>-2576.7254234003599</v>
      </c>
      <c r="AC54" s="153">
        <v>-328.15862089257598</v>
      </c>
      <c r="AD54" s="153">
        <v>-772.77839389347696</v>
      </c>
      <c r="AE54" s="153">
        <v>7878.1959120259598</v>
      </c>
      <c r="AF54" s="153">
        <v>7105.4175181324799</v>
      </c>
      <c r="AG54" s="153">
        <f>AE54</f>
        <v>7878.1959120259598</v>
      </c>
      <c r="AH54" s="153">
        <f>IF(AB54&lt;0,0,AB54)</f>
        <v>0</v>
      </c>
      <c r="AI54" s="153">
        <f>IF(AB54&lt;0,AB54,0)</f>
        <v>-2576.7254234003599</v>
      </c>
      <c r="AK54" s="152">
        <v>0</v>
      </c>
      <c r="AL54" s="153">
        <v>4207.6134606276801</v>
      </c>
      <c r="AM54" s="153">
        <v>6929.5963356840502</v>
      </c>
      <c r="AN54" s="153">
        <v>94.921616139049405</v>
      </c>
      <c r="AO54" s="153">
        <v>450.12719860232397</v>
      </c>
      <c r="AP54" s="153">
        <v>146.69379243717</v>
      </c>
      <c r="AQ54" s="153">
        <v>0</v>
      </c>
      <c r="AR54" s="153">
        <v>0</v>
      </c>
      <c r="AS54" s="153">
        <v>68.749515091274901</v>
      </c>
      <c r="AT54" s="153">
        <v>-2422.0002391452899</v>
      </c>
      <c r="AU54" s="153">
        <v>-436.43213482569701</v>
      </c>
      <c r="AV54" s="153">
        <v>-919.02438142157405</v>
      </c>
      <c r="AW54" s="153">
        <v>9039.2695446105608</v>
      </c>
      <c r="AX54" s="153">
        <v>8120.2451631889899</v>
      </c>
      <c r="AY54" s="153">
        <f>AW54</f>
        <v>9039.2695446105608</v>
      </c>
      <c r="AZ54" s="153">
        <f>IF(AT54&lt;0,0,AT54)</f>
        <v>0</v>
      </c>
      <c r="BA54" s="153">
        <f>IF(AT54&lt;0,AT54,0)</f>
        <v>-2422.0002391452899</v>
      </c>
    </row>
    <row r="55" spans="1:53" s="147" customFormat="1">
      <c r="A55" s="152">
        <v>1.0416666666666666E-2</v>
      </c>
      <c r="B55" s="153">
        <v>3688.9973335735899</v>
      </c>
      <c r="C55" s="153">
        <v>4678.6778402635</v>
      </c>
      <c r="D55" s="153">
        <v>64.274792997121807</v>
      </c>
      <c r="E55" s="153">
        <v>412.562908016444</v>
      </c>
      <c r="F55" s="153">
        <v>117.81579247297699</v>
      </c>
      <c r="G55" s="153">
        <v>0</v>
      </c>
      <c r="H55" s="153">
        <v>0</v>
      </c>
      <c r="I55" s="153">
        <v>38.982571926449403</v>
      </c>
      <c r="J55" s="153">
        <v>-2333.44175589625</v>
      </c>
      <c r="K55" s="153">
        <v>0</v>
      </c>
      <c r="L55" s="153">
        <v>-664.97307472355396</v>
      </c>
      <c r="M55" s="153">
        <v>6667.8694833538302</v>
      </c>
      <c r="N55" s="153">
        <v>6002.8964086302803</v>
      </c>
      <c r="O55" s="153">
        <f t="shared" ref="O55:O118" si="3">M55</f>
        <v>6667.8694833538302</v>
      </c>
      <c r="P55" s="153">
        <f t="shared" ref="P55:P118" si="4">IF(J55&lt;0,0,J55)</f>
        <v>0</v>
      </c>
      <c r="Q55" s="153">
        <f t="shared" ref="Q55:Q118" si="5">IF(J55&lt;0,J55,0)</f>
        <v>-2333.44175589625</v>
      </c>
      <c r="S55" s="152">
        <v>1.0416666666666666E-2</v>
      </c>
      <c r="T55" s="153">
        <v>4209.3799827939201</v>
      </c>
      <c r="U55" s="153">
        <v>5988.5071045036002</v>
      </c>
      <c r="V55" s="153">
        <v>75.281069887921504</v>
      </c>
      <c r="W55" s="153">
        <v>433.19102062340602</v>
      </c>
      <c r="X55" s="153">
        <v>108.412315378564</v>
      </c>
      <c r="Y55" s="153">
        <v>0</v>
      </c>
      <c r="Z55" s="153">
        <v>0</v>
      </c>
      <c r="AA55" s="153">
        <v>82.056773757417503</v>
      </c>
      <c r="AB55" s="153">
        <v>-2082.5152709722202</v>
      </c>
      <c r="AC55" s="153">
        <v>-998.560384837534</v>
      </c>
      <c r="AD55" s="153">
        <v>-781.80702690996998</v>
      </c>
      <c r="AE55" s="153">
        <v>7815.7526111350699</v>
      </c>
      <c r="AF55" s="153">
        <v>7033.9455842251</v>
      </c>
      <c r="AG55" s="153">
        <f t="shared" ref="AG55:AG118" si="6">AE55</f>
        <v>7815.7526111350699</v>
      </c>
      <c r="AH55" s="153">
        <f t="shared" ref="AH55:AH118" si="7">IF(AB55&lt;0,0,AB55)</f>
        <v>0</v>
      </c>
      <c r="AI55" s="153">
        <f t="shared" ref="AI55:AI118" si="8">IF(AB55&lt;0,AB55,0)</f>
        <v>-2082.5152709722202</v>
      </c>
      <c r="AK55" s="152">
        <v>1.0416666666666666E-2</v>
      </c>
      <c r="AL55" s="153">
        <v>4208.8606153954897</v>
      </c>
      <c r="AM55" s="153">
        <v>6919.5341974509001</v>
      </c>
      <c r="AN55" s="153">
        <v>94.379474218490699</v>
      </c>
      <c r="AO55" s="153">
        <v>441.810664100618</v>
      </c>
      <c r="AP55" s="153">
        <v>145.03338509479099</v>
      </c>
      <c r="AQ55" s="153">
        <v>0</v>
      </c>
      <c r="AR55" s="153">
        <v>0</v>
      </c>
      <c r="AS55" s="153">
        <v>71.680519988877606</v>
      </c>
      <c r="AT55" s="153">
        <v>-1912.50658552257</v>
      </c>
      <c r="AU55" s="153">
        <v>-984.42887764101204</v>
      </c>
      <c r="AV55" s="153">
        <v>-917.71822739970401</v>
      </c>
      <c r="AW55" s="153">
        <v>8984.3633930855904</v>
      </c>
      <c r="AX55" s="153">
        <v>8066.6451656858899</v>
      </c>
      <c r="AY55" s="153">
        <f t="shared" ref="AY55:AY118" si="9">AW55</f>
        <v>8984.3633930855904</v>
      </c>
      <c r="AZ55" s="153">
        <f t="shared" ref="AZ55:AZ118" si="10">IF(AT55&lt;0,0,AT55)</f>
        <v>0</v>
      </c>
      <c r="BA55" s="153">
        <f t="shared" ref="BA55:BA118" si="11">IF(AT55&lt;0,AT55,0)</f>
        <v>-1912.50658552257</v>
      </c>
    </row>
    <row r="56" spans="1:53" s="147" customFormat="1">
      <c r="A56" s="152">
        <v>2.0833333333333332E-2</v>
      </c>
      <c r="B56" s="153">
        <v>3689.6316062859801</v>
      </c>
      <c r="C56" s="153">
        <v>4681.3565274681696</v>
      </c>
      <c r="D56" s="153">
        <v>64.308252280901399</v>
      </c>
      <c r="E56" s="153">
        <v>414.454412344567</v>
      </c>
      <c r="F56" s="153">
        <v>117.737002435419</v>
      </c>
      <c r="G56" s="153">
        <v>0</v>
      </c>
      <c r="H56" s="153">
        <v>0</v>
      </c>
      <c r="I56" s="153">
        <v>38.261110327683603</v>
      </c>
      <c r="J56" s="153">
        <v>-2304.80537220725</v>
      </c>
      <c r="K56" s="153">
        <v>0</v>
      </c>
      <c r="L56" s="153">
        <v>-665.35885998618699</v>
      </c>
      <c r="M56" s="153">
        <v>6700.9435389354703</v>
      </c>
      <c r="N56" s="153">
        <v>6035.5846789492798</v>
      </c>
      <c r="O56" s="153">
        <f t="shared" si="3"/>
        <v>6700.9435389354703</v>
      </c>
      <c r="P56" s="153">
        <f t="shared" si="4"/>
        <v>0</v>
      </c>
      <c r="Q56" s="153">
        <f t="shared" si="5"/>
        <v>-2304.80537220725</v>
      </c>
      <c r="S56" s="152">
        <v>2.0833333333333332E-2</v>
      </c>
      <c r="T56" s="153">
        <v>4210.1604860592497</v>
      </c>
      <c r="U56" s="153">
        <v>5959.1784701411398</v>
      </c>
      <c r="V56" s="153">
        <v>75.421581959834398</v>
      </c>
      <c r="W56" s="153">
        <v>434.08026578208302</v>
      </c>
      <c r="X56" s="153">
        <v>108.41789948031401</v>
      </c>
      <c r="Y56" s="153">
        <v>0</v>
      </c>
      <c r="Z56" s="153">
        <v>0</v>
      </c>
      <c r="AA56" s="153">
        <v>87.926273597024803</v>
      </c>
      <c r="AB56" s="153">
        <v>-1973.8575714319099</v>
      </c>
      <c r="AC56" s="153">
        <v>-1051.39795676773</v>
      </c>
      <c r="AD56" s="153">
        <v>-779.384202752482</v>
      </c>
      <c r="AE56" s="153">
        <v>7849.9294488200003</v>
      </c>
      <c r="AF56" s="153">
        <v>7070.5452460675197</v>
      </c>
      <c r="AG56" s="153">
        <f t="shared" si="6"/>
        <v>7849.9294488200003</v>
      </c>
      <c r="AH56" s="153">
        <f t="shared" si="7"/>
        <v>0</v>
      </c>
      <c r="AI56" s="153">
        <f t="shared" si="8"/>
        <v>-1973.8575714319099</v>
      </c>
      <c r="AK56" s="152">
        <v>2.0833333333333332E-2</v>
      </c>
      <c r="AL56" s="153">
        <v>4208.7871499101902</v>
      </c>
      <c r="AM56" s="153">
        <v>6805.3216169298403</v>
      </c>
      <c r="AN56" s="153">
        <v>94.439713287688903</v>
      </c>
      <c r="AO56" s="153">
        <v>460.18812347242999</v>
      </c>
      <c r="AP56" s="153">
        <v>144.55665114362799</v>
      </c>
      <c r="AQ56" s="153">
        <v>0</v>
      </c>
      <c r="AR56" s="153">
        <v>0</v>
      </c>
      <c r="AS56" s="153">
        <v>71.163999474993503</v>
      </c>
      <c r="AT56" s="153">
        <v>-1958.05331999847</v>
      </c>
      <c r="AU56" s="153">
        <v>-806.83260711814103</v>
      </c>
      <c r="AV56" s="153">
        <v>-907.87962455456397</v>
      </c>
      <c r="AW56" s="153">
        <v>9019.5713271021596</v>
      </c>
      <c r="AX56" s="153">
        <v>8111.6917025475996</v>
      </c>
      <c r="AY56" s="153">
        <f t="shared" si="9"/>
        <v>9019.5713271021596</v>
      </c>
      <c r="AZ56" s="153">
        <f t="shared" si="10"/>
        <v>0</v>
      </c>
      <c r="BA56" s="153">
        <f t="shared" si="11"/>
        <v>-1958.05331999847</v>
      </c>
    </row>
    <row r="57" spans="1:53" s="147" customFormat="1">
      <c r="A57" s="152">
        <v>3.125E-2</v>
      </c>
      <c r="B57" s="153">
        <v>3689.4045831744702</v>
      </c>
      <c r="C57" s="153">
        <v>4686.2352822619396</v>
      </c>
      <c r="D57" s="153">
        <v>64.274793762938202</v>
      </c>
      <c r="E57" s="153">
        <v>416.925055483194</v>
      </c>
      <c r="F57" s="153">
        <v>117.737002435419</v>
      </c>
      <c r="G57" s="153">
        <v>0</v>
      </c>
      <c r="H57" s="153">
        <v>0</v>
      </c>
      <c r="I57" s="153">
        <v>36.899013022781297</v>
      </c>
      <c r="J57" s="153">
        <v>-2307.4450275447498</v>
      </c>
      <c r="K57" s="153">
        <v>0</v>
      </c>
      <c r="L57" s="153">
        <v>-665.93169370408896</v>
      </c>
      <c r="M57" s="153">
        <v>6704.0307025959901</v>
      </c>
      <c r="N57" s="153">
        <v>6038.0990088918998</v>
      </c>
      <c r="O57" s="153">
        <f t="shared" si="3"/>
        <v>6704.0307025959901</v>
      </c>
      <c r="P57" s="153">
        <f t="shared" si="4"/>
        <v>0</v>
      </c>
      <c r="Q57" s="153">
        <f t="shared" si="5"/>
        <v>-2307.4450275447498</v>
      </c>
      <c r="S57" s="152">
        <v>3.125E-2</v>
      </c>
      <c r="T57" s="153">
        <v>4208.8396819815098</v>
      </c>
      <c r="U57" s="153">
        <v>6011.5534471587498</v>
      </c>
      <c r="V57" s="153">
        <v>75.381435216013202</v>
      </c>
      <c r="W57" s="153">
        <v>434.63936735628897</v>
      </c>
      <c r="X57" s="153">
        <v>108.376892087898</v>
      </c>
      <c r="Y57" s="153">
        <v>0</v>
      </c>
      <c r="Z57" s="153">
        <v>0</v>
      </c>
      <c r="AA57" s="153">
        <v>85.362124734755398</v>
      </c>
      <c r="AB57" s="153">
        <v>-1904.3287852528399</v>
      </c>
      <c r="AC57" s="153">
        <v>-1117.23296735802</v>
      </c>
      <c r="AD57" s="153">
        <v>-783.923947032657</v>
      </c>
      <c r="AE57" s="153">
        <v>7902.5911959243504</v>
      </c>
      <c r="AF57" s="153">
        <v>7118.6672488916902</v>
      </c>
      <c r="AG57" s="153">
        <f t="shared" si="6"/>
        <v>7902.5911959243504</v>
      </c>
      <c r="AH57" s="153">
        <f t="shared" si="7"/>
        <v>0</v>
      </c>
      <c r="AI57" s="153">
        <f t="shared" si="8"/>
        <v>-1904.3287852528399</v>
      </c>
      <c r="AK57" s="152">
        <v>3.125E-2</v>
      </c>
      <c r="AL57" s="153">
        <v>4207.7201744554004</v>
      </c>
      <c r="AM57" s="153">
        <v>6655.2536356626397</v>
      </c>
      <c r="AN57" s="153">
        <v>94.4397127770455</v>
      </c>
      <c r="AO57" s="153">
        <v>466.19028595318298</v>
      </c>
      <c r="AP57" s="153">
        <v>144.39771878721899</v>
      </c>
      <c r="AQ57" s="153">
        <v>0</v>
      </c>
      <c r="AR57" s="153">
        <v>0</v>
      </c>
      <c r="AS57" s="153">
        <v>83.108949835288101</v>
      </c>
      <c r="AT57" s="153">
        <v>-1725.47044080214</v>
      </c>
      <c r="AU57" s="153">
        <v>-806.74652022319401</v>
      </c>
      <c r="AV57" s="153">
        <v>-894.10319070215201</v>
      </c>
      <c r="AW57" s="153">
        <v>9118.8935164454306</v>
      </c>
      <c r="AX57" s="153">
        <v>8224.7903257432808</v>
      </c>
      <c r="AY57" s="153">
        <f t="shared" si="9"/>
        <v>9118.8935164454306</v>
      </c>
      <c r="AZ57" s="153">
        <f t="shared" si="10"/>
        <v>0</v>
      </c>
      <c r="BA57" s="153">
        <f t="shared" si="11"/>
        <v>-1725.47044080214</v>
      </c>
    </row>
    <row r="58" spans="1:53" s="147" customFormat="1">
      <c r="A58" s="152">
        <v>4.1666666666666699E-2</v>
      </c>
      <c r="B58" s="153">
        <v>3690.2391310858202</v>
      </c>
      <c r="C58" s="153">
        <v>4600.8118967125502</v>
      </c>
      <c r="D58" s="153">
        <v>64.281485211258698</v>
      </c>
      <c r="E58" s="153">
        <v>415.67844641707302</v>
      </c>
      <c r="F58" s="153">
        <v>117.65418010595501</v>
      </c>
      <c r="G58" s="153">
        <v>0</v>
      </c>
      <c r="H58" s="153">
        <v>0</v>
      </c>
      <c r="I58" s="153">
        <v>39.001180422655999</v>
      </c>
      <c r="J58" s="153">
        <v>-1990.3646393009301</v>
      </c>
      <c r="K58" s="153">
        <v>-213.29748083644401</v>
      </c>
      <c r="L58" s="153">
        <v>-657.85650141412395</v>
      </c>
      <c r="M58" s="153">
        <v>6724.0041998179404</v>
      </c>
      <c r="N58" s="153">
        <v>6066.14769840382</v>
      </c>
      <c r="O58" s="153">
        <f t="shared" si="3"/>
        <v>6724.0041998179404</v>
      </c>
      <c r="P58" s="153">
        <f t="shared" si="4"/>
        <v>0</v>
      </c>
      <c r="Q58" s="153">
        <f t="shared" si="5"/>
        <v>-1990.3646393009301</v>
      </c>
      <c r="S58" s="152">
        <v>4.1666666666666699E-2</v>
      </c>
      <c r="T58" s="153">
        <v>4208.5796445057003</v>
      </c>
      <c r="U58" s="153">
        <v>5728.3087306980997</v>
      </c>
      <c r="V58" s="153">
        <v>75.334597007897202</v>
      </c>
      <c r="W58" s="153">
        <v>434.21165000786903</v>
      </c>
      <c r="X58" s="153">
        <v>108.34154918418</v>
      </c>
      <c r="Y58" s="153">
        <v>0</v>
      </c>
      <c r="Z58" s="153">
        <v>0</v>
      </c>
      <c r="AA58" s="153">
        <v>85.054816763642705</v>
      </c>
      <c r="AB58" s="153">
        <v>-1649.3670030353801</v>
      </c>
      <c r="AC58" s="153">
        <v>-1115.3656644873199</v>
      </c>
      <c r="AD58" s="153">
        <v>-758.92932367384503</v>
      </c>
      <c r="AE58" s="153">
        <v>7875.0983206446899</v>
      </c>
      <c r="AF58" s="153">
        <v>7116.1689969708405</v>
      </c>
      <c r="AG58" s="153">
        <f t="shared" si="6"/>
        <v>7875.0983206446899</v>
      </c>
      <c r="AH58" s="153">
        <f t="shared" si="7"/>
        <v>0</v>
      </c>
      <c r="AI58" s="153">
        <f t="shared" si="8"/>
        <v>-1649.3670030353801</v>
      </c>
      <c r="AK58" s="152">
        <v>4.1666666666666699E-2</v>
      </c>
      <c r="AL58" s="153">
        <v>4206.2461754630203</v>
      </c>
      <c r="AM58" s="153">
        <v>6827.71777413569</v>
      </c>
      <c r="AN58" s="153">
        <v>94.453099293605405</v>
      </c>
      <c r="AO58" s="153">
        <v>472.41369003892601</v>
      </c>
      <c r="AP58" s="153">
        <v>125.927637344462</v>
      </c>
      <c r="AQ58" s="153">
        <v>0</v>
      </c>
      <c r="AR58" s="153">
        <v>0</v>
      </c>
      <c r="AS58" s="153">
        <v>88.250302341236505</v>
      </c>
      <c r="AT58" s="153">
        <v>-1873.54684055954</v>
      </c>
      <c r="AU58" s="153">
        <v>-798.82586886159697</v>
      </c>
      <c r="AV58" s="153">
        <v>-910.58617108458895</v>
      </c>
      <c r="AW58" s="153">
        <v>9142.6359691958005</v>
      </c>
      <c r="AX58" s="153">
        <v>8232.0497981112094</v>
      </c>
      <c r="AY58" s="153">
        <f t="shared" si="9"/>
        <v>9142.6359691958005</v>
      </c>
      <c r="AZ58" s="153">
        <f t="shared" si="10"/>
        <v>0</v>
      </c>
      <c r="BA58" s="153">
        <f t="shared" si="11"/>
        <v>-1873.54684055954</v>
      </c>
    </row>
    <row r="59" spans="1:53" s="147" customFormat="1">
      <c r="A59" s="152">
        <v>5.2083333333333301E-2</v>
      </c>
      <c r="B59" s="153">
        <v>3690.6798115024399</v>
      </c>
      <c r="C59" s="153">
        <v>4636.8003751870701</v>
      </c>
      <c r="D59" s="153">
        <v>64.314943729221994</v>
      </c>
      <c r="E59" s="153">
        <v>417.75182014317602</v>
      </c>
      <c r="F59" s="153">
        <v>117.612768941223</v>
      </c>
      <c r="G59" s="153">
        <v>0</v>
      </c>
      <c r="H59" s="153">
        <v>0</v>
      </c>
      <c r="I59" s="153">
        <v>40.446024276681797</v>
      </c>
      <c r="J59" s="153">
        <v>-1571.82804775879</v>
      </c>
      <c r="K59" s="153">
        <v>-669.15157008209997</v>
      </c>
      <c r="L59" s="153">
        <v>-661.41557241415296</v>
      </c>
      <c r="M59" s="153">
        <v>6726.6261259389303</v>
      </c>
      <c r="N59" s="153">
        <v>6065.2105535247802</v>
      </c>
      <c r="O59" s="153">
        <f t="shared" si="3"/>
        <v>6726.6261259389303</v>
      </c>
      <c r="P59" s="153">
        <f t="shared" si="4"/>
        <v>0</v>
      </c>
      <c r="Q59" s="153">
        <f t="shared" si="5"/>
        <v>-1571.82804775879</v>
      </c>
      <c r="S59" s="152">
        <v>5.2083333333333301E-2</v>
      </c>
      <c r="T59" s="153">
        <v>4209.0665959461903</v>
      </c>
      <c r="U59" s="153">
        <v>5646.1193586930704</v>
      </c>
      <c r="V59" s="153">
        <v>75.260996516010906</v>
      </c>
      <c r="W59" s="153">
        <v>435.31179658961798</v>
      </c>
      <c r="X59" s="153">
        <v>108.350702131525</v>
      </c>
      <c r="Y59" s="153">
        <v>0</v>
      </c>
      <c r="Z59" s="153">
        <v>0</v>
      </c>
      <c r="AA59" s="153">
        <v>85.662294230912806</v>
      </c>
      <c r="AB59" s="153">
        <v>-1538.14017721035</v>
      </c>
      <c r="AC59" s="153">
        <v>-1115.4502015253599</v>
      </c>
      <c r="AD59" s="153">
        <v>-751.77861405112196</v>
      </c>
      <c r="AE59" s="153">
        <v>7906.1813653716299</v>
      </c>
      <c r="AF59" s="153">
        <v>7154.4027513205101</v>
      </c>
      <c r="AG59" s="153">
        <f t="shared" si="6"/>
        <v>7906.1813653716299</v>
      </c>
      <c r="AH59" s="153">
        <f t="shared" si="7"/>
        <v>0</v>
      </c>
      <c r="AI59" s="153">
        <f t="shared" si="8"/>
        <v>-1538.14017721035</v>
      </c>
      <c r="AK59" s="152">
        <v>5.2083333333333301E-2</v>
      </c>
      <c r="AL59" s="153">
        <v>4206.2929380680198</v>
      </c>
      <c r="AM59" s="153">
        <v>6865.5735341829904</v>
      </c>
      <c r="AN59" s="153">
        <v>94.459790764633595</v>
      </c>
      <c r="AO59" s="153">
        <v>454.59049975244199</v>
      </c>
      <c r="AP59" s="153">
        <v>124.134597552447</v>
      </c>
      <c r="AQ59" s="153">
        <v>0</v>
      </c>
      <c r="AR59" s="153">
        <v>0</v>
      </c>
      <c r="AS59" s="153">
        <v>87.861820750330494</v>
      </c>
      <c r="AT59" s="153">
        <v>-1584.2444284543201</v>
      </c>
      <c r="AU59" s="153">
        <v>-1084.88406710657</v>
      </c>
      <c r="AV59" s="153">
        <v>-913.20220080926299</v>
      </c>
      <c r="AW59" s="153">
        <v>9163.7846855099706</v>
      </c>
      <c r="AX59" s="153">
        <v>8250.5824847007098</v>
      </c>
      <c r="AY59" s="153">
        <f t="shared" si="9"/>
        <v>9163.7846855099706</v>
      </c>
      <c r="AZ59" s="153">
        <f t="shared" si="10"/>
        <v>0</v>
      </c>
      <c r="BA59" s="153">
        <f t="shared" si="11"/>
        <v>-1584.2444284543201</v>
      </c>
    </row>
    <row r="60" spans="1:53" s="147" customFormat="1">
      <c r="A60" s="152">
        <v>6.25E-2</v>
      </c>
      <c r="B60" s="153">
        <v>3691.1471420330299</v>
      </c>
      <c r="C60" s="153">
        <v>4602.6645288807704</v>
      </c>
      <c r="D60" s="153">
        <v>64.328327391679395</v>
      </c>
      <c r="E60" s="153">
        <v>416.869802902397</v>
      </c>
      <c r="F60" s="153">
        <v>117.679898452771</v>
      </c>
      <c r="G60" s="153">
        <v>0</v>
      </c>
      <c r="H60" s="153">
        <v>0</v>
      </c>
      <c r="I60" s="153">
        <v>39.300706198950998</v>
      </c>
      <c r="J60" s="153">
        <v>-1434.8272621405599</v>
      </c>
      <c r="K60" s="153">
        <v>-743.23985410058003</v>
      </c>
      <c r="L60" s="153">
        <v>-658.15200930519097</v>
      </c>
      <c r="M60" s="153">
        <v>6753.9232896184703</v>
      </c>
      <c r="N60" s="153">
        <v>6095.7712803132699</v>
      </c>
      <c r="O60" s="153">
        <f t="shared" si="3"/>
        <v>6753.9232896184703</v>
      </c>
      <c r="P60" s="153">
        <f t="shared" si="4"/>
        <v>0</v>
      </c>
      <c r="Q60" s="153">
        <f t="shared" si="5"/>
        <v>-1434.8272621405599</v>
      </c>
      <c r="S60" s="152">
        <v>6.25E-2</v>
      </c>
      <c r="T60" s="153">
        <v>4209.2533513177204</v>
      </c>
      <c r="U60" s="153">
        <v>5650.6392557641302</v>
      </c>
      <c r="V60" s="153">
        <v>75.274379444600697</v>
      </c>
      <c r="W60" s="153">
        <v>434.621714403954</v>
      </c>
      <c r="X60" s="153">
        <v>108.355969709663</v>
      </c>
      <c r="Y60" s="153">
        <v>0</v>
      </c>
      <c r="Z60" s="153">
        <v>0</v>
      </c>
      <c r="AA60" s="153">
        <v>79.834065712829002</v>
      </c>
      <c r="AB60" s="153">
        <v>-1615.66963402088</v>
      </c>
      <c r="AC60" s="153">
        <v>-1114.3781442181901</v>
      </c>
      <c r="AD60" s="153">
        <v>-752.08121965017597</v>
      </c>
      <c r="AE60" s="153">
        <v>7827.9309581138295</v>
      </c>
      <c r="AF60" s="153">
        <v>7075.8497384636603</v>
      </c>
      <c r="AG60" s="153">
        <f t="shared" si="6"/>
        <v>7827.9309581138295</v>
      </c>
      <c r="AH60" s="153">
        <f t="shared" si="7"/>
        <v>0</v>
      </c>
      <c r="AI60" s="153">
        <f t="shared" si="8"/>
        <v>-1615.66963402088</v>
      </c>
      <c r="AK60" s="152">
        <v>6.25E-2</v>
      </c>
      <c r="AL60" s="153">
        <v>4205.6526876661801</v>
      </c>
      <c r="AM60" s="153">
        <v>6907.6011389659297</v>
      </c>
      <c r="AN60" s="153">
        <v>94.473178813123695</v>
      </c>
      <c r="AO60" s="153">
        <v>441.91807235796699</v>
      </c>
      <c r="AP60" s="153">
        <v>123.91291193247601</v>
      </c>
      <c r="AQ60" s="153">
        <v>0</v>
      </c>
      <c r="AR60" s="153">
        <v>0</v>
      </c>
      <c r="AS60" s="153">
        <v>88.907664012344398</v>
      </c>
      <c r="AT60" s="153">
        <v>-1657.47807919824</v>
      </c>
      <c r="AU60" s="153">
        <v>-1112.02232424417</v>
      </c>
      <c r="AV60" s="153">
        <v>-916.47963434271003</v>
      </c>
      <c r="AW60" s="153">
        <v>9092.9652503056004</v>
      </c>
      <c r="AX60" s="153">
        <v>8176.4856159628898</v>
      </c>
      <c r="AY60" s="153">
        <f t="shared" si="9"/>
        <v>9092.9652503056004</v>
      </c>
      <c r="AZ60" s="153">
        <f t="shared" si="10"/>
        <v>0</v>
      </c>
      <c r="BA60" s="153">
        <f t="shared" si="11"/>
        <v>-1657.47807919824</v>
      </c>
    </row>
    <row r="61" spans="1:53" s="147" customFormat="1">
      <c r="A61" s="152">
        <v>7.2916666666666699E-2</v>
      </c>
      <c r="B61" s="153">
        <v>3690.279228505</v>
      </c>
      <c r="C61" s="153">
        <v>4628.5213390399604</v>
      </c>
      <c r="D61" s="153">
        <v>64.495623044761203</v>
      </c>
      <c r="E61" s="153">
        <v>417.42629857788501</v>
      </c>
      <c r="F61" s="153">
        <v>117.71346320854499</v>
      </c>
      <c r="G61" s="153">
        <v>0</v>
      </c>
      <c r="H61" s="153">
        <v>0</v>
      </c>
      <c r="I61" s="153">
        <v>37.725679975312801</v>
      </c>
      <c r="J61" s="153">
        <v>-1453.0034292361099</v>
      </c>
      <c r="K61" s="153">
        <v>-779.94717513835803</v>
      </c>
      <c r="L61" s="153">
        <v>-660.56511335395396</v>
      </c>
      <c r="M61" s="153">
        <v>6723.2110279770004</v>
      </c>
      <c r="N61" s="153">
        <v>6062.64591462305</v>
      </c>
      <c r="O61" s="153">
        <f t="shared" si="3"/>
        <v>6723.2110279770004</v>
      </c>
      <c r="P61" s="153">
        <f t="shared" si="4"/>
        <v>0</v>
      </c>
      <c r="Q61" s="153">
        <f t="shared" si="5"/>
        <v>-1453.0034292361099</v>
      </c>
      <c r="S61" s="152">
        <v>7.2916666666666699E-2</v>
      </c>
      <c r="T61" s="153">
        <v>4209.2399976898296</v>
      </c>
      <c r="U61" s="153">
        <v>5662.6724500054297</v>
      </c>
      <c r="V61" s="153">
        <v>75.3145246569607</v>
      </c>
      <c r="W61" s="153">
        <v>434.60070317342303</v>
      </c>
      <c r="X61" s="153">
        <v>108.31715174512399</v>
      </c>
      <c r="Y61" s="153">
        <v>0</v>
      </c>
      <c r="Z61" s="153">
        <v>0</v>
      </c>
      <c r="AA61" s="153">
        <v>80.282401211685098</v>
      </c>
      <c r="AB61" s="153">
        <v>-1652.2959212273399</v>
      </c>
      <c r="AC61" s="153">
        <v>-1113.93976279964</v>
      </c>
      <c r="AD61" s="153">
        <v>-753.14504596503696</v>
      </c>
      <c r="AE61" s="153">
        <v>7804.1915444554697</v>
      </c>
      <c r="AF61" s="153">
        <v>7051.0464984904302</v>
      </c>
      <c r="AG61" s="153">
        <f t="shared" si="6"/>
        <v>7804.1915444554697</v>
      </c>
      <c r="AH61" s="153">
        <f t="shared" si="7"/>
        <v>0</v>
      </c>
      <c r="AI61" s="153">
        <f t="shared" si="8"/>
        <v>-1652.2959212273399</v>
      </c>
      <c r="AK61" s="152">
        <v>7.2916666666666699E-2</v>
      </c>
      <c r="AL61" s="153">
        <v>4205.8128072544896</v>
      </c>
      <c r="AM61" s="153">
        <v>6891.63583520462</v>
      </c>
      <c r="AN61" s="153">
        <v>94.439712266402097</v>
      </c>
      <c r="AO61" s="153">
        <v>440.15040599857201</v>
      </c>
      <c r="AP61" s="153">
        <v>123.469400014135</v>
      </c>
      <c r="AQ61" s="153">
        <v>0</v>
      </c>
      <c r="AR61" s="153">
        <v>0</v>
      </c>
      <c r="AS61" s="153">
        <v>88.979668030646096</v>
      </c>
      <c r="AT61" s="153">
        <v>-1667.4678236768</v>
      </c>
      <c r="AU61" s="153">
        <v>-1112.49478377533</v>
      </c>
      <c r="AV61" s="153">
        <v>-914.88162126178395</v>
      </c>
      <c r="AW61" s="153">
        <v>9064.5252213167296</v>
      </c>
      <c r="AX61" s="153">
        <v>8149.6436000549502</v>
      </c>
      <c r="AY61" s="153">
        <f t="shared" si="9"/>
        <v>9064.5252213167296</v>
      </c>
      <c r="AZ61" s="153">
        <f t="shared" si="10"/>
        <v>0</v>
      </c>
      <c r="BA61" s="153">
        <f t="shared" si="11"/>
        <v>-1667.4678236768</v>
      </c>
    </row>
    <row r="62" spans="1:53" s="147" customFormat="1">
      <c r="A62" s="152">
        <v>8.3333333333333301E-2</v>
      </c>
      <c r="B62" s="153">
        <v>3690.4861866071501</v>
      </c>
      <c r="C62" s="153">
        <v>4669.0606280371803</v>
      </c>
      <c r="D62" s="153">
        <v>68.845297261282596</v>
      </c>
      <c r="E62" s="153">
        <v>411.33233489324402</v>
      </c>
      <c r="F62" s="153">
        <v>116.679850630705</v>
      </c>
      <c r="G62" s="153">
        <v>0</v>
      </c>
      <c r="H62" s="153">
        <v>0</v>
      </c>
      <c r="I62" s="153">
        <v>36.703860649887801</v>
      </c>
      <c r="J62" s="153">
        <v>-1513.1741948193801</v>
      </c>
      <c r="K62" s="153">
        <v>-825.12772861004498</v>
      </c>
      <c r="L62" s="153">
        <v>-664.10143837314695</v>
      </c>
      <c r="M62" s="153">
        <v>6654.8062346500301</v>
      </c>
      <c r="N62" s="153">
        <v>5990.7047962768902</v>
      </c>
      <c r="O62" s="153">
        <f t="shared" si="3"/>
        <v>6654.8062346500301</v>
      </c>
      <c r="P62" s="153">
        <f t="shared" si="4"/>
        <v>0</v>
      </c>
      <c r="Q62" s="153">
        <f t="shared" si="5"/>
        <v>-1513.1741948193801</v>
      </c>
      <c r="S62" s="152">
        <v>8.3333333333333301E-2</v>
      </c>
      <c r="T62" s="153">
        <v>4209.1732295503798</v>
      </c>
      <c r="U62" s="153">
        <v>5572.2167488915602</v>
      </c>
      <c r="V62" s="153">
        <v>75.374744262205397</v>
      </c>
      <c r="W62" s="153">
        <v>434.21800434627397</v>
      </c>
      <c r="X62" s="153">
        <v>105.439226395316</v>
      </c>
      <c r="Y62" s="153">
        <v>0</v>
      </c>
      <c r="Z62" s="153">
        <v>0</v>
      </c>
      <c r="AA62" s="153">
        <v>79.556845916314998</v>
      </c>
      <c r="AB62" s="153">
        <v>-1639.49463404068</v>
      </c>
      <c r="AC62" s="153">
        <v>-1108.82338157666</v>
      </c>
      <c r="AD62" s="153">
        <v>-745.117854303233</v>
      </c>
      <c r="AE62" s="153">
        <v>7727.6607837447</v>
      </c>
      <c r="AF62" s="153">
        <v>6982.5429294414698</v>
      </c>
      <c r="AG62" s="153">
        <f t="shared" si="6"/>
        <v>7727.6607837447</v>
      </c>
      <c r="AH62" s="153">
        <f t="shared" si="7"/>
        <v>0</v>
      </c>
      <c r="AI62" s="153">
        <f t="shared" si="8"/>
        <v>-1639.49463404068</v>
      </c>
      <c r="AK62" s="152">
        <v>8.3333333333333301E-2</v>
      </c>
      <c r="AL62" s="153">
        <v>4204.7989770443901</v>
      </c>
      <c r="AM62" s="153">
        <v>6879.0382989750196</v>
      </c>
      <c r="AN62" s="153">
        <v>94.493257821998498</v>
      </c>
      <c r="AO62" s="153">
        <v>440.95240395172698</v>
      </c>
      <c r="AP62" s="153">
        <v>125.154825110739</v>
      </c>
      <c r="AQ62" s="153">
        <v>0</v>
      </c>
      <c r="AR62" s="153">
        <v>0</v>
      </c>
      <c r="AS62" s="153">
        <v>93.158272106547102</v>
      </c>
      <c r="AT62" s="153">
        <v>-1697.9804895008101</v>
      </c>
      <c r="AU62" s="153">
        <v>-1106.9226735775401</v>
      </c>
      <c r="AV62" s="153">
        <v>-913.745468969846</v>
      </c>
      <c r="AW62" s="153">
        <v>9032.6928719320695</v>
      </c>
      <c r="AX62" s="153">
        <v>8118.9474029622197</v>
      </c>
      <c r="AY62" s="153">
        <f t="shared" si="9"/>
        <v>9032.6928719320695</v>
      </c>
      <c r="AZ62" s="153">
        <f t="shared" si="10"/>
        <v>0</v>
      </c>
      <c r="BA62" s="153">
        <f t="shared" si="11"/>
        <v>-1697.9804895008101</v>
      </c>
    </row>
    <row r="63" spans="1:53" s="147" customFormat="1">
      <c r="A63" s="152">
        <v>9.375E-2</v>
      </c>
      <c r="B63" s="153">
        <v>3691.1337925264102</v>
      </c>
      <c r="C63" s="153">
        <v>4619.7024531760599</v>
      </c>
      <c r="D63" s="153">
        <v>69.427483132007097</v>
      </c>
      <c r="E63" s="153">
        <v>413.059724443856</v>
      </c>
      <c r="F63" s="153">
        <v>116.679850630705</v>
      </c>
      <c r="G63" s="153">
        <v>0</v>
      </c>
      <c r="H63" s="153">
        <v>0</v>
      </c>
      <c r="I63" s="153">
        <v>35.9778221675613</v>
      </c>
      <c r="J63" s="153">
        <v>-1498.2490305106301</v>
      </c>
      <c r="K63" s="153">
        <v>-880.11007597486196</v>
      </c>
      <c r="L63" s="153">
        <v>-659.56913736945</v>
      </c>
      <c r="M63" s="153">
        <v>6567.6220195911001</v>
      </c>
      <c r="N63" s="153">
        <v>5908.0528822216502</v>
      </c>
      <c r="O63" s="153">
        <f t="shared" si="3"/>
        <v>6567.6220195911001</v>
      </c>
      <c r="P63" s="153">
        <f t="shared" si="4"/>
        <v>0</v>
      </c>
      <c r="Q63" s="153">
        <f t="shared" si="5"/>
        <v>-1498.2490305106301</v>
      </c>
      <c r="S63" s="152">
        <v>9.375E-2</v>
      </c>
      <c r="T63" s="153">
        <v>4210.9875967429098</v>
      </c>
      <c r="U63" s="153">
        <v>5530.0792993217201</v>
      </c>
      <c r="V63" s="153">
        <v>75.354670890294798</v>
      </c>
      <c r="W63" s="153">
        <v>434.86232546379301</v>
      </c>
      <c r="X63" s="153">
        <v>105.23148474734199</v>
      </c>
      <c r="Y63" s="153">
        <v>0</v>
      </c>
      <c r="Z63" s="153">
        <v>0</v>
      </c>
      <c r="AA63" s="153">
        <v>76.842763311176796</v>
      </c>
      <c r="AB63" s="153">
        <v>-1660.1806040147001</v>
      </c>
      <c r="AC63" s="153">
        <v>-1109.62359461184</v>
      </c>
      <c r="AD63" s="153">
        <v>-741.50285983473805</v>
      </c>
      <c r="AE63" s="153">
        <v>7663.5539418506996</v>
      </c>
      <c r="AF63" s="153">
        <v>6922.0510820159598</v>
      </c>
      <c r="AG63" s="153">
        <f t="shared" si="6"/>
        <v>7663.5539418506996</v>
      </c>
      <c r="AH63" s="153">
        <f t="shared" si="7"/>
        <v>0</v>
      </c>
      <c r="AI63" s="153">
        <f t="shared" si="8"/>
        <v>-1660.1806040147001</v>
      </c>
      <c r="AK63" s="152">
        <v>9.375E-2</v>
      </c>
      <c r="AL63" s="153">
        <v>4205.8260935656599</v>
      </c>
      <c r="AM63" s="153">
        <v>6864.9043519398501</v>
      </c>
      <c r="AN63" s="153">
        <v>94.540109353349905</v>
      </c>
      <c r="AO63" s="153">
        <v>440.99024908325498</v>
      </c>
      <c r="AP63" s="153">
        <v>124.794763832154</v>
      </c>
      <c r="AQ63" s="153">
        <v>0</v>
      </c>
      <c r="AR63" s="153">
        <v>0</v>
      </c>
      <c r="AS63" s="153">
        <v>95.413934276904996</v>
      </c>
      <c r="AT63" s="153">
        <v>-1781.45544332861</v>
      </c>
      <c r="AU63" s="153">
        <v>-1107.43605764577</v>
      </c>
      <c r="AV63" s="153">
        <v>-912.49622353945995</v>
      </c>
      <c r="AW63" s="153">
        <v>8937.5780010767994</v>
      </c>
      <c r="AX63" s="153">
        <v>8025.0817775373398</v>
      </c>
      <c r="AY63" s="153">
        <f t="shared" si="9"/>
        <v>8937.5780010767994</v>
      </c>
      <c r="AZ63" s="153">
        <f t="shared" si="10"/>
        <v>0</v>
      </c>
      <c r="BA63" s="153">
        <f t="shared" si="11"/>
        <v>-1781.45544332861</v>
      </c>
    </row>
    <row r="64" spans="1:53" s="147" customFormat="1">
      <c r="A64" s="152">
        <v>0.104166666666667</v>
      </c>
      <c r="B64" s="153">
        <v>3693.3169666025401</v>
      </c>
      <c r="C64" s="153">
        <v>4617.2952475272796</v>
      </c>
      <c r="D64" s="153">
        <v>69.293648039065602</v>
      </c>
      <c r="E64" s="153">
        <v>413.08146155062099</v>
      </c>
      <c r="F64" s="153">
        <v>116.679850630705</v>
      </c>
      <c r="G64" s="153">
        <v>0</v>
      </c>
      <c r="H64" s="153">
        <v>0</v>
      </c>
      <c r="I64" s="153">
        <v>37.4228731738866</v>
      </c>
      <c r="J64" s="153">
        <v>-1477.0390300255499</v>
      </c>
      <c r="K64" s="153">
        <v>-878.25122231030105</v>
      </c>
      <c r="L64" s="153">
        <v>-659.47441953279099</v>
      </c>
      <c r="M64" s="153">
        <v>6591.7997951882498</v>
      </c>
      <c r="N64" s="153">
        <v>5932.3253756554604</v>
      </c>
      <c r="O64" s="153">
        <f t="shared" si="3"/>
        <v>6591.7997951882498</v>
      </c>
      <c r="P64" s="153">
        <f t="shared" si="4"/>
        <v>0</v>
      </c>
      <c r="Q64" s="153">
        <f t="shared" si="5"/>
        <v>-1477.0390300255499</v>
      </c>
      <c r="S64" s="152">
        <v>0.104166666666667</v>
      </c>
      <c r="T64" s="153">
        <v>4211.11432592858</v>
      </c>
      <c r="U64" s="153">
        <v>5579.6552963312897</v>
      </c>
      <c r="V64" s="153">
        <v>75.388126680308105</v>
      </c>
      <c r="W64" s="153">
        <v>436.279536973402</v>
      </c>
      <c r="X64" s="153">
        <v>105.23552251680699</v>
      </c>
      <c r="Y64" s="153">
        <v>0</v>
      </c>
      <c r="Z64" s="153">
        <v>0</v>
      </c>
      <c r="AA64" s="153">
        <v>76.327688147943604</v>
      </c>
      <c r="AB64" s="153">
        <v>-1706.08019926714</v>
      </c>
      <c r="AC64" s="153">
        <v>-1107.71723939404</v>
      </c>
      <c r="AD64" s="153">
        <v>-745.94525214069097</v>
      </c>
      <c r="AE64" s="153">
        <v>7670.2030579171496</v>
      </c>
      <c r="AF64" s="153">
        <v>6924.2578057764604</v>
      </c>
      <c r="AG64" s="153">
        <f t="shared" si="6"/>
        <v>7670.2030579171496</v>
      </c>
      <c r="AH64" s="153">
        <f t="shared" si="7"/>
        <v>0</v>
      </c>
      <c r="AI64" s="153">
        <f t="shared" si="8"/>
        <v>-1706.08019926714</v>
      </c>
      <c r="AK64" s="152">
        <v>0.104166666666667</v>
      </c>
      <c r="AL64" s="153">
        <v>4206.14623504883</v>
      </c>
      <c r="AM64" s="153">
        <v>6883.6079678660499</v>
      </c>
      <c r="AN64" s="153">
        <v>94.419632236240503</v>
      </c>
      <c r="AO64" s="153">
        <v>441.55309768867698</v>
      </c>
      <c r="AP64" s="153">
        <v>124.622315651543</v>
      </c>
      <c r="AQ64" s="153">
        <v>0</v>
      </c>
      <c r="AR64" s="153">
        <v>0</v>
      </c>
      <c r="AS64" s="153">
        <v>99.622789512115006</v>
      </c>
      <c r="AT64" s="153">
        <v>-1825.8536774013901</v>
      </c>
      <c r="AU64" s="153">
        <v>-1104.4661172599201</v>
      </c>
      <c r="AV64" s="153">
        <v>-914.36583801468305</v>
      </c>
      <c r="AW64" s="153">
        <v>8919.6522433421505</v>
      </c>
      <c r="AX64" s="153">
        <v>8005.2864053274698</v>
      </c>
      <c r="AY64" s="153">
        <f t="shared" si="9"/>
        <v>8919.6522433421505</v>
      </c>
      <c r="AZ64" s="153">
        <f t="shared" si="10"/>
        <v>0</v>
      </c>
      <c r="BA64" s="153">
        <f t="shared" si="11"/>
        <v>-1825.8536774013901</v>
      </c>
    </row>
    <row r="65" spans="1:53" s="147" customFormat="1">
      <c r="A65" s="152">
        <v>0.114583333333333</v>
      </c>
      <c r="B65" s="153">
        <v>3694.6121621412799</v>
      </c>
      <c r="C65" s="153">
        <v>4611.9451377062396</v>
      </c>
      <c r="D65" s="153">
        <v>69.434175346144002</v>
      </c>
      <c r="E65" s="153">
        <v>414.16714334252202</v>
      </c>
      <c r="F65" s="153">
        <v>116.679850630705</v>
      </c>
      <c r="G65" s="153">
        <v>0</v>
      </c>
      <c r="H65" s="153">
        <v>0</v>
      </c>
      <c r="I65" s="153">
        <v>39.100898810612101</v>
      </c>
      <c r="J65" s="153">
        <v>-1495.6852811639201</v>
      </c>
      <c r="K65" s="153">
        <v>-877.13748837928301</v>
      </c>
      <c r="L65" s="153">
        <v>-659.12099153765496</v>
      </c>
      <c r="M65" s="153">
        <v>6573.1165984343097</v>
      </c>
      <c r="N65" s="153">
        <v>5913.9956068966503</v>
      </c>
      <c r="O65" s="153">
        <f t="shared" si="3"/>
        <v>6573.1165984343097</v>
      </c>
      <c r="P65" s="153">
        <f t="shared" si="4"/>
        <v>0</v>
      </c>
      <c r="Q65" s="153">
        <f t="shared" si="5"/>
        <v>-1495.6852811639201</v>
      </c>
      <c r="S65" s="152">
        <v>0.114583333333333</v>
      </c>
      <c r="T65" s="153">
        <v>4211.4611945555098</v>
      </c>
      <c r="U65" s="153">
        <v>5598.0079479874903</v>
      </c>
      <c r="V65" s="153">
        <v>75.234232700779501</v>
      </c>
      <c r="W65" s="153">
        <v>436.44125954289098</v>
      </c>
      <c r="X65" s="153">
        <v>105.203361596492</v>
      </c>
      <c r="Y65" s="153">
        <v>0</v>
      </c>
      <c r="Z65" s="153">
        <v>0</v>
      </c>
      <c r="AA65" s="153">
        <v>78.671443617967498</v>
      </c>
      <c r="AB65" s="153">
        <v>-1741.6816121393499</v>
      </c>
      <c r="AC65" s="153">
        <v>-1105.6237733497401</v>
      </c>
      <c r="AD65" s="153">
        <v>-747.61536462496395</v>
      </c>
      <c r="AE65" s="153">
        <v>7657.7140545120401</v>
      </c>
      <c r="AF65" s="153">
        <v>6910.0986898870797</v>
      </c>
      <c r="AG65" s="153">
        <f t="shared" si="6"/>
        <v>7657.7140545120401</v>
      </c>
      <c r="AH65" s="153">
        <f t="shared" si="7"/>
        <v>0</v>
      </c>
      <c r="AI65" s="153">
        <f t="shared" si="8"/>
        <v>-1741.6816121393499</v>
      </c>
      <c r="AK65" s="152">
        <v>0.114583333333333</v>
      </c>
      <c r="AL65" s="153">
        <v>4208.4003814842299</v>
      </c>
      <c r="AM65" s="153">
        <v>6872.8194093245302</v>
      </c>
      <c r="AN65" s="153">
        <v>94.754288511875401</v>
      </c>
      <c r="AO65" s="153">
        <v>441.02268776742198</v>
      </c>
      <c r="AP65" s="153">
        <v>124.396786248418</v>
      </c>
      <c r="AQ65" s="153">
        <v>0</v>
      </c>
      <c r="AR65" s="153">
        <v>0</v>
      </c>
      <c r="AS65" s="153">
        <v>103.088606346353</v>
      </c>
      <c r="AT65" s="153">
        <v>-1846.3318590290301</v>
      </c>
      <c r="AU65" s="153">
        <v>-1104.4506853503999</v>
      </c>
      <c r="AV65" s="153">
        <v>-913.49312513329596</v>
      </c>
      <c r="AW65" s="153">
        <v>8893.6996153034106</v>
      </c>
      <c r="AX65" s="153">
        <v>7980.2064901701096</v>
      </c>
      <c r="AY65" s="153">
        <f t="shared" si="9"/>
        <v>8893.6996153034106</v>
      </c>
      <c r="AZ65" s="153">
        <f t="shared" si="10"/>
        <v>0</v>
      </c>
      <c r="BA65" s="153">
        <f t="shared" si="11"/>
        <v>-1846.3318590290301</v>
      </c>
    </row>
    <row r="66" spans="1:53" s="147" customFormat="1">
      <c r="A66" s="152">
        <v>0.125</v>
      </c>
      <c r="B66" s="153">
        <v>3693.88444288249</v>
      </c>
      <c r="C66" s="153">
        <v>4620.6200939147802</v>
      </c>
      <c r="D66" s="153">
        <v>72.023903948408105</v>
      </c>
      <c r="E66" s="153">
        <v>410.24333941027402</v>
      </c>
      <c r="F66" s="153">
        <v>114.556107673013</v>
      </c>
      <c r="G66" s="153">
        <v>0</v>
      </c>
      <c r="H66" s="153">
        <v>0</v>
      </c>
      <c r="I66" s="153">
        <v>39.327974997744199</v>
      </c>
      <c r="J66" s="153">
        <v>-1521.9848719070801</v>
      </c>
      <c r="K66" s="153">
        <v>-874.52368160140304</v>
      </c>
      <c r="L66" s="153">
        <v>-659.70029310699101</v>
      </c>
      <c r="M66" s="153">
        <v>6554.1473093182403</v>
      </c>
      <c r="N66" s="153">
        <v>5894.4470162112402</v>
      </c>
      <c r="O66" s="153">
        <f t="shared" si="3"/>
        <v>6554.1473093182403</v>
      </c>
      <c r="P66" s="153">
        <f t="shared" si="4"/>
        <v>0</v>
      </c>
      <c r="Q66" s="153">
        <f t="shared" si="5"/>
        <v>-1521.9848719070801</v>
      </c>
      <c r="S66" s="152">
        <v>0.125</v>
      </c>
      <c r="T66" s="153">
        <v>4210.9209588827498</v>
      </c>
      <c r="U66" s="153">
        <v>5161.6786151156703</v>
      </c>
      <c r="V66" s="153">
        <v>75.046882420750507</v>
      </c>
      <c r="W66" s="153">
        <v>433.34458552636801</v>
      </c>
      <c r="X66" s="153">
        <v>104.08473644786299</v>
      </c>
      <c r="Y66" s="153">
        <v>0</v>
      </c>
      <c r="Z66" s="153">
        <v>0</v>
      </c>
      <c r="AA66" s="153">
        <v>77.663409627921197</v>
      </c>
      <c r="AB66" s="153">
        <v>-1301.7281182642801</v>
      </c>
      <c r="AC66" s="153">
        <v>-1102.0966966255201</v>
      </c>
      <c r="AD66" s="153">
        <v>-708.96000899205501</v>
      </c>
      <c r="AE66" s="153">
        <v>7658.9143731315298</v>
      </c>
      <c r="AF66" s="153">
        <v>6949.9543641394803</v>
      </c>
      <c r="AG66" s="153">
        <f t="shared" si="6"/>
        <v>7658.9143731315298</v>
      </c>
      <c r="AH66" s="153">
        <f t="shared" si="7"/>
        <v>0</v>
      </c>
      <c r="AI66" s="153">
        <f t="shared" si="8"/>
        <v>-1301.7281182642801</v>
      </c>
      <c r="AK66" s="152">
        <v>0.125</v>
      </c>
      <c r="AL66" s="153">
        <v>4206.5529980705296</v>
      </c>
      <c r="AM66" s="153">
        <v>6857.0795947904899</v>
      </c>
      <c r="AN66" s="153">
        <v>98.964250692416897</v>
      </c>
      <c r="AO66" s="153">
        <v>440.65195521895902</v>
      </c>
      <c r="AP66" s="153">
        <v>124.24826516327199</v>
      </c>
      <c r="AQ66" s="153">
        <v>0</v>
      </c>
      <c r="AR66" s="153">
        <v>0</v>
      </c>
      <c r="AS66" s="153">
        <v>94.154203857292302</v>
      </c>
      <c r="AT66" s="153">
        <v>-1793.88579168157</v>
      </c>
      <c r="AU66" s="153">
        <v>-1100.79661613903</v>
      </c>
      <c r="AV66" s="153">
        <v>-911.82453329012401</v>
      </c>
      <c r="AW66" s="153">
        <v>8926.9688599723504</v>
      </c>
      <c r="AX66" s="153">
        <v>8015.1443266822298</v>
      </c>
      <c r="AY66" s="153">
        <f t="shared" si="9"/>
        <v>8926.9688599723504</v>
      </c>
      <c r="AZ66" s="153">
        <f t="shared" si="10"/>
        <v>0</v>
      </c>
      <c r="BA66" s="153">
        <f t="shared" si="11"/>
        <v>-1793.88579168157</v>
      </c>
    </row>
    <row r="67" spans="1:53" s="147" customFormat="1">
      <c r="A67" s="152">
        <v>0.13541666666666699</v>
      </c>
      <c r="B67" s="153">
        <v>3694.2516276637198</v>
      </c>
      <c r="C67" s="153">
        <v>4600.4263870655705</v>
      </c>
      <c r="D67" s="153">
        <v>72.425412801042498</v>
      </c>
      <c r="E67" s="153">
        <v>410.36421215976799</v>
      </c>
      <c r="F67" s="153">
        <v>114.49664845337099</v>
      </c>
      <c r="G67" s="153">
        <v>0</v>
      </c>
      <c r="H67" s="153">
        <v>0</v>
      </c>
      <c r="I67" s="153">
        <v>39.086344690987403</v>
      </c>
      <c r="J67" s="153">
        <v>-1564.56303668898</v>
      </c>
      <c r="K67" s="153">
        <v>-873.59030294113302</v>
      </c>
      <c r="L67" s="153">
        <v>-657.82065306395498</v>
      </c>
      <c r="M67" s="153">
        <v>6492.8972932043598</v>
      </c>
      <c r="N67" s="153">
        <v>5835.0766401403998</v>
      </c>
      <c r="O67" s="153">
        <f t="shared" si="3"/>
        <v>6492.8972932043598</v>
      </c>
      <c r="P67" s="153">
        <f t="shared" si="4"/>
        <v>0</v>
      </c>
      <c r="Q67" s="153">
        <f t="shared" si="5"/>
        <v>-1564.56303668898</v>
      </c>
      <c r="S67" s="152">
        <v>0.13541666666666699</v>
      </c>
      <c r="T67" s="153">
        <v>4210.7341383715702</v>
      </c>
      <c r="U67" s="153">
        <v>4977.8808693334704</v>
      </c>
      <c r="V67" s="153">
        <v>75.334598028871298</v>
      </c>
      <c r="W67" s="153">
        <v>434.43416827924602</v>
      </c>
      <c r="X67" s="153">
        <v>104.074945987352</v>
      </c>
      <c r="Y67" s="153">
        <v>0</v>
      </c>
      <c r="Z67" s="153">
        <v>0</v>
      </c>
      <c r="AA67" s="153">
        <v>78.222531928583606</v>
      </c>
      <c r="AB67" s="153">
        <v>-1168.9632413807101</v>
      </c>
      <c r="AC67" s="153">
        <v>-1103.2904774470901</v>
      </c>
      <c r="AD67" s="153">
        <v>-692.82418957290099</v>
      </c>
      <c r="AE67" s="153">
        <v>7608.4275331012996</v>
      </c>
      <c r="AF67" s="153">
        <v>6915.6033435283998</v>
      </c>
      <c r="AG67" s="153">
        <f t="shared" si="6"/>
        <v>7608.4275331012996</v>
      </c>
      <c r="AH67" s="153">
        <f t="shared" si="7"/>
        <v>0</v>
      </c>
      <c r="AI67" s="153">
        <f t="shared" si="8"/>
        <v>-1168.9632413807101</v>
      </c>
      <c r="AK67" s="152">
        <v>0.13541666666666699</v>
      </c>
      <c r="AL67" s="153">
        <v>4207.9268938262803</v>
      </c>
      <c r="AM67" s="153">
        <v>6804.5372398134296</v>
      </c>
      <c r="AN67" s="153">
        <v>99.466234084582496</v>
      </c>
      <c r="AO67" s="153">
        <v>440.39295506709101</v>
      </c>
      <c r="AP67" s="153">
        <v>124.170692527005</v>
      </c>
      <c r="AQ67" s="153">
        <v>0</v>
      </c>
      <c r="AR67" s="153">
        <v>0</v>
      </c>
      <c r="AS67" s="153">
        <v>91.144718175641103</v>
      </c>
      <c r="AT67" s="153">
        <v>-1786.2825355484399</v>
      </c>
      <c r="AU67" s="153">
        <v>-1100.2752409862001</v>
      </c>
      <c r="AV67" s="153">
        <v>-906.88547713163598</v>
      </c>
      <c r="AW67" s="153">
        <v>8881.0809569593894</v>
      </c>
      <c r="AX67" s="153">
        <v>7974.1954798277502</v>
      </c>
      <c r="AY67" s="153">
        <f t="shared" si="9"/>
        <v>8881.0809569593894</v>
      </c>
      <c r="AZ67" s="153">
        <f t="shared" si="10"/>
        <v>0</v>
      </c>
      <c r="BA67" s="153">
        <f t="shared" si="11"/>
        <v>-1786.2825355484399</v>
      </c>
    </row>
    <row r="68" spans="1:53" s="147" customFormat="1">
      <c r="A68" s="152">
        <v>0.14583333333333301</v>
      </c>
      <c r="B68" s="153">
        <v>3694.15153081365</v>
      </c>
      <c r="C68" s="153">
        <v>4584.2112098245698</v>
      </c>
      <c r="D68" s="153">
        <v>72.378570365349702</v>
      </c>
      <c r="E68" s="153">
        <v>409.11295181212301</v>
      </c>
      <c r="F68" s="153">
        <v>114.431095058008</v>
      </c>
      <c r="G68" s="153">
        <v>0</v>
      </c>
      <c r="H68" s="153">
        <v>0</v>
      </c>
      <c r="I68" s="153">
        <v>37.2772515326402</v>
      </c>
      <c r="J68" s="153">
        <v>-1581.92027949779</v>
      </c>
      <c r="K68" s="153">
        <v>-871.24117215235901</v>
      </c>
      <c r="L68" s="153">
        <v>-656.18977788224004</v>
      </c>
      <c r="M68" s="153">
        <v>6458.4011577561896</v>
      </c>
      <c r="N68" s="153">
        <v>5802.2113798739501</v>
      </c>
      <c r="O68" s="153">
        <f t="shared" si="3"/>
        <v>6458.4011577561896</v>
      </c>
      <c r="P68" s="153">
        <f t="shared" si="4"/>
        <v>0</v>
      </c>
      <c r="Q68" s="153">
        <f t="shared" si="5"/>
        <v>-1581.92027949779</v>
      </c>
      <c r="S68" s="152">
        <v>0.14583333333333301</v>
      </c>
      <c r="T68" s="153">
        <v>4209.4134645731201</v>
      </c>
      <c r="U68" s="153">
        <v>4962.2182426325699</v>
      </c>
      <c r="V68" s="153">
        <v>75.301142749345004</v>
      </c>
      <c r="W68" s="153">
        <v>433.289342108771</v>
      </c>
      <c r="X68" s="153">
        <v>104.048340140166</v>
      </c>
      <c r="Y68" s="153">
        <v>0</v>
      </c>
      <c r="Z68" s="153">
        <v>0</v>
      </c>
      <c r="AA68" s="153">
        <v>75.752103187148506</v>
      </c>
      <c r="AB68" s="153">
        <v>-1177.8103871933299</v>
      </c>
      <c r="AC68" s="153">
        <v>-1101.3417964247601</v>
      </c>
      <c r="AD68" s="153">
        <v>-691.28268065578095</v>
      </c>
      <c r="AE68" s="153">
        <v>7580.8704517730303</v>
      </c>
      <c r="AF68" s="153">
        <v>6889.5877711172498</v>
      </c>
      <c r="AG68" s="153">
        <f t="shared" si="6"/>
        <v>7580.8704517730303</v>
      </c>
      <c r="AH68" s="153">
        <f t="shared" si="7"/>
        <v>0</v>
      </c>
      <c r="AI68" s="153">
        <f t="shared" si="8"/>
        <v>-1177.8103871933299</v>
      </c>
      <c r="AK68" s="152">
        <v>0.14583333333333301</v>
      </c>
      <c r="AL68" s="153">
        <v>4209.45410319233</v>
      </c>
      <c r="AM68" s="153">
        <v>6809.3632712032104</v>
      </c>
      <c r="AN68" s="153">
        <v>99.412690060916205</v>
      </c>
      <c r="AO68" s="153">
        <v>439.03631367733101</v>
      </c>
      <c r="AP68" s="153">
        <v>124.136830220257</v>
      </c>
      <c r="AQ68" s="153">
        <v>0</v>
      </c>
      <c r="AR68" s="153">
        <v>0</v>
      </c>
      <c r="AS68" s="153">
        <v>92.838253556573605</v>
      </c>
      <c r="AT68" s="153">
        <v>-1798.8785772558799</v>
      </c>
      <c r="AU68" s="153">
        <v>-1097.80185657778</v>
      </c>
      <c r="AV68" s="153">
        <v>-907.37693674374202</v>
      </c>
      <c r="AW68" s="153">
        <v>8877.5610280769706</v>
      </c>
      <c r="AX68" s="153">
        <v>7970.1840913332298</v>
      </c>
      <c r="AY68" s="153">
        <f t="shared" si="9"/>
        <v>8877.5610280769706</v>
      </c>
      <c r="AZ68" s="153">
        <f t="shared" si="10"/>
        <v>0</v>
      </c>
      <c r="BA68" s="153">
        <f t="shared" si="11"/>
        <v>-1798.8785772558799</v>
      </c>
    </row>
    <row r="69" spans="1:53" s="147" customFormat="1">
      <c r="A69" s="152">
        <v>0.15625</v>
      </c>
      <c r="B69" s="153">
        <v>3695.3465806030299</v>
      </c>
      <c r="C69" s="153">
        <v>4576.9952683378497</v>
      </c>
      <c r="D69" s="153">
        <v>72.512406479379806</v>
      </c>
      <c r="E69" s="153">
        <v>409.57547040127503</v>
      </c>
      <c r="F69" s="153">
        <v>114.397302664373</v>
      </c>
      <c r="G69" s="153">
        <v>0</v>
      </c>
      <c r="H69" s="153">
        <v>0</v>
      </c>
      <c r="I69" s="153">
        <v>35.768076095075202</v>
      </c>
      <c r="J69" s="153">
        <v>-1585.9908709209101</v>
      </c>
      <c r="K69" s="153">
        <v>-869.66957224533598</v>
      </c>
      <c r="L69" s="153">
        <v>-655.58201827313701</v>
      </c>
      <c r="M69" s="153">
        <v>6448.9346614147398</v>
      </c>
      <c r="N69" s="153">
        <v>5793.3526431416003</v>
      </c>
      <c r="O69" s="153">
        <f t="shared" si="3"/>
        <v>6448.9346614147398</v>
      </c>
      <c r="P69" s="153">
        <f t="shared" si="4"/>
        <v>0</v>
      </c>
      <c r="Q69" s="153">
        <f t="shared" si="5"/>
        <v>-1585.9908709209101</v>
      </c>
      <c r="S69" s="152">
        <v>0.15625</v>
      </c>
      <c r="T69" s="153">
        <v>4208.9598320627101</v>
      </c>
      <c r="U69" s="153">
        <v>4945.8913311978604</v>
      </c>
      <c r="V69" s="153">
        <v>75.575475428876004</v>
      </c>
      <c r="W69" s="153">
        <v>434.54250509195799</v>
      </c>
      <c r="X69" s="153">
        <v>104.023573702684</v>
      </c>
      <c r="Y69" s="153">
        <v>0</v>
      </c>
      <c r="Z69" s="153">
        <v>0</v>
      </c>
      <c r="AA69" s="153">
        <v>75.7289375449012</v>
      </c>
      <c r="AB69" s="153">
        <v>-1152.29659864682</v>
      </c>
      <c r="AC69" s="153">
        <v>-1098.3091508938801</v>
      </c>
      <c r="AD69" s="153">
        <v>-689.88761726769701</v>
      </c>
      <c r="AE69" s="153">
        <v>7594.1159054882901</v>
      </c>
      <c r="AF69" s="153">
        <v>6904.22828822059</v>
      </c>
      <c r="AG69" s="153">
        <f t="shared" si="6"/>
        <v>7594.1159054882901</v>
      </c>
      <c r="AH69" s="153">
        <f t="shared" si="7"/>
        <v>0</v>
      </c>
      <c r="AI69" s="153">
        <f t="shared" si="8"/>
        <v>-1152.29659864682</v>
      </c>
      <c r="AK69" s="152">
        <v>0.15625</v>
      </c>
      <c r="AL69" s="153">
        <v>4209.10732395784</v>
      </c>
      <c r="AM69" s="153">
        <v>6776.87331840964</v>
      </c>
      <c r="AN69" s="153">
        <v>99.700493783913004</v>
      </c>
      <c r="AO69" s="153">
        <v>438.953347757134</v>
      </c>
      <c r="AP69" s="153">
        <v>124.243214113409</v>
      </c>
      <c r="AQ69" s="153">
        <v>0</v>
      </c>
      <c r="AR69" s="153">
        <v>0</v>
      </c>
      <c r="AS69" s="153">
        <v>90.235751253931397</v>
      </c>
      <c r="AT69" s="153">
        <v>-1796.19654421779</v>
      </c>
      <c r="AU69" s="153">
        <v>-1095.39617874844</v>
      </c>
      <c r="AV69" s="153">
        <v>-904.25079966419401</v>
      </c>
      <c r="AW69" s="153">
        <v>8847.5207263096509</v>
      </c>
      <c r="AX69" s="153">
        <v>7943.2699266454501</v>
      </c>
      <c r="AY69" s="153">
        <f t="shared" si="9"/>
        <v>8847.5207263096509</v>
      </c>
      <c r="AZ69" s="153">
        <f t="shared" si="10"/>
        <v>0</v>
      </c>
      <c r="BA69" s="153">
        <f t="shared" si="11"/>
        <v>-1796.19654421779</v>
      </c>
    </row>
    <row r="70" spans="1:53" s="147" customFormat="1">
      <c r="A70" s="152">
        <v>0.16666666666666699</v>
      </c>
      <c r="B70" s="153">
        <v>3696.3280056868198</v>
      </c>
      <c r="C70" s="153">
        <v>4614.9415857859003</v>
      </c>
      <c r="D70" s="153">
        <v>74.145206662111093</v>
      </c>
      <c r="E70" s="153">
        <v>410.34337603374303</v>
      </c>
      <c r="F70" s="153">
        <v>114.380901698191</v>
      </c>
      <c r="G70" s="153">
        <v>0</v>
      </c>
      <c r="H70" s="153">
        <v>0</v>
      </c>
      <c r="I70" s="153">
        <v>30.661762659329199</v>
      </c>
      <c r="J70" s="153">
        <v>-1549.17081841965</v>
      </c>
      <c r="K70" s="153">
        <v>-867.24783867802898</v>
      </c>
      <c r="L70" s="153">
        <v>-659.227383219844</v>
      </c>
      <c r="M70" s="153">
        <v>6524.3821814284202</v>
      </c>
      <c r="N70" s="153">
        <v>5865.1547982085704</v>
      </c>
      <c r="O70" s="153">
        <f t="shared" si="3"/>
        <v>6524.3821814284202</v>
      </c>
      <c r="P70" s="153">
        <f t="shared" si="4"/>
        <v>0</v>
      </c>
      <c r="Q70" s="153">
        <f t="shared" si="5"/>
        <v>-1549.17081841965</v>
      </c>
      <c r="S70" s="152">
        <v>0.16666666666666699</v>
      </c>
      <c r="T70" s="153">
        <v>4209.1266221320502</v>
      </c>
      <c r="U70" s="153">
        <v>5266.5330836255698</v>
      </c>
      <c r="V70" s="153">
        <v>78.9544601924907</v>
      </c>
      <c r="W70" s="153">
        <v>440.671295530593</v>
      </c>
      <c r="X70" s="153">
        <v>103.990342631109</v>
      </c>
      <c r="Y70" s="153">
        <v>0</v>
      </c>
      <c r="Z70" s="153">
        <v>0</v>
      </c>
      <c r="AA70" s="153">
        <v>75.374575216565503</v>
      </c>
      <c r="AB70" s="153">
        <v>-1410.5321959728001</v>
      </c>
      <c r="AC70" s="153">
        <v>-1072.7556911239999</v>
      </c>
      <c r="AD70" s="153">
        <v>-718.50046994569698</v>
      </c>
      <c r="AE70" s="153">
        <v>7691.3624922315803</v>
      </c>
      <c r="AF70" s="153">
        <v>6972.8620222858799</v>
      </c>
      <c r="AG70" s="153">
        <f t="shared" si="6"/>
        <v>7691.3624922315803</v>
      </c>
      <c r="AH70" s="153">
        <f t="shared" si="7"/>
        <v>0</v>
      </c>
      <c r="AI70" s="153">
        <f t="shared" si="8"/>
        <v>-1410.5321959728001</v>
      </c>
      <c r="AK70" s="152">
        <v>0.16666666666666699</v>
      </c>
      <c r="AL70" s="153">
        <v>4209.7875961156496</v>
      </c>
      <c r="AM70" s="153">
        <v>6797.3248188835296</v>
      </c>
      <c r="AN70" s="153">
        <v>103.85021893782999</v>
      </c>
      <c r="AO70" s="153">
        <v>441.88314818504602</v>
      </c>
      <c r="AP70" s="153">
        <v>124.436674725637</v>
      </c>
      <c r="AQ70" s="153">
        <v>0</v>
      </c>
      <c r="AR70" s="153">
        <v>0</v>
      </c>
      <c r="AS70" s="153">
        <v>92.477962995327701</v>
      </c>
      <c r="AT70" s="153">
        <v>-1753.8215972312</v>
      </c>
      <c r="AU70" s="153">
        <v>-1091.2324623069701</v>
      </c>
      <c r="AV70" s="153">
        <v>-906.47281367302105</v>
      </c>
      <c r="AW70" s="153">
        <v>8924.70636030485</v>
      </c>
      <c r="AX70" s="153">
        <v>8018.23354663183</v>
      </c>
      <c r="AY70" s="153">
        <f t="shared" si="9"/>
        <v>8924.70636030485</v>
      </c>
      <c r="AZ70" s="153">
        <f t="shared" si="10"/>
        <v>0</v>
      </c>
      <c r="BA70" s="153">
        <f t="shared" si="11"/>
        <v>-1753.8215972312</v>
      </c>
    </row>
    <row r="71" spans="1:53" s="147" customFormat="1">
      <c r="A71" s="152">
        <v>0.17708333333333301</v>
      </c>
      <c r="B71" s="153">
        <v>3697.1425374881101</v>
      </c>
      <c r="C71" s="153">
        <v>4632.6716567023504</v>
      </c>
      <c r="D71" s="153">
        <v>74.305810611600293</v>
      </c>
      <c r="E71" s="153">
        <v>412.924587427853</v>
      </c>
      <c r="F71" s="153">
        <v>114.31529783346301</v>
      </c>
      <c r="G71" s="153">
        <v>0</v>
      </c>
      <c r="H71" s="153">
        <v>0</v>
      </c>
      <c r="I71" s="153">
        <v>29.685616303745</v>
      </c>
      <c r="J71" s="153">
        <v>-1521.9717874610201</v>
      </c>
      <c r="K71" s="153">
        <v>-864.01782592786799</v>
      </c>
      <c r="L71" s="153">
        <v>-661.08325454184899</v>
      </c>
      <c r="M71" s="153">
        <v>6575.0558929782301</v>
      </c>
      <c r="N71" s="153">
        <v>5913.9726384363903</v>
      </c>
      <c r="O71" s="153">
        <f t="shared" si="3"/>
        <v>6575.0558929782301</v>
      </c>
      <c r="P71" s="153">
        <f t="shared" si="4"/>
        <v>0</v>
      </c>
      <c r="Q71" s="153">
        <f t="shared" si="5"/>
        <v>-1521.9717874610201</v>
      </c>
      <c r="S71" s="152">
        <v>0.17708333333333301</v>
      </c>
      <c r="T71" s="153">
        <v>4210.0537873154199</v>
      </c>
      <c r="U71" s="153">
        <v>5476.3027085453796</v>
      </c>
      <c r="V71" s="153">
        <v>79.355922525831801</v>
      </c>
      <c r="W71" s="153">
        <v>442.20609076067501</v>
      </c>
      <c r="X71" s="153">
        <v>103.959163101464</v>
      </c>
      <c r="Y71" s="153">
        <v>0</v>
      </c>
      <c r="Z71" s="153">
        <v>0</v>
      </c>
      <c r="AA71" s="153">
        <v>73.557702177208796</v>
      </c>
      <c r="AB71" s="153">
        <v>-1585.55646543541</v>
      </c>
      <c r="AC71" s="153">
        <v>-1042.2504068359599</v>
      </c>
      <c r="AD71" s="153">
        <v>-737.09397341800695</v>
      </c>
      <c r="AE71" s="153">
        <v>7757.62850215461</v>
      </c>
      <c r="AF71" s="153">
        <v>7020.5345287365999</v>
      </c>
      <c r="AG71" s="153">
        <f t="shared" si="6"/>
        <v>7757.62850215461</v>
      </c>
      <c r="AH71" s="153">
        <f t="shared" si="7"/>
        <v>0</v>
      </c>
      <c r="AI71" s="153">
        <f t="shared" si="8"/>
        <v>-1585.55646543541</v>
      </c>
      <c r="AK71" s="152">
        <v>0.17708333333333301</v>
      </c>
      <c r="AL71" s="153">
        <v>4211.8616609314804</v>
      </c>
      <c r="AM71" s="153">
        <v>6790.6016331287001</v>
      </c>
      <c r="AN71" s="153">
        <v>104.419132359578</v>
      </c>
      <c r="AO71" s="153">
        <v>443.45571641029801</v>
      </c>
      <c r="AP71" s="153">
        <v>124.96005881041199</v>
      </c>
      <c r="AQ71" s="153">
        <v>0</v>
      </c>
      <c r="AR71" s="153">
        <v>0</v>
      </c>
      <c r="AS71" s="153">
        <v>88.698804897530195</v>
      </c>
      <c r="AT71" s="153">
        <v>-1693.3647703654501</v>
      </c>
      <c r="AU71" s="153">
        <v>-1082.34469260075</v>
      </c>
      <c r="AV71" s="153">
        <v>-905.99946195681298</v>
      </c>
      <c r="AW71" s="153">
        <v>8988.2875435717997</v>
      </c>
      <c r="AX71" s="153">
        <v>8082.28808161499</v>
      </c>
      <c r="AY71" s="153">
        <f t="shared" si="9"/>
        <v>8988.2875435717997</v>
      </c>
      <c r="AZ71" s="153">
        <f t="shared" si="10"/>
        <v>0</v>
      </c>
      <c r="BA71" s="153">
        <f t="shared" si="11"/>
        <v>-1693.3647703654501</v>
      </c>
    </row>
    <row r="72" spans="1:53" s="147" customFormat="1">
      <c r="A72" s="152">
        <v>0.1875</v>
      </c>
      <c r="B72" s="153">
        <v>3696.2011772239698</v>
      </c>
      <c r="C72" s="153">
        <v>4638.5655728463098</v>
      </c>
      <c r="D72" s="153">
        <v>74.319193508241398</v>
      </c>
      <c r="E72" s="153">
        <v>412.77903234883797</v>
      </c>
      <c r="F72" s="153">
        <v>114.252072863244</v>
      </c>
      <c r="G72" s="153">
        <v>0</v>
      </c>
      <c r="H72" s="153">
        <v>0</v>
      </c>
      <c r="I72" s="153">
        <v>29.682984621398798</v>
      </c>
      <c r="J72" s="153">
        <v>-1432.5183556735601</v>
      </c>
      <c r="K72" s="153">
        <v>-862.19482817378196</v>
      </c>
      <c r="L72" s="153">
        <v>-661.58133127808696</v>
      </c>
      <c r="M72" s="153">
        <v>6671.08684956466</v>
      </c>
      <c r="N72" s="153">
        <v>6009.5055182865699</v>
      </c>
      <c r="O72" s="153">
        <f t="shared" si="3"/>
        <v>6671.08684956466</v>
      </c>
      <c r="P72" s="153">
        <f t="shared" si="4"/>
        <v>0</v>
      </c>
      <c r="Q72" s="153">
        <f t="shared" si="5"/>
        <v>-1432.5183556735601</v>
      </c>
      <c r="S72" s="152">
        <v>0.1875</v>
      </c>
      <c r="T72" s="153">
        <v>4211.2876951024</v>
      </c>
      <c r="U72" s="153">
        <v>5502.6721159527797</v>
      </c>
      <c r="V72" s="153">
        <v>79.3358496644083</v>
      </c>
      <c r="W72" s="153">
        <v>441.97222212994097</v>
      </c>
      <c r="X72" s="153">
        <v>103.941552777182</v>
      </c>
      <c r="Y72" s="153">
        <v>0</v>
      </c>
      <c r="Z72" s="153">
        <v>0</v>
      </c>
      <c r="AA72" s="153">
        <v>68.324095583886603</v>
      </c>
      <c r="AB72" s="153">
        <v>-1507.40691945403</v>
      </c>
      <c r="AC72" s="153">
        <v>-1042.6440810097099</v>
      </c>
      <c r="AD72" s="153">
        <v>-739.40865735958505</v>
      </c>
      <c r="AE72" s="153">
        <v>7857.48253074685</v>
      </c>
      <c r="AF72" s="153">
        <v>7118.0738733872704</v>
      </c>
      <c r="AG72" s="153">
        <f t="shared" si="6"/>
        <v>7857.48253074685</v>
      </c>
      <c r="AH72" s="153">
        <f t="shared" si="7"/>
        <v>0</v>
      </c>
      <c r="AI72" s="153">
        <f t="shared" si="8"/>
        <v>-1507.40691945403</v>
      </c>
      <c r="AK72" s="152">
        <v>0.1875</v>
      </c>
      <c r="AL72" s="153">
        <v>4209.0006101301196</v>
      </c>
      <c r="AM72" s="153">
        <v>6812.4418427569699</v>
      </c>
      <c r="AN72" s="153">
        <v>104.392360347745</v>
      </c>
      <c r="AO72" s="153">
        <v>443.57649180952097</v>
      </c>
      <c r="AP72" s="153">
        <v>125.232687127285</v>
      </c>
      <c r="AQ72" s="153">
        <v>0</v>
      </c>
      <c r="AR72" s="153">
        <v>0</v>
      </c>
      <c r="AS72" s="153">
        <v>88.891893346821504</v>
      </c>
      <c r="AT72" s="153">
        <v>-1744.82254455866</v>
      </c>
      <c r="AU72" s="153">
        <v>-982.19266747373695</v>
      </c>
      <c r="AV72" s="153">
        <v>-907.91518748927797</v>
      </c>
      <c r="AW72" s="153">
        <v>9056.5206734860694</v>
      </c>
      <c r="AX72" s="153">
        <v>8148.6054859967899</v>
      </c>
      <c r="AY72" s="153">
        <f t="shared" si="9"/>
        <v>9056.5206734860694</v>
      </c>
      <c r="AZ72" s="153">
        <f t="shared" si="10"/>
        <v>0</v>
      </c>
      <c r="BA72" s="153">
        <f t="shared" si="11"/>
        <v>-1744.82254455866</v>
      </c>
    </row>
    <row r="73" spans="1:53" s="147" customFormat="1">
      <c r="A73" s="152">
        <v>0.19791666666666699</v>
      </c>
      <c r="B73" s="153">
        <v>3696.49493156886</v>
      </c>
      <c r="C73" s="153">
        <v>4626.6683501285697</v>
      </c>
      <c r="D73" s="153">
        <v>74.720701850331594</v>
      </c>
      <c r="E73" s="153">
        <v>413.87840046722101</v>
      </c>
      <c r="F73" s="153">
        <v>114.229081964982</v>
      </c>
      <c r="G73" s="153">
        <v>0</v>
      </c>
      <c r="H73" s="153">
        <v>0</v>
      </c>
      <c r="I73" s="153">
        <v>30.740768644473398</v>
      </c>
      <c r="J73" s="153">
        <v>-1777.1859737818099</v>
      </c>
      <c r="K73" s="153">
        <v>-429.148388945649</v>
      </c>
      <c r="L73" s="153">
        <v>-660.55268103387095</v>
      </c>
      <c r="M73" s="153">
        <v>6750.3978718969702</v>
      </c>
      <c r="N73" s="153">
        <v>6089.8451908630996</v>
      </c>
      <c r="O73" s="153">
        <f t="shared" si="3"/>
        <v>6750.3978718969702</v>
      </c>
      <c r="P73" s="153">
        <f t="shared" si="4"/>
        <v>0</v>
      </c>
      <c r="Q73" s="153">
        <f t="shared" si="5"/>
        <v>-1777.1859737818099</v>
      </c>
      <c r="S73" s="152">
        <v>0.19791666666666699</v>
      </c>
      <c r="T73" s="153">
        <v>4211.7147180664997</v>
      </c>
      <c r="U73" s="153">
        <v>5693.2702208814599</v>
      </c>
      <c r="V73" s="153">
        <v>80.513474891148704</v>
      </c>
      <c r="W73" s="153">
        <v>442.60247625319801</v>
      </c>
      <c r="X73" s="153">
        <v>103.93383507182401</v>
      </c>
      <c r="Y73" s="153">
        <v>0</v>
      </c>
      <c r="Z73" s="153">
        <v>0</v>
      </c>
      <c r="AA73" s="153">
        <v>70.357475563995195</v>
      </c>
      <c r="AB73" s="153">
        <v>-1532.15295073581</v>
      </c>
      <c r="AC73" s="153">
        <v>-1088.91996661035</v>
      </c>
      <c r="AD73" s="153">
        <v>-756.29505709575994</v>
      </c>
      <c r="AE73" s="153">
        <v>7981.3192833819703</v>
      </c>
      <c r="AF73" s="153">
        <v>7225.0242262862103</v>
      </c>
      <c r="AG73" s="153">
        <f t="shared" si="6"/>
        <v>7981.3192833819703</v>
      </c>
      <c r="AH73" s="153">
        <f t="shared" si="7"/>
        <v>0</v>
      </c>
      <c r="AI73" s="153">
        <f t="shared" si="8"/>
        <v>-1532.15295073581</v>
      </c>
      <c r="AK73" s="152">
        <v>0.19791666666666699</v>
      </c>
      <c r="AL73" s="153">
        <v>4208.4271169290196</v>
      </c>
      <c r="AM73" s="153">
        <v>6818.5622646399997</v>
      </c>
      <c r="AN73" s="153">
        <v>104.419131848935</v>
      </c>
      <c r="AO73" s="153">
        <v>443.97035773896698</v>
      </c>
      <c r="AP73" s="153">
        <v>135.81470987124999</v>
      </c>
      <c r="AQ73" s="153">
        <v>0</v>
      </c>
      <c r="AR73" s="153">
        <v>0</v>
      </c>
      <c r="AS73" s="153">
        <v>91.758358050969207</v>
      </c>
      <c r="AT73" s="153">
        <v>-1666.9203152011501</v>
      </c>
      <c r="AU73" s="153">
        <v>-981.46841486218</v>
      </c>
      <c r="AV73" s="153">
        <v>-908.60441734554695</v>
      </c>
      <c r="AW73" s="153">
        <v>9154.5632090158106</v>
      </c>
      <c r="AX73" s="153">
        <v>8245.9587916702603</v>
      </c>
      <c r="AY73" s="153">
        <f t="shared" si="9"/>
        <v>9154.5632090158106</v>
      </c>
      <c r="AZ73" s="153">
        <f t="shared" si="10"/>
        <v>0</v>
      </c>
      <c r="BA73" s="153">
        <f t="shared" si="11"/>
        <v>-1666.9203152011501</v>
      </c>
    </row>
    <row r="74" spans="1:53" s="147" customFormat="1">
      <c r="A74" s="152">
        <v>0.20833333333333301</v>
      </c>
      <c r="B74" s="153">
        <v>3696.6885564641502</v>
      </c>
      <c r="C74" s="153">
        <v>4692.1353927646596</v>
      </c>
      <c r="D74" s="153">
        <v>148.993053433424</v>
      </c>
      <c r="E74" s="153">
        <v>416.45151312969199</v>
      </c>
      <c r="F74" s="153">
        <v>119.45031222642601</v>
      </c>
      <c r="G74" s="153">
        <v>0</v>
      </c>
      <c r="H74" s="153">
        <v>0</v>
      </c>
      <c r="I74" s="153">
        <v>30.715459953636</v>
      </c>
      <c r="J74" s="153">
        <v>-2153.2645749001799</v>
      </c>
      <c r="K74" s="153">
        <v>-3.41752108618262</v>
      </c>
      <c r="L74" s="153">
        <v>-667.96672196382895</v>
      </c>
      <c r="M74" s="153">
        <v>6947.7521919856199</v>
      </c>
      <c r="N74" s="153">
        <v>6279.7854700217904</v>
      </c>
      <c r="O74" s="153">
        <f t="shared" si="3"/>
        <v>6947.7521919856199</v>
      </c>
      <c r="P74" s="153">
        <f t="shared" si="4"/>
        <v>0</v>
      </c>
      <c r="Q74" s="153">
        <f t="shared" si="5"/>
        <v>-2153.2645749001799</v>
      </c>
      <c r="S74" s="152">
        <v>0.20833333333333301</v>
      </c>
      <c r="T74" s="153">
        <v>4209.8002312346098</v>
      </c>
      <c r="U74" s="153">
        <v>5982.6128807041396</v>
      </c>
      <c r="V74" s="153">
        <v>96.290985430420804</v>
      </c>
      <c r="W74" s="153">
        <v>448.98087110684099</v>
      </c>
      <c r="X74" s="153">
        <v>103.92576846477699</v>
      </c>
      <c r="Y74" s="153">
        <v>0</v>
      </c>
      <c r="Z74" s="153">
        <v>0</v>
      </c>
      <c r="AA74" s="153">
        <v>65.709013128166603</v>
      </c>
      <c r="AB74" s="153">
        <v>-1646.58592330484</v>
      </c>
      <c r="AC74" s="153">
        <v>-1085.88183803828</v>
      </c>
      <c r="AD74" s="153">
        <v>-782.15148898033499</v>
      </c>
      <c r="AE74" s="153">
        <v>8174.8519887258399</v>
      </c>
      <c r="AF74" s="153">
        <v>7392.7004997455097</v>
      </c>
      <c r="AG74" s="153">
        <f t="shared" si="6"/>
        <v>8174.8519887258399</v>
      </c>
      <c r="AH74" s="153">
        <f t="shared" si="7"/>
        <v>0</v>
      </c>
      <c r="AI74" s="153">
        <f t="shared" si="8"/>
        <v>-1646.58592330484</v>
      </c>
      <c r="AK74" s="152">
        <v>0.20833333333333301</v>
      </c>
      <c r="AL74" s="153">
        <v>4206.9932373860502</v>
      </c>
      <c r="AM74" s="153">
        <v>6889.3739515244097</v>
      </c>
      <c r="AN74" s="153">
        <v>149.13576683280499</v>
      </c>
      <c r="AO74" s="153">
        <v>455.13972146204202</v>
      </c>
      <c r="AP74" s="153">
        <v>217.12074114555301</v>
      </c>
      <c r="AQ74" s="153">
        <v>0</v>
      </c>
      <c r="AR74" s="153">
        <v>0</v>
      </c>
      <c r="AS74" s="153">
        <v>87.501449877189302</v>
      </c>
      <c r="AT74" s="153">
        <v>-1755.92806729209</v>
      </c>
      <c r="AU74" s="153">
        <v>-900.16782643930901</v>
      </c>
      <c r="AV74" s="153">
        <v>-917.07020756320298</v>
      </c>
      <c r="AW74" s="153">
        <v>9349.1689744966607</v>
      </c>
      <c r="AX74" s="153">
        <v>8432.09876693345</v>
      </c>
      <c r="AY74" s="153">
        <f t="shared" si="9"/>
        <v>9349.1689744966607</v>
      </c>
      <c r="AZ74" s="153">
        <f t="shared" si="10"/>
        <v>0</v>
      </c>
      <c r="BA74" s="153">
        <f t="shared" si="11"/>
        <v>-1755.92806729209</v>
      </c>
    </row>
    <row r="75" spans="1:53" s="147" customFormat="1">
      <c r="A75" s="152">
        <v>0.21875</v>
      </c>
      <c r="B75" s="153">
        <v>3696.2746076603098</v>
      </c>
      <c r="C75" s="153">
        <v>4732.9732757990396</v>
      </c>
      <c r="D75" s="153">
        <v>243.58172651362801</v>
      </c>
      <c r="E75" s="153">
        <v>422.98557688271501</v>
      </c>
      <c r="F75" s="153">
        <v>119.483567331622</v>
      </c>
      <c r="G75" s="153">
        <v>0</v>
      </c>
      <c r="H75" s="153">
        <v>0</v>
      </c>
      <c r="I75" s="153">
        <v>28.4930585062753</v>
      </c>
      <c r="J75" s="153">
        <v>-2194.45561015983</v>
      </c>
      <c r="K75" s="153">
        <v>0</v>
      </c>
      <c r="L75" s="153">
        <v>-673.45836880537195</v>
      </c>
      <c r="M75" s="153">
        <v>7049.3362025337501</v>
      </c>
      <c r="N75" s="153">
        <v>6375.8778337283802</v>
      </c>
      <c r="O75" s="153">
        <f t="shared" si="3"/>
        <v>7049.3362025337501</v>
      </c>
      <c r="P75" s="153">
        <f t="shared" si="4"/>
        <v>0</v>
      </c>
      <c r="Q75" s="153">
        <f t="shared" si="5"/>
        <v>-2194.45561015983</v>
      </c>
      <c r="S75" s="152">
        <v>0.21875</v>
      </c>
      <c r="T75" s="153">
        <v>4210.5207083140804</v>
      </c>
      <c r="U75" s="153">
        <v>6021.4271689874204</v>
      </c>
      <c r="V75" s="153">
        <v>98.371903204370497</v>
      </c>
      <c r="W75" s="153">
        <v>450.04593428925398</v>
      </c>
      <c r="X75" s="153">
        <v>103.89029046632599</v>
      </c>
      <c r="Y75" s="153">
        <v>0</v>
      </c>
      <c r="Z75" s="153">
        <v>0</v>
      </c>
      <c r="AA75" s="153">
        <v>69.370783557714603</v>
      </c>
      <c r="AB75" s="153">
        <v>-1588.70755912562</v>
      </c>
      <c r="AC75" s="153">
        <v>-1082.2925738066001</v>
      </c>
      <c r="AD75" s="153">
        <v>-785.73482787887201</v>
      </c>
      <c r="AE75" s="153">
        <v>8282.6266558869393</v>
      </c>
      <c r="AF75" s="153">
        <v>7496.8918280080698</v>
      </c>
      <c r="AG75" s="153">
        <f t="shared" si="6"/>
        <v>8282.6266558869393</v>
      </c>
      <c r="AH75" s="153">
        <f t="shared" si="7"/>
        <v>0</v>
      </c>
      <c r="AI75" s="153">
        <f t="shared" si="8"/>
        <v>-1588.70755912562</v>
      </c>
      <c r="AK75" s="152">
        <v>0.21875</v>
      </c>
      <c r="AL75" s="153">
        <v>4205.0324644245502</v>
      </c>
      <c r="AM75" s="153">
        <v>6940.4795069178599</v>
      </c>
      <c r="AN75" s="153">
        <v>265.85013201159001</v>
      </c>
      <c r="AO75" s="153">
        <v>457.31754439797197</v>
      </c>
      <c r="AP75" s="153">
        <v>223.596539033265</v>
      </c>
      <c r="AQ75" s="153">
        <v>0</v>
      </c>
      <c r="AR75" s="153">
        <v>0</v>
      </c>
      <c r="AS75" s="153">
        <v>87.981469930030698</v>
      </c>
      <c r="AT75" s="153">
        <v>-2045.1076781504901</v>
      </c>
      <c r="AU75" s="153">
        <v>-653.023690913255</v>
      </c>
      <c r="AV75" s="153">
        <v>-923.72304162396199</v>
      </c>
      <c r="AW75" s="153">
        <v>9482.1262876515193</v>
      </c>
      <c r="AX75" s="153">
        <v>8558.4032460275594</v>
      </c>
      <c r="AY75" s="153">
        <f t="shared" si="9"/>
        <v>9482.1262876515193</v>
      </c>
      <c r="AZ75" s="153">
        <f t="shared" si="10"/>
        <v>0</v>
      </c>
      <c r="BA75" s="153">
        <f t="shared" si="11"/>
        <v>-2045.1076781504901</v>
      </c>
    </row>
    <row r="76" spans="1:53" s="147" customFormat="1">
      <c r="A76" s="152">
        <v>0.22916666666666699</v>
      </c>
      <c r="B76" s="153">
        <v>3695.5401728987899</v>
      </c>
      <c r="C76" s="153">
        <v>4731.1192166581204</v>
      </c>
      <c r="D76" s="153">
        <v>393.99344510427397</v>
      </c>
      <c r="E76" s="153">
        <v>424.49480543018302</v>
      </c>
      <c r="F76" s="153">
        <v>119.207338512888</v>
      </c>
      <c r="G76" s="153">
        <v>0</v>
      </c>
      <c r="H76" s="153">
        <v>0</v>
      </c>
      <c r="I76" s="153">
        <v>30.5815440878958</v>
      </c>
      <c r="J76" s="153">
        <v>-2169.80414110319</v>
      </c>
      <c r="K76" s="153">
        <v>0</v>
      </c>
      <c r="L76" s="153">
        <v>-675.433380389077</v>
      </c>
      <c r="M76" s="153">
        <v>7225.13238158896</v>
      </c>
      <c r="N76" s="153">
        <v>6549.6990011998896</v>
      </c>
      <c r="O76" s="153">
        <f t="shared" si="3"/>
        <v>7225.13238158896</v>
      </c>
      <c r="P76" s="153">
        <f t="shared" si="4"/>
        <v>0</v>
      </c>
      <c r="Q76" s="153">
        <f t="shared" si="5"/>
        <v>-2169.80414110319</v>
      </c>
      <c r="S76" s="152">
        <v>0.22916666666666699</v>
      </c>
      <c r="T76" s="153">
        <v>4209.4867792472296</v>
      </c>
      <c r="U76" s="153">
        <v>6051.1512400430502</v>
      </c>
      <c r="V76" s="153">
        <v>98.405358483896705</v>
      </c>
      <c r="W76" s="153">
        <v>449.33327039935699</v>
      </c>
      <c r="X76" s="153">
        <v>103.833340778821</v>
      </c>
      <c r="Y76" s="153">
        <v>0</v>
      </c>
      <c r="Z76" s="153">
        <v>0</v>
      </c>
      <c r="AA76" s="153">
        <v>67.723059803026601</v>
      </c>
      <c r="AB76" s="153">
        <v>-1495.63561762784</v>
      </c>
      <c r="AC76" s="153">
        <v>-1041.2364738572301</v>
      </c>
      <c r="AD76" s="153">
        <v>-788.24033550840795</v>
      </c>
      <c r="AE76" s="153">
        <v>8443.0609572703197</v>
      </c>
      <c r="AF76" s="153">
        <v>7654.8206217619099</v>
      </c>
      <c r="AG76" s="153">
        <f t="shared" si="6"/>
        <v>8443.0609572703197</v>
      </c>
      <c r="AH76" s="153">
        <f t="shared" si="7"/>
        <v>0</v>
      </c>
      <c r="AI76" s="153">
        <f t="shared" si="8"/>
        <v>-1495.63561762784</v>
      </c>
      <c r="AK76" s="152">
        <v>0.22916666666666699</v>
      </c>
      <c r="AL76" s="153">
        <v>4204.6723337499097</v>
      </c>
      <c r="AM76" s="153">
        <v>6956.4862364021801</v>
      </c>
      <c r="AN76" s="153">
        <v>475.96008976113001</v>
      </c>
      <c r="AO76" s="153">
        <v>459.286003105497</v>
      </c>
      <c r="AP76" s="153">
        <v>222.929708448756</v>
      </c>
      <c r="AQ76" s="153">
        <v>0</v>
      </c>
      <c r="AR76" s="153">
        <v>0</v>
      </c>
      <c r="AS76" s="153">
        <v>93.740559254247998</v>
      </c>
      <c r="AT76" s="153">
        <v>-2236.72560432502</v>
      </c>
      <c r="AU76" s="153">
        <v>-515.55617313916605</v>
      </c>
      <c r="AV76" s="153">
        <v>-928.554498964049</v>
      </c>
      <c r="AW76" s="153">
        <v>9660.7931532575294</v>
      </c>
      <c r="AX76" s="153">
        <v>8732.2386542934801</v>
      </c>
      <c r="AY76" s="153">
        <f t="shared" si="9"/>
        <v>9660.7931532575294</v>
      </c>
      <c r="AZ76" s="153">
        <f t="shared" si="10"/>
        <v>0</v>
      </c>
      <c r="BA76" s="153">
        <f t="shared" si="11"/>
        <v>-2236.72560432502</v>
      </c>
    </row>
    <row r="77" spans="1:53" s="147" customFormat="1">
      <c r="A77" s="152">
        <v>0.23958333333333301</v>
      </c>
      <c r="B77" s="153">
        <v>3697.2560164443398</v>
      </c>
      <c r="C77" s="153">
        <v>4746.1889564277999</v>
      </c>
      <c r="D77" s="153">
        <v>537.69328237209595</v>
      </c>
      <c r="E77" s="153">
        <v>428.08856775090601</v>
      </c>
      <c r="F77" s="153">
        <v>129.949213795833</v>
      </c>
      <c r="G77" s="153">
        <v>0</v>
      </c>
      <c r="H77" s="153">
        <v>0</v>
      </c>
      <c r="I77" s="153">
        <v>33.340477058877099</v>
      </c>
      <c r="J77" s="153">
        <v>-2120.0996279724</v>
      </c>
      <c r="K77" s="153">
        <v>0</v>
      </c>
      <c r="L77" s="153">
        <v>-679.26272895278805</v>
      </c>
      <c r="M77" s="153">
        <v>7452.4168858774501</v>
      </c>
      <c r="N77" s="153">
        <v>6773.1541569246601</v>
      </c>
      <c r="O77" s="153">
        <f t="shared" si="3"/>
        <v>7452.4168858774501</v>
      </c>
      <c r="P77" s="153">
        <f t="shared" si="4"/>
        <v>0</v>
      </c>
      <c r="Q77" s="153">
        <f t="shared" si="5"/>
        <v>-2120.0996279724</v>
      </c>
      <c r="S77" s="152">
        <v>0.23958333333333301</v>
      </c>
      <c r="T77" s="153">
        <v>4209.3799827939201</v>
      </c>
      <c r="U77" s="153">
        <v>6114.7501642194802</v>
      </c>
      <c r="V77" s="153">
        <v>98.378594668665301</v>
      </c>
      <c r="W77" s="153">
        <v>454.71033949998503</v>
      </c>
      <c r="X77" s="153">
        <v>104.94017919103599</v>
      </c>
      <c r="Y77" s="153">
        <v>0</v>
      </c>
      <c r="Z77" s="153">
        <v>0</v>
      </c>
      <c r="AA77" s="153">
        <v>67.802986139084098</v>
      </c>
      <c r="AB77" s="153">
        <v>-1659.2290688502401</v>
      </c>
      <c r="AC77" s="153">
        <v>-697.79620287305704</v>
      </c>
      <c r="AD77" s="153">
        <v>-794.12781160708403</v>
      </c>
      <c r="AE77" s="153">
        <v>8692.9369747888704</v>
      </c>
      <c r="AF77" s="153">
        <v>7898.8091631817897</v>
      </c>
      <c r="AG77" s="153">
        <f t="shared" si="6"/>
        <v>8692.9369747888704</v>
      </c>
      <c r="AH77" s="153">
        <f t="shared" si="7"/>
        <v>0</v>
      </c>
      <c r="AI77" s="153">
        <f t="shared" si="8"/>
        <v>-1659.2290688502401</v>
      </c>
      <c r="AK77" s="152">
        <v>0.23958333333333301</v>
      </c>
      <c r="AL77" s="153">
        <v>4202.6582201567899</v>
      </c>
      <c r="AM77" s="153">
        <v>6939.5278914133796</v>
      </c>
      <c r="AN77" s="153">
        <v>546.21091911983297</v>
      </c>
      <c r="AO77" s="153">
        <v>466.426774096256</v>
      </c>
      <c r="AP77" s="153">
        <v>229.474651641316</v>
      </c>
      <c r="AQ77" s="153">
        <v>0</v>
      </c>
      <c r="AR77" s="153">
        <v>0</v>
      </c>
      <c r="AS77" s="153">
        <v>97.566514834343096</v>
      </c>
      <c r="AT77" s="153">
        <v>-2520.5934818545002</v>
      </c>
      <c r="AU77" s="153">
        <v>-131.80729211208501</v>
      </c>
      <c r="AV77" s="153">
        <v>-928.37668101600298</v>
      </c>
      <c r="AW77" s="153">
        <v>9829.4641972953395</v>
      </c>
      <c r="AX77" s="153">
        <v>8901.0875162793309</v>
      </c>
      <c r="AY77" s="153">
        <f t="shared" si="9"/>
        <v>9829.4641972953395</v>
      </c>
      <c r="AZ77" s="153">
        <f t="shared" si="10"/>
        <v>0</v>
      </c>
      <c r="BA77" s="153">
        <f t="shared" si="11"/>
        <v>-2520.5934818545002</v>
      </c>
    </row>
    <row r="78" spans="1:53" s="147" customFormat="1">
      <c r="A78" s="152">
        <v>0.25</v>
      </c>
      <c r="B78" s="153">
        <v>3697.3628450968999</v>
      </c>
      <c r="C78" s="153">
        <v>4777.8244222543499</v>
      </c>
      <c r="D78" s="153">
        <v>853.66026891248896</v>
      </c>
      <c r="E78" s="153">
        <v>474.61877419222799</v>
      </c>
      <c r="F78" s="153">
        <v>279.934845624481</v>
      </c>
      <c r="G78" s="153">
        <v>0</v>
      </c>
      <c r="H78" s="153">
        <v>0</v>
      </c>
      <c r="I78" s="153">
        <v>32.995577218602797</v>
      </c>
      <c r="J78" s="153">
        <v>-2131.32350630982</v>
      </c>
      <c r="K78" s="153">
        <v>0</v>
      </c>
      <c r="L78" s="153">
        <v>-690.50502296613695</v>
      </c>
      <c r="M78" s="153">
        <v>7985.0732269892296</v>
      </c>
      <c r="N78" s="153">
        <v>7294.5682040230904</v>
      </c>
      <c r="O78" s="153">
        <f t="shared" si="3"/>
        <v>7985.0732269892296</v>
      </c>
      <c r="P78" s="153">
        <f t="shared" si="4"/>
        <v>0</v>
      </c>
      <c r="Q78" s="153">
        <f t="shared" si="5"/>
        <v>-2131.32350630982</v>
      </c>
      <c r="S78" s="152">
        <v>0.25</v>
      </c>
      <c r="T78" s="153">
        <v>4210.0337243037602</v>
      </c>
      <c r="U78" s="153">
        <v>6282.6341975723299</v>
      </c>
      <c r="V78" s="153">
        <v>98.438814273910097</v>
      </c>
      <c r="W78" s="153">
        <v>506.56330359461202</v>
      </c>
      <c r="X78" s="153">
        <v>127.75946277842201</v>
      </c>
      <c r="Y78" s="153">
        <v>0</v>
      </c>
      <c r="Z78" s="153">
        <v>0</v>
      </c>
      <c r="AA78" s="153">
        <v>66.449277774031202</v>
      </c>
      <c r="AB78" s="153">
        <v>-1984.1309044894599</v>
      </c>
      <c r="AC78" s="153">
        <v>-120.39116608258</v>
      </c>
      <c r="AD78" s="153">
        <v>-811.84353658390899</v>
      </c>
      <c r="AE78" s="153">
        <v>9187.3567097250307</v>
      </c>
      <c r="AF78" s="153">
        <v>8375.5131731411202</v>
      </c>
      <c r="AG78" s="153">
        <f t="shared" si="6"/>
        <v>9187.3567097250307</v>
      </c>
      <c r="AH78" s="153">
        <f t="shared" si="7"/>
        <v>0</v>
      </c>
      <c r="AI78" s="153">
        <f t="shared" si="8"/>
        <v>-1984.1309044894599</v>
      </c>
      <c r="AK78" s="152">
        <v>0.25</v>
      </c>
      <c r="AL78" s="153">
        <v>4204.5789387978502</v>
      </c>
      <c r="AM78" s="153">
        <v>6911.3432408305898</v>
      </c>
      <c r="AN78" s="153">
        <v>596.39582024485105</v>
      </c>
      <c r="AO78" s="153">
        <v>504.97197561896797</v>
      </c>
      <c r="AP78" s="153">
        <v>302.36397458775002</v>
      </c>
      <c r="AQ78" s="153">
        <v>0</v>
      </c>
      <c r="AR78" s="153">
        <v>0</v>
      </c>
      <c r="AS78" s="153">
        <v>92.436717914769503</v>
      </c>
      <c r="AT78" s="153">
        <v>-2366.7068748935999</v>
      </c>
      <c r="AU78" s="153">
        <v>0</v>
      </c>
      <c r="AV78" s="153">
        <v>-929.12821561848102</v>
      </c>
      <c r="AW78" s="153">
        <v>10245.3837931012</v>
      </c>
      <c r="AX78" s="153">
        <v>9316.2555774827106</v>
      </c>
      <c r="AY78" s="153">
        <f t="shared" si="9"/>
        <v>10245.3837931012</v>
      </c>
      <c r="AZ78" s="153">
        <f t="shared" si="10"/>
        <v>0</v>
      </c>
      <c r="BA78" s="153">
        <f t="shared" si="11"/>
        <v>-2366.7068748935999</v>
      </c>
    </row>
    <row r="79" spans="1:53" s="147" customFormat="1">
      <c r="A79" s="152">
        <v>0.26041666666666702</v>
      </c>
      <c r="B79" s="153">
        <v>3697.7767613012102</v>
      </c>
      <c r="C79" s="153">
        <v>4865.6566025811999</v>
      </c>
      <c r="D79" s="153">
        <v>887.34681636324297</v>
      </c>
      <c r="E79" s="153">
        <v>483.306161724204</v>
      </c>
      <c r="F79" s="153">
        <v>305.76734467914702</v>
      </c>
      <c r="G79" s="153">
        <v>0</v>
      </c>
      <c r="H79" s="153">
        <v>0</v>
      </c>
      <c r="I79" s="153">
        <v>32.540714718031502</v>
      </c>
      <c r="J79" s="153">
        <v>-1962.7397764631701</v>
      </c>
      <c r="K79" s="153">
        <v>0</v>
      </c>
      <c r="L79" s="153">
        <v>-699.99463608550298</v>
      </c>
      <c r="M79" s="153">
        <v>8309.6546249038693</v>
      </c>
      <c r="N79" s="153">
        <v>7609.65998881836</v>
      </c>
      <c r="O79" s="153">
        <f t="shared" si="3"/>
        <v>8309.6546249038693</v>
      </c>
      <c r="P79" s="153">
        <f t="shared" si="4"/>
        <v>0</v>
      </c>
      <c r="Q79" s="153">
        <f t="shared" si="5"/>
        <v>-1962.7397764631701</v>
      </c>
      <c r="S79" s="152">
        <v>0.26041666666666702</v>
      </c>
      <c r="T79" s="153">
        <v>4209.1465874342402</v>
      </c>
      <c r="U79" s="153">
        <v>6333.8051021982301</v>
      </c>
      <c r="V79" s="153">
        <v>98.338448435331202</v>
      </c>
      <c r="W79" s="153">
        <v>518.50090110195299</v>
      </c>
      <c r="X79" s="153">
        <v>127.903574248474</v>
      </c>
      <c r="Y79" s="153">
        <v>0</v>
      </c>
      <c r="Z79" s="153">
        <v>0</v>
      </c>
      <c r="AA79" s="153">
        <v>65.705700290319996</v>
      </c>
      <c r="AB79" s="153">
        <v>-1821.5642097569901</v>
      </c>
      <c r="AC79" s="153">
        <v>0</v>
      </c>
      <c r="AD79" s="153">
        <v>-816.91487417405006</v>
      </c>
      <c r="AE79" s="153">
        <v>9531.8361039515494</v>
      </c>
      <c r="AF79" s="153">
        <v>8714.9212297774993</v>
      </c>
      <c r="AG79" s="153">
        <f t="shared" si="6"/>
        <v>9531.8361039515494</v>
      </c>
      <c r="AH79" s="153">
        <f t="shared" si="7"/>
        <v>0</v>
      </c>
      <c r="AI79" s="153">
        <f t="shared" si="8"/>
        <v>-1821.5642097569901</v>
      </c>
      <c r="AK79" s="152">
        <v>0.26041666666666702</v>
      </c>
      <c r="AL79" s="153">
        <v>4205.1391131233004</v>
      </c>
      <c r="AM79" s="153">
        <v>6981.3095227984504</v>
      </c>
      <c r="AN79" s="153">
        <v>890.80543043696696</v>
      </c>
      <c r="AO79" s="153">
        <v>513.86829111823204</v>
      </c>
      <c r="AP79" s="153">
        <v>314.99413680521201</v>
      </c>
      <c r="AQ79" s="153">
        <v>0</v>
      </c>
      <c r="AR79" s="153">
        <v>0</v>
      </c>
      <c r="AS79" s="153">
        <v>91.628660039677499</v>
      </c>
      <c r="AT79" s="153">
        <v>-2467.7424961553902</v>
      </c>
      <c r="AU79" s="153">
        <v>0</v>
      </c>
      <c r="AV79" s="153">
        <v>-940.76892130827002</v>
      </c>
      <c r="AW79" s="153">
        <v>10530.002658166401</v>
      </c>
      <c r="AX79" s="153">
        <v>9589.2337368581793</v>
      </c>
      <c r="AY79" s="153">
        <f t="shared" si="9"/>
        <v>10530.002658166401</v>
      </c>
      <c r="AZ79" s="153">
        <f t="shared" si="10"/>
        <v>0</v>
      </c>
      <c r="BA79" s="153">
        <f t="shared" si="11"/>
        <v>-2467.7424961553902</v>
      </c>
    </row>
    <row r="80" spans="1:53" s="147" customFormat="1">
      <c r="A80" s="152">
        <v>0.27083333333333298</v>
      </c>
      <c r="B80" s="153">
        <v>3699.5059706531401</v>
      </c>
      <c r="C80" s="153">
        <v>4896.9865016630802</v>
      </c>
      <c r="D80" s="153">
        <v>887.40704833265295</v>
      </c>
      <c r="E80" s="153">
        <v>480.95488717674903</v>
      </c>
      <c r="F80" s="153">
        <v>305.494608235268</v>
      </c>
      <c r="G80" s="153">
        <v>0</v>
      </c>
      <c r="H80" s="153">
        <v>12.791340514381901</v>
      </c>
      <c r="I80" s="153">
        <v>33.218380182772002</v>
      </c>
      <c r="J80" s="153">
        <v>-1725.2683906622999</v>
      </c>
      <c r="K80" s="153">
        <v>0</v>
      </c>
      <c r="L80" s="153">
        <v>-703.02747327352699</v>
      </c>
      <c r="M80" s="153">
        <v>8591.0903460957506</v>
      </c>
      <c r="N80" s="153">
        <v>7888.06287282223</v>
      </c>
      <c r="O80" s="153">
        <f t="shared" si="3"/>
        <v>8591.0903460957506</v>
      </c>
      <c r="P80" s="153">
        <f t="shared" si="4"/>
        <v>0</v>
      </c>
      <c r="Q80" s="153">
        <f t="shared" si="5"/>
        <v>-1725.2683906622999</v>
      </c>
      <c r="S80" s="152">
        <v>0.27083333333333298</v>
      </c>
      <c r="T80" s="153">
        <v>4210.0270149199896</v>
      </c>
      <c r="U80" s="153">
        <v>6286.4207557030904</v>
      </c>
      <c r="V80" s="153">
        <v>99.676660126869194</v>
      </c>
      <c r="W80" s="153">
        <v>545.55892368142395</v>
      </c>
      <c r="X80" s="153">
        <v>127.799437980082</v>
      </c>
      <c r="Y80" s="153">
        <v>157.98154068626101</v>
      </c>
      <c r="Z80" s="153">
        <v>8.3461857243183406</v>
      </c>
      <c r="AA80" s="153">
        <v>61.9392866002771</v>
      </c>
      <c r="AB80" s="153">
        <v>-1690.2855219435601</v>
      </c>
      <c r="AC80" s="153">
        <v>0</v>
      </c>
      <c r="AD80" s="153">
        <v>-816.33590282597299</v>
      </c>
      <c r="AE80" s="153">
        <v>9807.4642834787392</v>
      </c>
      <c r="AF80" s="153">
        <v>8991.1283806527699</v>
      </c>
      <c r="AG80" s="153">
        <f t="shared" si="6"/>
        <v>9807.4642834787392</v>
      </c>
      <c r="AH80" s="153">
        <f t="shared" si="7"/>
        <v>0</v>
      </c>
      <c r="AI80" s="153">
        <f t="shared" si="8"/>
        <v>-1690.2855219435601</v>
      </c>
      <c r="AK80" s="152">
        <v>0.27083333333333298</v>
      </c>
      <c r="AL80" s="153">
        <v>4206.0061751852299</v>
      </c>
      <c r="AM80" s="153">
        <v>7013.2403916821004</v>
      </c>
      <c r="AN80" s="153">
        <v>967.48165293459601</v>
      </c>
      <c r="AO80" s="153">
        <v>512.73310270187005</v>
      </c>
      <c r="AP80" s="153">
        <v>320.40537043855602</v>
      </c>
      <c r="AQ80" s="153">
        <v>0</v>
      </c>
      <c r="AR80" s="153">
        <v>0</v>
      </c>
      <c r="AS80" s="153">
        <v>94.714187096326299</v>
      </c>
      <c r="AT80" s="153">
        <v>-2312.1595399664702</v>
      </c>
      <c r="AU80" s="153">
        <v>0</v>
      </c>
      <c r="AV80" s="153">
        <v>-945.01456211862001</v>
      </c>
      <c r="AW80" s="153">
        <v>10802.4213400722</v>
      </c>
      <c r="AX80" s="153">
        <v>9857.4067779535799</v>
      </c>
      <c r="AY80" s="153">
        <f t="shared" si="9"/>
        <v>10802.4213400722</v>
      </c>
      <c r="AZ80" s="153">
        <f t="shared" si="10"/>
        <v>0</v>
      </c>
      <c r="BA80" s="153">
        <f t="shared" si="11"/>
        <v>-2312.1595399664702</v>
      </c>
    </row>
    <row r="81" spans="1:53" s="147" customFormat="1">
      <c r="A81" s="152">
        <v>0.28125</v>
      </c>
      <c r="B81" s="153">
        <v>3699.9132365537898</v>
      </c>
      <c r="C81" s="153">
        <v>4938.6693795533602</v>
      </c>
      <c r="D81" s="153">
        <v>887.94238870441905</v>
      </c>
      <c r="E81" s="153">
        <v>503.30578896366501</v>
      </c>
      <c r="F81" s="153">
        <v>345.07556876884303</v>
      </c>
      <c r="G81" s="153">
        <v>135.93500865199499</v>
      </c>
      <c r="H81" s="153">
        <v>14.737281516569</v>
      </c>
      <c r="I81" s="153">
        <v>33.485765483056099</v>
      </c>
      <c r="J81" s="153">
        <v>-1773.26282745703</v>
      </c>
      <c r="K81" s="153">
        <v>0</v>
      </c>
      <c r="L81" s="153">
        <v>-710.38829014183602</v>
      </c>
      <c r="M81" s="153">
        <v>8785.8015907386598</v>
      </c>
      <c r="N81" s="153">
        <v>8075.4133005968197</v>
      </c>
      <c r="O81" s="153">
        <f t="shared" si="3"/>
        <v>8785.8015907386598</v>
      </c>
      <c r="P81" s="153">
        <f t="shared" si="4"/>
        <v>0</v>
      </c>
      <c r="Q81" s="153">
        <f t="shared" si="5"/>
        <v>-1773.26282745703</v>
      </c>
      <c r="S81" s="152">
        <v>0.28125</v>
      </c>
      <c r="T81" s="153">
        <v>4211.7346833686897</v>
      </c>
      <c r="U81" s="153">
        <v>6296.0482828748</v>
      </c>
      <c r="V81" s="153">
        <v>100.55318834836</v>
      </c>
      <c r="W81" s="153">
        <v>628.92119426437398</v>
      </c>
      <c r="X81" s="153">
        <v>132.667153010915</v>
      </c>
      <c r="Y81" s="153">
        <v>194.08860205085401</v>
      </c>
      <c r="Z81" s="153">
        <v>10.4004531268937</v>
      </c>
      <c r="AA81" s="153">
        <v>59.1815745700736</v>
      </c>
      <c r="AB81" s="153">
        <v>-1639.6327128758601</v>
      </c>
      <c r="AC81" s="153">
        <v>0</v>
      </c>
      <c r="AD81" s="153">
        <v>-822.12928122608002</v>
      </c>
      <c r="AE81" s="153">
        <v>9993.9624187391</v>
      </c>
      <c r="AF81" s="153">
        <v>9171.8331375130201</v>
      </c>
      <c r="AG81" s="153">
        <f t="shared" si="6"/>
        <v>9993.9624187391</v>
      </c>
      <c r="AH81" s="153">
        <f t="shared" si="7"/>
        <v>0</v>
      </c>
      <c r="AI81" s="153">
        <f t="shared" si="8"/>
        <v>-1639.6327128758601</v>
      </c>
      <c r="AK81" s="152">
        <v>0.28125</v>
      </c>
      <c r="AL81" s="153">
        <v>4205.7260228935302</v>
      </c>
      <c r="AM81" s="153">
        <v>7043.1332652765204</v>
      </c>
      <c r="AN81" s="153">
        <v>967.62219833706899</v>
      </c>
      <c r="AO81" s="153">
        <v>512.715388501284</v>
      </c>
      <c r="AP81" s="153">
        <v>333.04825469032301</v>
      </c>
      <c r="AQ81" s="153">
        <v>0</v>
      </c>
      <c r="AR81" s="153">
        <v>1.34167264797504</v>
      </c>
      <c r="AS81" s="153">
        <v>97.094554468797099</v>
      </c>
      <c r="AT81" s="153">
        <v>-2141.6740195887301</v>
      </c>
      <c r="AU81" s="153">
        <v>0</v>
      </c>
      <c r="AV81" s="153">
        <v>-947.97397642900796</v>
      </c>
      <c r="AW81" s="153">
        <v>11019.0073372268</v>
      </c>
      <c r="AX81" s="153">
        <v>10071.033360797799</v>
      </c>
      <c r="AY81" s="153">
        <f t="shared" si="9"/>
        <v>11019.0073372268</v>
      </c>
      <c r="AZ81" s="153">
        <f t="shared" si="10"/>
        <v>0</v>
      </c>
      <c r="BA81" s="153">
        <f t="shared" si="11"/>
        <v>-2141.6740195887301</v>
      </c>
    </row>
    <row r="82" spans="1:53" s="147" customFormat="1">
      <c r="A82" s="152">
        <v>0.29166666666666702</v>
      </c>
      <c r="B82" s="153">
        <v>3699.84650532041</v>
      </c>
      <c r="C82" s="153">
        <v>4947.3521192493499</v>
      </c>
      <c r="D82" s="153">
        <v>887.56095904691597</v>
      </c>
      <c r="E82" s="153">
        <v>488.31142268152098</v>
      </c>
      <c r="F82" s="153">
        <v>329.576990612229</v>
      </c>
      <c r="G82" s="153">
        <v>10.491017869323001</v>
      </c>
      <c r="H82" s="153">
        <v>14.6918163238155</v>
      </c>
      <c r="I82" s="153">
        <v>29.7418851394077</v>
      </c>
      <c r="J82" s="153">
        <v>-1553.17032443737</v>
      </c>
      <c r="K82" s="153">
        <v>0</v>
      </c>
      <c r="L82" s="153">
        <v>-708.53643755652399</v>
      </c>
      <c r="M82" s="153">
        <v>8854.40239180559</v>
      </c>
      <c r="N82" s="153">
        <v>8145.8659542490695</v>
      </c>
      <c r="O82" s="153">
        <f t="shared" si="3"/>
        <v>8854.40239180559</v>
      </c>
      <c r="P82" s="153">
        <f t="shared" si="4"/>
        <v>0</v>
      </c>
      <c r="Q82" s="153">
        <f t="shared" si="5"/>
        <v>-1553.17032443737</v>
      </c>
      <c r="S82" s="152">
        <v>0.29166666666666702</v>
      </c>
      <c r="T82" s="153">
        <v>4212.1015498676297</v>
      </c>
      <c r="U82" s="153">
        <v>6315.7846572651297</v>
      </c>
      <c r="V82" s="153">
        <v>98.572635392015101</v>
      </c>
      <c r="W82" s="153">
        <v>553.00920952653996</v>
      </c>
      <c r="X82" s="153">
        <v>235.58560880743701</v>
      </c>
      <c r="Y82" s="153">
        <v>157.02236831377101</v>
      </c>
      <c r="Z82" s="153">
        <v>10.3597381815435</v>
      </c>
      <c r="AA82" s="153">
        <v>61.903045865284497</v>
      </c>
      <c r="AB82" s="153">
        <v>-1539.34392123661</v>
      </c>
      <c r="AC82" s="153">
        <v>0</v>
      </c>
      <c r="AD82" s="153">
        <v>-820.41885672019498</v>
      </c>
      <c r="AE82" s="153">
        <v>10104.9948919827</v>
      </c>
      <c r="AF82" s="153">
        <v>9284.5760352625493</v>
      </c>
      <c r="AG82" s="153">
        <f t="shared" si="6"/>
        <v>10104.9948919827</v>
      </c>
      <c r="AH82" s="153">
        <f t="shared" si="7"/>
        <v>0</v>
      </c>
      <c r="AI82" s="153">
        <f t="shared" si="8"/>
        <v>-1539.34392123661</v>
      </c>
      <c r="AK82" s="152">
        <v>0.29166666666666702</v>
      </c>
      <c r="AL82" s="153">
        <v>4207.3132811757596</v>
      </c>
      <c r="AM82" s="153">
        <v>7002.2268666353702</v>
      </c>
      <c r="AN82" s="153">
        <v>967.67574644588206</v>
      </c>
      <c r="AO82" s="153">
        <v>526.76668662090105</v>
      </c>
      <c r="AP82" s="153">
        <v>437.74011728009299</v>
      </c>
      <c r="AQ82" s="153">
        <v>0</v>
      </c>
      <c r="AR82" s="153">
        <v>9.9120663915073894</v>
      </c>
      <c r="AS82" s="153">
        <v>87.994412580557807</v>
      </c>
      <c r="AT82" s="153">
        <v>-2029.8031939247301</v>
      </c>
      <c r="AU82" s="153">
        <v>0</v>
      </c>
      <c r="AV82" s="153">
        <v>-945.74470309550497</v>
      </c>
      <c r="AW82" s="153">
        <v>11209.825983205301</v>
      </c>
      <c r="AX82" s="153">
        <v>10264.0812801098</v>
      </c>
      <c r="AY82" s="153">
        <f t="shared" si="9"/>
        <v>11209.825983205301</v>
      </c>
      <c r="AZ82" s="153">
        <f t="shared" si="10"/>
        <v>0</v>
      </c>
      <c r="BA82" s="153">
        <f t="shared" si="11"/>
        <v>-2029.8031939247301</v>
      </c>
    </row>
    <row r="83" spans="1:53" s="147" customFormat="1">
      <c r="A83" s="152">
        <v>0.30208333333333298</v>
      </c>
      <c r="B83" s="153">
        <v>3698.6513740322098</v>
      </c>
      <c r="C83" s="153">
        <v>5026.9534237576599</v>
      </c>
      <c r="D83" s="153">
        <v>879.12258960670795</v>
      </c>
      <c r="E83" s="153">
        <v>488.56217798791198</v>
      </c>
      <c r="F83" s="153">
        <v>327.78288042065998</v>
      </c>
      <c r="G83" s="153">
        <v>0</v>
      </c>
      <c r="H83" s="153">
        <v>15.5916175433743</v>
      </c>
      <c r="I83" s="153">
        <v>29.019532091819499</v>
      </c>
      <c r="J83" s="153">
        <v>-1591.88089710292</v>
      </c>
      <c r="K83" s="153">
        <v>0</v>
      </c>
      <c r="L83" s="153">
        <v>-715.73968718337198</v>
      </c>
      <c r="M83" s="153">
        <v>8873.8026983374202</v>
      </c>
      <c r="N83" s="153">
        <v>8158.0630111540504</v>
      </c>
      <c r="O83" s="153">
        <f t="shared" si="3"/>
        <v>8873.8026983374202</v>
      </c>
      <c r="P83" s="153">
        <f t="shared" si="4"/>
        <v>0</v>
      </c>
      <c r="Q83" s="153">
        <f t="shared" si="5"/>
        <v>-1591.88089710292</v>
      </c>
      <c r="S83" s="152">
        <v>0.30208333333333298</v>
      </c>
      <c r="T83" s="153">
        <v>4209.4266879217203</v>
      </c>
      <c r="U83" s="153">
        <v>6340.3375464690298</v>
      </c>
      <c r="V83" s="153">
        <v>98.445505738205</v>
      </c>
      <c r="W83" s="153">
        <v>527.34134336030195</v>
      </c>
      <c r="X83" s="153">
        <v>251.26241594836</v>
      </c>
      <c r="Y83" s="153">
        <v>157.50195249510301</v>
      </c>
      <c r="Z83" s="153">
        <v>10.5257881169881</v>
      </c>
      <c r="AA83" s="153">
        <v>63.577352463735203</v>
      </c>
      <c r="AB83" s="153">
        <v>-1570.58529612599</v>
      </c>
      <c r="AC83" s="153">
        <v>0</v>
      </c>
      <c r="AD83" s="153">
        <v>-821.27477382985899</v>
      </c>
      <c r="AE83" s="153">
        <v>10087.8332963874</v>
      </c>
      <c r="AF83" s="153">
        <v>9266.5585225575796</v>
      </c>
      <c r="AG83" s="153">
        <f t="shared" si="6"/>
        <v>10087.8332963874</v>
      </c>
      <c r="AH83" s="153">
        <f t="shared" si="7"/>
        <v>0</v>
      </c>
      <c r="AI83" s="153">
        <f t="shared" si="8"/>
        <v>-1570.58529612599</v>
      </c>
      <c r="AK83" s="152">
        <v>0.30208333333333298</v>
      </c>
      <c r="AL83" s="153">
        <v>4207.1732213121504</v>
      </c>
      <c r="AM83" s="153">
        <v>7017.7642570528997</v>
      </c>
      <c r="AN83" s="153">
        <v>967.88323106951896</v>
      </c>
      <c r="AO83" s="153">
        <v>531.26011922894497</v>
      </c>
      <c r="AP83" s="153">
        <v>449.746037559672</v>
      </c>
      <c r="AQ83" s="153">
        <v>0</v>
      </c>
      <c r="AR83" s="153">
        <v>9.82351201234661</v>
      </c>
      <c r="AS83" s="153">
        <v>81.717574747670795</v>
      </c>
      <c r="AT83" s="153">
        <v>-1982.1655806245001</v>
      </c>
      <c r="AU83" s="153">
        <v>0</v>
      </c>
      <c r="AV83" s="153">
        <v>-947.45828331842301</v>
      </c>
      <c r="AW83" s="153">
        <v>11283.202372358701</v>
      </c>
      <c r="AX83" s="153">
        <v>10335.7440890403</v>
      </c>
      <c r="AY83" s="153">
        <f t="shared" si="9"/>
        <v>11283.202372358701</v>
      </c>
      <c r="AZ83" s="153">
        <f t="shared" si="10"/>
        <v>0</v>
      </c>
      <c r="BA83" s="153">
        <f t="shared" si="11"/>
        <v>-1982.1655806245001</v>
      </c>
    </row>
    <row r="84" spans="1:53" s="147" customFormat="1">
      <c r="A84" s="152">
        <v>0.3125</v>
      </c>
      <c r="B84" s="153">
        <v>3699.24556562518</v>
      </c>
      <c r="C84" s="153">
        <v>4989.9606159529803</v>
      </c>
      <c r="D84" s="153">
        <v>910.24618037501205</v>
      </c>
      <c r="E84" s="153">
        <v>506.38320351258301</v>
      </c>
      <c r="F84" s="153">
        <v>400.573191465891</v>
      </c>
      <c r="G84" s="153">
        <v>69.968268303651797</v>
      </c>
      <c r="H84" s="153">
        <v>25.091700051477101</v>
      </c>
      <c r="I84" s="153">
        <v>30.578178248547701</v>
      </c>
      <c r="J84" s="153">
        <v>-1727.7852061415099</v>
      </c>
      <c r="K84" s="153">
        <v>0</v>
      </c>
      <c r="L84" s="153">
        <v>-715.33068041118702</v>
      </c>
      <c r="M84" s="153">
        <v>8904.2616973938093</v>
      </c>
      <c r="N84" s="153">
        <v>8188.9310169826203</v>
      </c>
      <c r="O84" s="153">
        <f t="shared" si="3"/>
        <v>8904.2616973938093</v>
      </c>
      <c r="P84" s="153">
        <f t="shared" si="4"/>
        <v>0</v>
      </c>
      <c r="Q84" s="153">
        <f t="shared" si="5"/>
        <v>-1727.7852061415099</v>
      </c>
      <c r="S84" s="152">
        <v>0.3125</v>
      </c>
      <c r="T84" s="153">
        <v>4209.0532097484702</v>
      </c>
      <c r="U84" s="153">
        <v>6323.3533973047997</v>
      </c>
      <c r="V84" s="153">
        <v>98.338448435331202</v>
      </c>
      <c r="W84" s="153">
        <v>525.71744767990197</v>
      </c>
      <c r="X84" s="153">
        <v>251.15758578428901</v>
      </c>
      <c r="Y84" s="153">
        <v>156.956664311553</v>
      </c>
      <c r="Z84" s="153">
        <v>13.8281698778058</v>
      </c>
      <c r="AA84" s="153">
        <v>67.815170404166494</v>
      </c>
      <c r="AB84" s="153">
        <v>-1558.91175281707</v>
      </c>
      <c r="AC84" s="153">
        <v>0</v>
      </c>
      <c r="AD84" s="153">
        <v>-819.758348419296</v>
      </c>
      <c r="AE84" s="153">
        <v>10087.3083407292</v>
      </c>
      <c r="AF84" s="153">
        <v>9267.5499923099505</v>
      </c>
      <c r="AG84" s="153">
        <f t="shared" si="6"/>
        <v>10087.3083407292</v>
      </c>
      <c r="AH84" s="153">
        <f t="shared" si="7"/>
        <v>0</v>
      </c>
      <c r="AI84" s="153">
        <f t="shared" si="8"/>
        <v>-1558.91175281707</v>
      </c>
      <c r="AK84" s="152">
        <v>0.3125</v>
      </c>
      <c r="AL84" s="153">
        <v>4207.6534498191504</v>
      </c>
      <c r="AM84" s="153">
        <v>7046.2689768851196</v>
      </c>
      <c r="AN84" s="153">
        <v>967.30093010992402</v>
      </c>
      <c r="AO84" s="153">
        <v>535.06384653404098</v>
      </c>
      <c r="AP84" s="153">
        <v>456.65228781024399</v>
      </c>
      <c r="AQ84" s="153">
        <v>0</v>
      </c>
      <c r="AR84" s="153">
        <v>9.7814788936010402</v>
      </c>
      <c r="AS84" s="153">
        <v>82.7965660967769</v>
      </c>
      <c r="AT84" s="153">
        <v>-2035.6166830673301</v>
      </c>
      <c r="AU84" s="153">
        <v>0</v>
      </c>
      <c r="AV84" s="153">
        <v>-950.44277442027897</v>
      </c>
      <c r="AW84" s="153">
        <v>11269.900853081501</v>
      </c>
      <c r="AX84" s="153">
        <v>10319.4580786612</v>
      </c>
      <c r="AY84" s="153">
        <f t="shared" si="9"/>
        <v>11269.900853081501</v>
      </c>
      <c r="AZ84" s="153">
        <f t="shared" si="10"/>
        <v>0</v>
      </c>
      <c r="BA84" s="153">
        <f t="shared" si="11"/>
        <v>-2035.6166830673301</v>
      </c>
    </row>
    <row r="85" spans="1:53" s="147" customFormat="1">
      <c r="A85" s="152">
        <v>0.32291666666666702</v>
      </c>
      <c r="B85" s="153">
        <v>3698.4043837099298</v>
      </c>
      <c r="C85" s="153">
        <v>4942.02711117532</v>
      </c>
      <c r="D85" s="153">
        <v>897.45144705686698</v>
      </c>
      <c r="E85" s="153">
        <v>507.66995291111999</v>
      </c>
      <c r="F85" s="153">
        <v>337.01564916573898</v>
      </c>
      <c r="G85" s="153">
        <v>83.291537090465098</v>
      </c>
      <c r="H85" s="153">
        <v>51.346175108921599</v>
      </c>
      <c r="I85" s="153">
        <v>32.163471490157598</v>
      </c>
      <c r="J85" s="153">
        <v>-1661.92243916294</v>
      </c>
      <c r="K85" s="153">
        <v>0</v>
      </c>
      <c r="L85" s="153">
        <v>-710.53860768532695</v>
      </c>
      <c r="M85" s="153">
        <v>8887.4472885455798</v>
      </c>
      <c r="N85" s="153">
        <v>8176.9086808602497</v>
      </c>
      <c r="O85" s="153">
        <f t="shared" si="3"/>
        <v>8887.4472885455798</v>
      </c>
      <c r="P85" s="153">
        <f t="shared" si="4"/>
        <v>0</v>
      </c>
      <c r="Q85" s="153">
        <f t="shared" si="5"/>
        <v>-1661.92243916294</v>
      </c>
      <c r="S85" s="152">
        <v>0.32291666666666702</v>
      </c>
      <c r="T85" s="153">
        <v>4208.7130179354899</v>
      </c>
      <c r="U85" s="153">
        <v>6323.7924675040204</v>
      </c>
      <c r="V85" s="153">
        <v>98.418741922973595</v>
      </c>
      <c r="W85" s="153">
        <v>524.56668889624996</v>
      </c>
      <c r="X85" s="153">
        <v>273.04534317237898</v>
      </c>
      <c r="Y85" s="153">
        <v>156.956664311553</v>
      </c>
      <c r="Z85" s="153">
        <v>21.7561893069552</v>
      </c>
      <c r="AA85" s="153">
        <v>65.636393021998899</v>
      </c>
      <c r="AB85" s="153">
        <v>-1562.3506946360101</v>
      </c>
      <c r="AC85" s="153">
        <v>0</v>
      </c>
      <c r="AD85" s="153">
        <v>-819.99905935876802</v>
      </c>
      <c r="AE85" s="153">
        <v>10110.5348114356</v>
      </c>
      <c r="AF85" s="153">
        <v>9290.5357520768503</v>
      </c>
      <c r="AG85" s="153">
        <f t="shared" si="6"/>
        <v>10110.5348114356</v>
      </c>
      <c r="AH85" s="153">
        <f t="shared" si="7"/>
        <v>0</v>
      </c>
      <c r="AI85" s="153">
        <f t="shared" si="8"/>
        <v>-1562.3506946360101</v>
      </c>
      <c r="AK85" s="152">
        <v>0.32291666666666702</v>
      </c>
      <c r="AL85" s="153">
        <v>4208.0735968454801</v>
      </c>
      <c r="AM85" s="153">
        <v>7038.2261139575403</v>
      </c>
      <c r="AN85" s="153">
        <v>967.78283857836198</v>
      </c>
      <c r="AO85" s="153">
        <v>533.24112252417694</v>
      </c>
      <c r="AP85" s="153">
        <v>442.97143447504999</v>
      </c>
      <c r="AQ85" s="153">
        <v>28.613800670909399</v>
      </c>
      <c r="AR85" s="153">
        <v>9.8094825718781404</v>
      </c>
      <c r="AS85" s="153">
        <v>78.933691397501207</v>
      </c>
      <c r="AT85" s="153">
        <v>-2050.1548628781402</v>
      </c>
      <c r="AU85" s="153">
        <v>0</v>
      </c>
      <c r="AV85" s="153">
        <v>-949.82987510739599</v>
      </c>
      <c r="AW85" s="153">
        <v>11257.4972181428</v>
      </c>
      <c r="AX85" s="153">
        <v>10307.6673430354</v>
      </c>
      <c r="AY85" s="153">
        <f t="shared" si="9"/>
        <v>11257.4972181428</v>
      </c>
      <c r="AZ85" s="153">
        <f t="shared" si="10"/>
        <v>0</v>
      </c>
      <c r="BA85" s="153">
        <f t="shared" si="11"/>
        <v>-2050.1548628781402</v>
      </c>
    </row>
    <row r="86" spans="1:53" s="147" customFormat="1">
      <c r="A86" s="152">
        <v>0.33333333333333298</v>
      </c>
      <c r="B86" s="153">
        <v>3697.8302082270102</v>
      </c>
      <c r="C86" s="153">
        <v>5044.6622846708196</v>
      </c>
      <c r="D86" s="153">
        <v>940.96156854491198</v>
      </c>
      <c r="E86" s="153">
        <v>494.162076138717</v>
      </c>
      <c r="F86" s="153">
        <v>517.35677033750699</v>
      </c>
      <c r="G86" s="153">
        <v>343.96642140889099</v>
      </c>
      <c r="H86" s="153">
        <v>89.425338133668902</v>
      </c>
      <c r="I86" s="153">
        <v>36.282102166234203</v>
      </c>
      <c r="J86" s="153">
        <v>-2233.4107768975</v>
      </c>
      <c r="K86" s="153">
        <v>-0.31616593414716998</v>
      </c>
      <c r="L86" s="153">
        <v>-725.30758296841702</v>
      </c>
      <c r="M86" s="153">
        <v>8930.9198267961092</v>
      </c>
      <c r="N86" s="153">
        <v>8205.6122438276907</v>
      </c>
      <c r="O86" s="153">
        <f t="shared" si="3"/>
        <v>8930.9198267961092</v>
      </c>
      <c r="P86" s="153">
        <f t="shared" si="4"/>
        <v>0</v>
      </c>
      <c r="Q86" s="153">
        <f t="shared" si="5"/>
        <v>-2233.4107768975</v>
      </c>
      <c r="S86" s="152">
        <v>0.33333333333333298</v>
      </c>
      <c r="T86" s="153">
        <v>4207.9592870655897</v>
      </c>
      <c r="U86" s="153">
        <v>6370.1194415736099</v>
      </c>
      <c r="V86" s="153">
        <v>98.512415786770404</v>
      </c>
      <c r="W86" s="153">
        <v>523.29797641232506</v>
      </c>
      <c r="X86" s="153">
        <v>574.41948766783003</v>
      </c>
      <c r="Y86" s="153">
        <v>274.27834136819399</v>
      </c>
      <c r="Z86" s="153">
        <v>31.320549367337598</v>
      </c>
      <c r="AA86" s="153">
        <v>62.304074472607503</v>
      </c>
      <c r="AB86" s="153">
        <v>-1973.3698091635599</v>
      </c>
      <c r="AC86" s="153">
        <v>0</v>
      </c>
      <c r="AD86" s="153">
        <v>-828.377264789229</v>
      </c>
      <c r="AE86" s="153">
        <v>10168.8417645507</v>
      </c>
      <c r="AF86" s="153">
        <v>9340.4644997614705</v>
      </c>
      <c r="AG86" s="153">
        <f t="shared" si="6"/>
        <v>10168.8417645507</v>
      </c>
      <c r="AH86" s="153">
        <f t="shared" si="7"/>
        <v>0</v>
      </c>
      <c r="AI86" s="153">
        <f t="shared" si="8"/>
        <v>-1973.3698091635599</v>
      </c>
      <c r="AK86" s="152">
        <v>0.33333333333333298</v>
      </c>
      <c r="AL86" s="153">
        <v>4208.4404032401899</v>
      </c>
      <c r="AM86" s="153">
        <v>6998.9168272208099</v>
      </c>
      <c r="AN86" s="153">
        <v>969.50967112921001</v>
      </c>
      <c r="AO86" s="153">
        <v>524.48309034952899</v>
      </c>
      <c r="AP86" s="153">
        <v>285.34566693429798</v>
      </c>
      <c r="AQ86" s="153">
        <v>263.98055656339102</v>
      </c>
      <c r="AR86" s="153">
        <v>9.9336364785498503</v>
      </c>
      <c r="AS86" s="153">
        <v>76.595743731824498</v>
      </c>
      <c r="AT86" s="153">
        <v>-2108.0924895059602</v>
      </c>
      <c r="AU86" s="153">
        <v>0</v>
      </c>
      <c r="AV86" s="153">
        <v>-947.48777822429997</v>
      </c>
      <c r="AW86" s="153">
        <v>11229.1131061418</v>
      </c>
      <c r="AX86" s="153">
        <v>10281.6253279175</v>
      </c>
      <c r="AY86" s="153">
        <f t="shared" si="9"/>
        <v>11229.1131061418</v>
      </c>
      <c r="AZ86" s="153">
        <f t="shared" si="10"/>
        <v>0</v>
      </c>
      <c r="BA86" s="153">
        <f t="shared" si="11"/>
        <v>-2108.0924895059602</v>
      </c>
    </row>
    <row r="87" spans="1:53" s="147" customFormat="1">
      <c r="A87" s="152">
        <v>0.34375</v>
      </c>
      <c r="B87" s="153">
        <v>3697.5164377720598</v>
      </c>
      <c r="C87" s="153">
        <v>4995.6252110980504</v>
      </c>
      <c r="D87" s="153">
        <v>945.01678891321899</v>
      </c>
      <c r="E87" s="153">
        <v>495.58254167886798</v>
      </c>
      <c r="F87" s="153">
        <v>539.68992661075094</v>
      </c>
      <c r="G87" s="153">
        <v>548.95066885058304</v>
      </c>
      <c r="H87" s="153">
        <v>137.633343612071</v>
      </c>
      <c r="I87" s="153">
        <v>35.917633115987101</v>
      </c>
      <c r="J87" s="153">
        <v>-2400.9030046845701</v>
      </c>
      <c r="K87" s="153">
        <v>0</v>
      </c>
      <c r="L87" s="153">
        <v>-724.05718915447096</v>
      </c>
      <c r="M87" s="153">
        <v>8995.02954696702</v>
      </c>
      <c r="N87" s="153">
        <v>8270.9723578125504</v>
      </c>
      <c r="O87" s="153">
        <f t="shared" si="3"/>
        <v>8995.02954696702</v>
      </c>
      <c r="P87" s="153">
        <f t="shared" si="4"/>
        <v>0</v>
      </c>
      <c r="Q87" s="153">
        <f t="shared" si="5"/>
        <v>-2400.9030046845701</v>
      </c>
      <c r="S87" s="152">
        <v>0.34375</v>
      </c>
      <c r="T87" s="153">
        <v>4209.5601590609804</v>
      </c>
      <c r="U87" s="153">
        <v>6480.97046024673</v>
      </c>
      <c r="V87" s="153">
        <v>100.887740633136</v>
      </c>
      <c r="W87" s="153">
        <v>548.30273010932001</v>
      </c>
      <c r="X87" s="153">
        <v>612.87156877446898</v>
      </c>
      <c r="Y87" s="153">
        <v>214.66489755949999</v>
      </c>
      <c r="Z87" s="153">
        <v>47.1856797541462</v>
      </c>
      <c r="AA87" s="153">
        <v>61.958690512057302</v>
      </c>
      <c r="AB87" s="153">
        <v>-1942.2032256244399</v>
      </c>
      <c r="AC87" s="153">
        <v>0</v>
      </c>
      <c r="AD87" s="153">
        <v>-839.338046760726</v>
      </c>
      <c r="AE87" s="153">
        <v>10334.1987010259</v>
      </c>
      <c r="AF87" s="153">
        <v>9494.8606542651705</v>
      </c>
      <c r="AG87" s="153">
        <f t="shared" si="6"/>
        <v>10334.1987010259</v>
      </c>
      <c r="AH87" s="153">
        <f t="shared" si="7"/>
        <v>0</v>
      </c>
      <c r="AI87" s="153">
        <f t="shared" si="8"/>
        <v>-1942.2032256244399</v>
      </c>
      <c r="AK87" s="152">
        <v>0.34375</v>
      </c>
      <c r="AL87" s="153">
        <v>4208.1536729218797</v>
      </c>
      <c r="AM87" s="153">
        <v>7006.6550085295103</v>
      </c>
      <c r="AN87" s="153">
        <v>969.73053052460898</v>
      </c>
      <c r="AO87" s="153">
        <v>522.43431674003602</v>
      </c>
      <c r="AP87" s="153">
        <v>274.848840739943</v>
      </c>
      <c r="AQ87" s="153">
        <v>289.57791838909401</v>
      </c>
      <c r="AR87" s="153">
        <v>11.5225289389432</v>
      </c>
      <c r="AS87" s="153">
        <v>76.837235901318707</v>
      </c>
      <c r="AT87" s="153">
        <v>-2008.6879190396301</v>
      </c>
      <c r="AU87" s="153">
        <v>0</v>
      </c>
      <c r="AV87" s="153">
        <v>-948.37047242581002</v>
      </c>
      <c r="AW87" s="153">
        <v>11351.072133645701</v>
      </c>
      <c r="AX87" s="153">
        <v>10402.7016612199</v>
      </c>
      <c r="AY87" s="153">
        <f t="shared" si="9"/>
        <v>11351.072133645701</v>
      </c>
      <c r="AZ87" s="153">
        <f t="shared" si="10"/>
        <v>0</v>
      </c>
      <c r="BA87" s="153">
        <f t="shared" si="11"/>
        <v>-2008.6879190396301</v>
      </c>
    </row>
    <row r="88" spans="1:53" s="147" customFormat="1">
      <c r="A88" s="152">
        <v>0.35416666666666702</v>
      </c>
      <c r="B88" s="153">
        <v>3698.4043674101599</v>
      </c>
      <c r="C88" s="153">
        <v>5008.2893019164503</v>
      </c>
      <c r="D88" s="153">
        <v>945.37816030790395</v>
      </c>
      <c r="E88" s="153">
        <v>495.70661455043103</v>
      </c>
      <c r="F88" s="153">
        <v>540.27978730428094</v>
      </c>
      <c r="G88" s="153">
        <v>557.194116695503</v>
      </c>
      <c r="H88" s="153">
        <v>185.28626332775099</v>
      </c>
      <c r="I88" s="153">
        <v>35.536990251584697</v>
      </c>
      <c r="J88" s="153">
        <v>-2423.48967523689</v>
      </c>
      <c r="K88" s="153">
        <v>0</v>
      </c>
      <c r="L88" s="153">
        <v>-725.81889490091305</v>
      </c>
      <c r="M88" s="153">
        <v>9042.5859265271793</v>
      </c>
      <c r="N88" s="153">
        <v>8316.7670316262702</v>
      </c>
      <c r="O88" s="153">
        <f t="shared" si="3"/>
        <v>9042.5859265271793</v>
      </c>
      <c r="P88" s="153">
        <f t="shared" si="4"/>
        <v>0</v>
      </c>
      <c r="Q88" s="153">
        <f t="shared" si="5"/>
        <v>-2423.48967523689</v>
      </c>
      <c r="S88" s="152">
        <v>0.35416666666666702</v>
      </c>
      <c r="T88" s="153">
        <v>4210.6606608483398</v>
      </c>
      <c r="U88" s="153">
        <v>6504.9848489167898</v>
      </c>
      <c r="V88" s="153">
        <v>99.007554536343704</v>
      </c>
      <c r="W88" s="153">
        <v>569.036788849544</v>
      </c>
      <c r="X88" s="153">
        <v>612.31812695953204</v>
      </c>
      <c r="Y88" s="153">
        <v>269.29194060594699</v>
      </c>
      <c r="Z88" s="153">
        <v>61.300131576774298</v>
      </c>
      <c r="AA88" s="153">
        <v>59.555185681970499</v>
      </c>
      <c r="AB88" s="153">
        <v>-1991.1770706936099</v>
      </c>
      <c r="AC88" s="153">
        <v>0</v>
      </c>
      <c r="AD88" s="153">
        <v>-843.43071964893204</v>
      </c>
      <c r="AE88" s="153">
        <v>10394.978167281601</v>
      </c>
      <c r="AF88" s="153">
        <v>9551.5474476326999</v>
      </c>
      <c r="AG88" s="153">
        <f t="shared" si="6"/>
        <v>10394.978167281601</v>
      </c>
      <c r="AH88" s="153">
        <f t="shared" si="7"/>
        <v>0</v>
      </c>
      <c r="AI88" s="153">
        <f t="shared" si="8"/>
        <v>-1991.1770706936099</v>
      </c>
      <c r="AK88" s="152">
        <v>0.35416666666666702</v>
      </c>
      <c r="AL88" s="153">
        <v>4207.0131668528102</v>
      </c>
      <c r="AM88" s="153">
        <v>7023.7148269375903</v>
      </c>
      <c r="AN88" s="153">
        <v>969.54981587023201</v>
      </c>
      <c r="AO88" s="153">
        <v>525.28257225464199</v>
      </c>
      <c r="AP88" s="153">
        <v>275.11795370155801</v>
      </c>
      <c r="AQ88" s="153">
        <v>289.590949148346</v>
      </c>
      <c r="AR88" s="153">
        <v>16.1927128059315</v>
      </c>
      <c r="AS88" s="153">
        <v>73.170783372199594</v>
      </c>
      <c r="AT88" s="153">
        <v>-1960.67518415325</v>
      </c>
      <c r="AU88" s="153">
        <v>0</v>
      </c>
      <c r="AV88" s="153">
        <v>-950.07725040966398</v>
      </c>
      <c r="AW88" s="153">
        <v>11418.9575967901</v>
      </c>
      <c r="AX88" s="153">
        <v>10468.8803463804</v>
      </c>
      <c r="AY88" s="153">
        <f t="shared" si="9"/>
        <v>11418.9575967901</v>
      </c>
      <c r="AZ88" s="153">
        <f t="shared" si="10"/>
        <v>0</v>
      </c>
      <c r="BA88" s="153">
        <f t="shared" si="11"/>
        <v>-1960.67518415325</v>
      </c>
    </row>
    <row r="89" spans="1:53" s="147" customFormat="1">
      <c r="A89" s="152">
        <v>0.36458333333333298</v>
      </c>
      <c r="B89" s="153">
        <v>3698.5846264990601</v>
      </c>
      <c r="C89" s="153">
        <v>5008.9287154101703</v>
      </c>
      <c r="D89" s="153">
        <v>945.09710365157002</v>
      </c>
      <c r="E89" s="153">
        <v>496.68433260260201</v>
      </c>
      <c r="F89" s="153">
        <v>539.67868455988605</v>
      </c>
      <c r="G89" s="153">
        <v>556.05730719905796</v>
      </c>
      <c r="H89" s="153">
        <v>241.61504588093001</v>
      </c>
      <c r="I89" s="153">
        <v>33.3845514092352</v>
      </c>
      <c r="J89" s="153">
        <v>-2474.8455831911801</v>
      </c>
      <c r="K89" s="153">
        <v>0</v>
      </c>
      <c r="L89" s="153">
        <v>-726.36514952271</v>
      </c>
      <c r="M89" s="153">
        <v>9045.1847840213395</v>
      </c>
      <c r="N89" s="153">
        <v>8318.81963449863</v>
      </c>
      <c r="O89" s="153">
        <f t="shared" si="3"/>
        <v>9045.1847840213395</v>
      </c>
      <c r="P89" s="153">
        <f t="shared" si="4"/>
        <v>0</v>
      </c>
      <c r="Q89" s="153">
        <f t="shared" si="5"/>
        <v>-2474.8455831911801</v>
      </c>
      <c r="S89" s="152">
        <v>0.36458333333333298</v>
      </c>
      <c r="T89" s="153">
        <v>4212.3016262972296</v>
      </c>
      <c r="U89" s="153">
        <v>6498.9434746577499</v>
      </c>
      <c r="V89" s="153">
        <v>98.793439930596307</v>
      </c>
      <c r="W89" s="153">
        <v>568.93654243430399</v>
      </c>
      <c r="X89" s="153">
        <v>604.51376893674899</v>
      </c>
      <c r="Y89" s="153">
        <v>309.01890724873499</v>
      </c>
      <c r="Z89" s="153">
        <v>67.047893557495399</v>
      </c>
      <c r="AA89" s="153">
        <v>52.2686885138978</v>
      </c>
      <c r="AB89" s="153">
        <v>-1964.7676275359099</v>
      </c>
      <c r="AC89" s="153">
        <v>0</v>
      </c>
      <c r="AD89" s="153">
        <v>-843.41359844891804</v>
      </c>
      <c r="AE89" s="153">
        <v>10447.0567140408</v>
      </c>
      <c r="AF89" s="153">
        <v>9603.6431155919308</v>
      </c>
      <c r="AG89" s="153">
        <f t="shared" si="6"/>
        <v>10447.0567140408</v>
      </c>
      <c r="AH89" s="153">
        <f t="shared" si="7"/>
        <v>0</v>
      </c>
      <c r="AI89" s="153">
        <f t="shared" si="8"/>
        <v>-1964.7676275359099</v>
      </c>
      <c r="AK89" s="152">
        <v>0.36458333333333298</v>
      </c>
      <c r="AL89" s="153">
        <v>4205.8727910416901</v>
      </c>
      <c r="AM89" s="153">
        <v>7019.8772956274197</v>
      </c>
      <c r="AN89" s="153">
        <v>969.53643292817605</v>
      </c>
      <c r="AO89" s="153">
        <v>522.75770531163096</v>
      </c>
      <c r="AP89" s="153">
        <v>273.61023109699198</v>
      </c>
      <c r="AQ89" s="153">
        <v>289.147933156997</v>
      </c>
      <c r="AR89" s="153">
        <v>21.940736448737301</v>
      </c>
      <c r="AS89" s="153">
        <v>70.464093225048003</v>
      </c>
      <c r="AT89" s="153">
        <v>-1926.8369902265799</v>
      </c>
      <c r="AU89" s="153">
        <v>0</v>
      </c>
      <c r="AV89" s="153">
        <v>-949.52994538668997</v>
      </c>
      <c r="AW89" s="153">
        <v>11446.3702286101</v>
      </c>
      <c r="AX89" s="153">
        <v>10496.840283223401</v>
      </c>
      <c r="AY89" s="153">
        <f t="shared" si="9"/>
        <v>11446.3702286101</v>
      </c>
      <c r="AZ89" s="153">
        <f t="shared" si="10"/>
        <v>0</v>
      </c>
      <c r="BA89" s="153">
        <f t="shared" si="11"/>
        <v>-1926.8369902265799</v>
      </c>
    </row>
    <row r="90" spans="1:53" s="147" customFormat="1">
      <c r="A90" s="152">
        <v>0.375</v>
      </c>
      <c r="B90" s="153">
        <v>3699.2723298374899</v>
      </c>
      <c r="C90" s="153">
        <v>5020.6417289250103</v>
      </c>
      <c r="D90" s="153">
        <v>943.557996508933</v>
      </c>
      <c r="E90" s="153">
        <v>491.84620735821898</v>
      </c>
      <c r="F90" s="153">
        <v>517.32439634329296</v>
      </c>
      <c r="G90" s="153">
        <v>502.96561397074203</v>
      </c>
      <c r="H90" s="153">
        <v>302.84078433418802</v>
      </c>
      <c r="I90" s="153">
        <v>30.661521324330199</v>
      </c>
      <c r="J90" s="153">
        <v>-2449.8055020357101</v>
      </c>
      <c r="K90" s="153">
        <v>0</v>
      </c>
      <c r="L90" s="153">
        <v>-726.81256266526702</v>
      </c>
      <c r="M90" s="153">
        <v>9059.3050765664993</v>
      </c>
      <c r="N90" s="153">
        <v>8332.4925139012303</v>
      </c>
      <c r="O90" s="153">
        <f t="shared" si="3"/>
        <v>9059.3050765664993</v>
      </c>
      <c r="P90" s="153">
        <f t="shared" si="4"/>
        <v>0</v>
      </c>
      <c r="Q90" s="153">
        <f t="shared" si="5"/>
        <v>-2449.8055020357101</v>
      </c>
      <c r="S90" s="152">
        <v>0.375</v>
      </c>
      <c r="T90" s="153">
        <v>4212.6017897963702</v>
      </c>
      <c r="U90" s="153">
        <v>6415.8190391921698</v>
      </c>
      <c r="V90" s="153">
        <v>98.378595179152398</v>
      </c>
      <c r="W90" s="153">
        <v>556.65191163520103</v>
      </c>
      <c r="X90" s="153">
        <v>484.50412386706199</v>
      </c>
      <c r="Y90" s="153">
        <v>188.96423822153301</v>
      </c>
      <c r="Z90" s="153">
        <v>69.364915575837301</v>
      </c>
      <c r="AA90" s="153">
        <v>51.640930480028402</v>
      </c>
      <c r="AB90" s="153">
        <v>-1644.9100015838101</v>
      </c>
      <c r="AC90" s="153">
        <v>0</v>
      </c>
      <c r="AD90" s="153">
        <v>-832.80873468257198</v>
      </c>
      <c r="AE90" s="153">
        <v>10433.015542363501</v>
      </c>
      <c r="AF90" s="153">
        <v>9600.2068076809701</v>
      </c>
      <c r="AG90" s="153">
        <f t="shared" si="6"/>
        <v>10433.015542363501</v>
      </c>
      <c r="AH90" s="153">
        <f t="shared" si="7"/>
        <v>0</v>
      </c>
      <c r="AI90" s="153">
        <f t="shared" si="8"/>
        <v>-1644.9100015838101</v>
      </c>
      <c r="AK90" s="152">
        <v>0.375</v>
      </c>
      <c r="AL90" s="153">
        <v>4203.7052661448197</v>
      </c>
      <c r="AM90" s="153">
        <v>7020.7686020745896</v>
      </c>
      <c r="AN90" s="153">
        <v>969.61675100624802</v>
      </c>
      <c r="AO90" s="153">
        <v>521.77134826744395</v>
      </c>
      <c r="AP90" s="153">
        <v>236.69105229345701</v>
      </c>
      <c r="AQ90" s="153">
        <v>397.45608690833899</v>
      </c>
      <c r="AR90" s="153">
        <v>25.673211052123399</v>
      </c>
      <c r="AS90" s="153">
        <v>68.779101475347503</v>
      </c>
      <c r="AT90" s="153">
        <v>-1961.0144313089099</v>
      </c>
      <c r="AU90" s="153">
        <v>0</v>
      </c>
      <c r="AV90" s="153">
        <v>-950.58223741041695</v>
      </c>
      <c r="AW90" s="153">
        <v>11483.446987913499</v>
      </c>
      <c r="AX90" s="153">
        <v>10532.864750503</v>
      </c>
      <c r="AY90" s="153">
        <f t="shared" si="9"/>
        <v>11483.446987913499</v>
      </c>
      <c r="AZ90" s="153">
        <f t="shared" si="10"/>
        <v>0</v>
      </c>
      <c r="BA90" s="153">
        <f t="shared" si="11"/>
        <v>-1961.0144313089099</v>
      </c>
    </row>
    <row r="91" spans="1:53" s="147" customFormat="1">
      <c r="A91" s="152">
        <v>0.38541666666666702</v>
      </c>
      <c r="B91" s="153">
        <v>3699.5326696664001</v>
      </c>
      <c r="C91" s="153">
        <v>4971.2928942488297</v>
      </c>
      <c r="D91" s="153">
        <v>943.34384565655103</v>
      </c>
      <c r="E91" s="153">
        <v>496.271882800296</v>
      </c>
      <c r="F91" s="153">
        <v>515.97617667533905</v>
      </c>
      <c r="G91" s="153">
        <v>471.09581910985003</v>
      </c>
      <c r="H91" s="153">
        <v>363.85800425155099</v>
      </c>
      <c r="I91" s="153">
        <v>27.7935001790309</v>
      </c>
      <c r="J91" s="153">
        <v>-2458.0376035529398</v>
      </c>
      <c r="K91" s="153">
        <v>0</v>
      </c>
      <c r="L91" s="153">
        <v>-722.458031618826</v>
      </c>
      <c r="M91" s="153">
        <v>9031.1271890349108</v>
      </c>
      <c r="N91" s="153">
        <v>8308.6691574160795</v>
      </c>
      <c r="O91" s="153">
        <f t="shared" si="3"/>
        <v>9031.1271890349108</v>
      </c>
      <c r="P91" s="153">
        <f t="shared" si="4"/>
        <v>0</v>
      </c>
      <c r="Q91" s="153">
        <f t="shared" si="5"/>
        <v>-2458.0376035529398</v>
      </c>
      <c r="S91" s="152">
        <v>0.38541666666666702</v>
      </c>
      <c r="T91" s="153">
        <v>4213.5823694912997</v>
      </c>
      <c r="U91" s="153">
        <v>6399.5421003495603</v>
      </c>
      <c r="V91" s="153">
        <v>98.492342925346904</v>
      </c>
      <c r="W91" s="153">
        <v>520.72706956609602</v>
      </c>
      <c r="X91" s="153">
        <v>469.59173967145102</v>
      </c>
      <c r="Y91" s="153">
        <v>157.33113592323599</v>
      </c>
      <c r="Z91" s="153">
        <v>75.089841317314693</v>
      </c>
      <c r="AA91" s="153">
        <v>50.826589275016303</v>
      </c>
      <c r="AB91" s="153">
        <v>-1584.4759377046</v>
      </c>
      <c r="AC91" s="153">
        <v>0</v>
      </c>
      <c r="AD91" s="153">
        <v>-829.07656045507804</v>
      </c>
      <c r="AE91" s="153">
        <v>10400.707250814699</v>
      </c>
      <c r="AF91" s="153">
        <v>9571.6306903596505</v>
      </c>
      <c r="AG91" s="153">
        <f t="shared" si="6"/>
        <v>10400.707250814699</v>
      </c>
      <c r="AH91" s="153">
        <f t="shared" si="7"/>
        <v>0</v>
      </c>
      <c r="AI91" s="153">
        <f t="shared" si="8"/>
        <v>-1584.4759377046</v>
      </c>
      <c r="AK91" s="152">
        <v>0.38541666666666702</v>
      </c>
      <c r="AL91" s="153">
        <v>4203.0450211472398</v>
      </c>
      <c r="AM91" s="153">
        <v>6999.19217106425</v>
      </c>
      <c r="AN91" s="153">
        <v>969.89116259560797</v>
      </c>
      <c r="AO91" s="153">
        <v>531.33628061435695</v>
      </c>
      <c r="AP91" s="153">
        <v>230.86463765948699</v>
      </c>
      <c r="AQ91" s="153">
        <v>411.14058308848502</v>
      </c>
      <c r="AR91" s="153">
        <v>30.774672285488698</v>
      </c>
      <c r="AS91" s="153">
        <v>66.928754269142203</v>
      </c>
      <c r="AT91" s="153">
        <v>-1961.89636532599</v>
      </c>
      <c r="AU91" s="153">
        <v>0</v>
      </c>
      <c r="AV91" s="153">
        <v>-949.18507210388805</v>
      </c>
      <c r="AW91" s="153">
        <v>11481.2769173981</v>
      </c>
      <c r="AX91" s="153">
        <v>10532.091845294201</v>
      </c>
      <c r="AY91" s="153">
        <f t="shared" si="9"/>
        <v>11481.2769173981</v>
      </c>
      <c r="AZ91" s="153">
        <f t="shared" si="10"/>
        <v>0</v>
      </c>
      <c r="BA91" s="153">
        <f t="shared" si="11"/>
        <v>-1961.89636532599</v>
      </c>
    </row>
    <row r="92" spans="1:53" s="147" customFormat="1">
      <c r="A92" s="152">
        <v>0.39583333333333298</v>
      </c>
      <c r="B92" s="153">
        <v>3698.7849668970798</v>
      </c>
      <c r="C92" s="153">
        <v>4956.6762507421199</v>
      </c>
      <c r="D92" s="153">
        <v>943.33046531263199</v>
      </c>
      <c r="E92" s="153">
        <v>493.02948277819303</v>
      </c>
      <c r="F92" s="153">
        <v>516.34561872960501</v>
      </c>
      <c r="G92" s="153">
        <v>456.15504666238701</v>
      </c>
      <c r="H92" s="153">
        <v>408.32576699623797</v>
      </c>
      <c r="I92" s="153">
        <v>29.262939384927201</v>
      </c>
      <c r="J92" s="153">
        <v>-2493.3360038431802</v>
      </c>
      <c r="K92" s="153">
        <v>0</v>
      </c>
      <c r="L92" s="153">
        <v>-721.04779293089996</v>
      </c>
      <c r="M92" s="153">
        <v>9008.5745336599903</v>
      </c>
      <c r="N92" s="153">
        <v>8287.5267407290903</v>
      </c>
      <c r="O92" s="153">
        <f t="shared" si="3"/>
        <v>9008.5745336599903</v>
      </c>
      <c r="P92" s="153">
        <f t="shared" si="4"/>
        <v>0</v>
      </c>
      <c r="Q92" s="153">
        <f t="shared" si="5"/>
        <v>-2493.3360038431802</v>
      </c>
      <c r="S92" s="152">
        <v>0.39583333333333298</v>
      </c>
      <c r="T92" s="153">
        <v>4213.5156990613204</v>
      </c>
      <c r="U92" s="153">
        <v>6348.1417336796503</v>
      </c>
      <c r="V92" s="153">
        <v>98.452195160551597</v>
      </c>
      <c r="W92" s="153">
        <v>518.36118327518898</v>
      </c>
      <c r="X92" s="153">
        <v>469.41807036680399</v>
      </c>
      <c r="Y92" s="153">
        <v>156.871258030532</v>
      </c>
      <c r="Z92" s="153">
        <v>84.173525350496405</v>
      </c>
      <c r="AA92" s="153">
        <v>48.773443331387099</v>
      </c>
      <c r="AB92" s="153">
        <v>-1539.7389143228099</v>
      </c>
      <c r="AC92" s="153">
        <v>0</v>
      </c>
      <c r="AD92" s="153">
        <v>-824.50708938785499</v>
      </c>
      <c r="AE92" s="153">
        <v>10397.9681939331</v>
      </c>
      <c r="AF92" s="153">
        <v>9573.4611045452693</v>
      </c>
      <c r="AG92" s="153">
        <f t="shared" si="6"/>
        <v>10397.9681939331</v>
      </c>
      <c r="AH92" s="153">
        <f t="shared" si="7"/>
        <v>0</v>
      </c>
      <c r="AI92" s="153">
        <f t="shared" si="8"/>
        <v>-1539.7389143228099</v>
      </c>
      <c r="AK92" s="152">
        <v>0.39583333333333298</v>
      </c>
      <c r="AL92" s="153">
        <v>4203.81197997254</v>
      </c>
      <c r="AM92" s="153">
        <v>7002.6287745568197</v>
      </c>
      <c r="AN92" s="153">
        <v>969.63682950448003</v>
      </c>
      <c r="AO92" s="153">
        <v>525.876812888617</v>
      </c>
      <c r="AP92" s="153">
        <v>230.704396940485</v>
      </c>
      <c r="AQ92" s="153">
        <v>411.27901651455198</v>
      </c>
      <c r="AR92" s="153">
        <v>34.323462580869297</v>
      </c>
      <c r="AS92" s="153">
        <v>63.789080932708899</v>
      </c>
      <c r="AT92" s="153">
        <v>-1957.39326937449</v>
      </c>
      <c r="AU92" s="153">
        <v>0</v>
      </c>
      <c r="AV92" s="153">
        <v>-949.25963278455299</v>
      </c>
      <c r="AW92" s="153">
        <v>11484.657084516601</v>
      </c>
      <c r="AX92" s="153">
        <v>10535.397451732</v>
      </c>
      <c r="AY92" s="153">
        <f t="shared" si="9"/>
        <v>11484.657084516601</v>
      </c>
      <c r="AZ92" s="153">
        <f t="shared" si="10"/>
        <v>0</v>
      </c>
      <c r="BA92" s="153">
        <f t="shared" si="11"/>
        <v>-1957.39326937449</v>
      </c>
    </row>
    <row r="93" spans="1:53" s="147" customFormat="1">
      <c r="A93" s="152">
        <v>0.40625</v>
      </c>
      <c r="B93" s="153">
        <v>3698.9919086994701</v>
      </c>
      <c r="C93" s="153">
        <v>4973.4638710536001</v>
      </c>
      <c r="D93" s="153">
        <v>943.06949142523899</v>
      </c>
      <c r="E93" s="153">
        <v>488.72559620888501</v>
      </c>
      <c r="F93" s="153">
        <v>503.66162448459801</v>
      </c>
      <c r="G93" s="153">
        <v>482.17146781621398</v>
      </c>
      <c r="H93" s="153">
        <v>449.25524659496602</v>
      </c>
      <c r="I93" s="153">
        <v>28.480425428663999</v>
      </c>
      <c r="J93" s="153">
        <v>-2629.5424461092598</v>
      </c>
      <c r="K93" s="153">
        <v>0</v>
      </c>
      <c r="L93" s="153">
        <v>-722.96530455540596</v>
      </c>
      <c r="M93" s="153">
        <v>8938.2771856023792</v>
      </c>
      <c r="N93" s="153">
        <v>8215.3118810469805</v>
      </c>
      <c r="O93" s="153">
        <f t="shared" si="3"/>
        <v>8938.2771856023792</v>
      </c>
      <c r="P93" s="153">
        <f t="shared" si="4"/>
        <v>0</v>
      </c>
      <c r="Q93" s="153">
        <f t="shared" si="5"/>
        <v>-2629.5424461092598</v>
      </c>
      <c r="S93" s="152">
        <v>0.40625</v>
      </c>
      <c r="T93" s="153">
        <v>4212.8952764815604</v>
      </c>
      <c r="U93" s="153">
        <v>6337.0092688642799</v>
      </c>
      <c r="V93" s="153">
        <v>98.418741412486497</v>
      </c>
      <c r="W93" s="153">
        <v>518.48304375518205</v>
      </c>
      <c r="X93" s="153">
        <v>460.81816736806201</v>
      </c>
      <c r="Y93" s="153">
        <v>156.40481104080101</v>
      </c>
      <c r="Z93" s="153">
        <v>86.6248526716236</v>
      </c>
      <c r="AA93" s="153">
        <v>46.125516984832302</v>
      </c>
      <c r="AB93" s="153">
        <v>-1526.9199413629001</v>
      </c>
      <c r="AC93" s="153">
        <v>0</v>
      </c>
      <c r="AD93" s="153">
        <v>-823.41298225419598</v>
      </c>
      <c r="AE93" s="153">
        <v>10389.8597372159</v>
      </c>
      <c r="AF93" s="153">
        <v>9566.4467549617293</v>
      </c>
      <c r="AG93" s="153">
        <f t="shared" si="6"/>
        <v>10389.8597372159</v>
      </c>
      <c r="AH93" s="153">
        <f t="shared" si="7"/>
        <v>0</v>
      </c>
      <c r="AI93" s="153">
        <f t="shared" si="8"/>
        <v>-1526.9199413629001</v>
      </c>
      <c r="AK93" s="152">
        <v>0.40625</v>
      </c>
      <c r="AL93" s="153">
        <v>4205.1791023147698</v>
      </c>
      <c r="AM93" s="153">
        <v>6996.2611378110296</v>
      </c>
      <c r="AN93" s="153">
        <v>969.60335989389796</v>
      </c>
      <c r="AO93" s="153">
        <v>524.928919801539</v>
      </c>
      <c r="AP93" s="153">
        <v>230.48538688457299</v>
      </c>
      <c r="AQ93" s="153">
        <v>412.33668312087002</v>
      </c>
      <c r="AR93" s="153">
        <v>39.847816380599902</v>
      </c>
      <c r="AS93" s="153">
        <v>60.8374151523739</v>
      </c>
      <c r="AT93" s="153">
        <v>-1928.04411173433</v>
      </c>
      <c r="AU93" s="153">
        <v>0</v>
      </c>
      <c r="AV93" s="153">
        <v>-948.72111765261104</v>
      </c>
      <c r="AW93" s="153">
        <v>11511.435709625301</v>
      </c>
      <c r="AX93" s="153">
        <v>10562.714591972701</v>
      </c>
      <c r="AY93" s="153">
        <f t="shared" si="9"/>
        <v>11511.435709625301</v>
      </c>
      <c r="AZ93" s="153">
        <f t="shared" si="10"/>
        <v>0</v>
      </c>
      <c r="BA93" s="153">
        <f t="shared" si="11"/>
        <v>-1928.04411173433</v>
      </c>
    </row>
    <row r="94" spans="1:53" s="147" customFormat="1">
      <c r="A94" s="152">
        <v>0.41666666666666702</v>
      </c>
      <c r="B94" s="153">
        <v>3697.6833310545699</v>
      </c>
      <c r="C94" s="153">
        <v>4948.8614023275904</v>
      </c>
      <c r="D94" s="153">
        <v>939.87080503243703</v>
      </c>
      <c r="E94" s="153">
        <v>472.17219506300501</v>
      </c>
      <c r="F94" s="153">
        <v>331.71116758523698</v>
      </c>
      <c r="G94" s="153">
        <v>192.15263410211199</v>
      </c>
      <c r="H94" s="153">
        <v>487.50370287292202</v>
      </c>
      <c r="I94" s="153">
        <v>25.632371349118799</v>
      </c>
      <c r="J94" s="153">
        <v>-2194.48307534382</v>
      </c>
      <c r="K94" s="153">
        <v>0</v>
      </c>
      <c r="L94" s="153">
        <v>-714.658946298248</v>
      </c>
      <c r="M94" s="153">
        <v>8901.1045340431792</v>
      </c>
      <c r="N94" s="153">
        <v>8186.44558774493</v>
      </c>
      <c r="O94" s="153">
        <f t="shared" si="3"/>
        <v>8901.1045340431792</v>
      </c>
      <c r="P94" s="153">
        <f t="shared" si="4"/>
        <v>0</v>
      </c>
      <c r="Q94" s="153">
        <f t="shared" si="5"/>
        <v>-2194.48307534382</v>
      </c>
      <c r="S94" s="152">
        <v>0.41666666666666702</v>
      </c>
      <c r="T94" s="153">
        <v>4212.86189241183</v>
      </c>
      <c r="U94" s="153">
        <v>6304.40155721475</v>
      </c>
      <c r="V94" s="153">
        <v>98.445506248691999</v>
      </c>
      <c r="W94" s="153">
        <v>514.89713483964897</v>
      </c>
      <c r="X94" s="153">
        <v>346.24894800749598</v>
      </c>
      <c r="Y94" s="153">
        <v>278.38440694194401</v>
      </c>
      <c r="Z94" s="153">
        <v>87.287143976953701</v>
      </c>
      <c r="AA94" s="153">
        <v>46.871351558361297</v>
      </c>
      <c r="AB94" s="153">
        <v>-1469.1286836733</v>
      </c>
      <c r="AC94" s="153">
        <v>0</v>
      </c>
      <c r="AD94" s="153">
        <v>-820.90367472590196</v>
      </c>
      <c r="AE94" s="153">
        <v>10420.269257526401</v>
      </c>
      <c r="AF94" s="153">
        <v>9599.3655828004794</v>
      </c>
      <c r="AG94" s="153">
        <f t="shared" si="6"/>
        <v>10420.269257526401</v>
      </c>
      <c r="AH94" s="153">
        <f t="shared" si="7"/>
        <v>0</v>
      </c>
      <c r="AI94" s="153">
        <f t="shared" si="8"/>
        <v>-1469.1286836733</v>
      </c>
      <c r="AK94" s="152">
        <v>0.41666666666666702</v>
      </c>
      <c r="AL94" s="153">
        <v>4206.2995812236104</v>
      </c>
      <c r="AM94" s="153">
        <v>6995.5083200387999</v>
      </c>
      <c r="AN94" s="153">
        <v>969.37578860173505</v>
      </c>
      <c r="AO94" s="153">
        <v>524.22521834470695</v>
      </c>
      <c r="AP94" s="153">
        <v>224.88498092309999</v>
      </c>
      <c r="AQ94" s="153">
        <v>473.44426559982799</v>
      </c>
      <c r="AR94" s="153">
        <v>42.6972835738569</v>
      </c>
      <c r="AS94" s="153">
        <v>65.212421968134194</v>
      </c>
      <c r="AT94" s="153">
        <v>-1935.0498280536999</v>
      </c>
      <c r="AU94" s="153">
        <v>0</v>
      </c>
      <c r="AV94" s="153">
        <v>-949.51483922432794</v>
      </c>
      <c r="AW94" s="153">
        <v>11566.598032220099</v>
      </c>
      <c r="AX94" s="153">
        <v>10617.0831929957</v>
      </c>
      <c r="AY94" s="153">
        <f t="shared" si="9"/>
        <v>11566.598032220099</v>
      </c>
      <c r="AZ94" s="153">
        <f t="shared" si="10"/>
        <v>0</v>
      </c>
      <c r="BA94" s="153">
        <f t="shared" si="11"/>
        <v>-1935.0498280536999</v>
      </c>
    </row>
    <row r="95" spans="1:53" s="147" customFormat="1">
      <c r="A95" s="152">
        <v>0.42708333333333298</v>
      </c>
      <c r="B95" s="153">
        <v>3695.2998654797102</v>
      </c>
      <c r="C95" s="153">
        <v>4926.6352971813503</v>
      </c>
      <c r="D95" s="153">
        <v>939.40237863333198</v>
      </c>
      <c r="E95" s="153">
        <v>472.39256687603199</v>
      </c>
      <c r="F95" s="153">
        <v>312.58287481658999</v>
      </c>
      <c r="G95" s="153">
        <v>117.842157380172</v>
      </c>
      <c r="H95" s="153">
        <v>527.31106545377304</v>
      </c>
      <c r="I95" s="153">
        <v>24.986288771166102</v>
      </c>
      <c r="J95" s="153">
        <v>-2197.4983636577999</v>
      </c>
      <c r="K95" s="153">
        <v>0</v>
      </c>
      <c r="L95" s="153">
        <v>-711.63124033810902</v>
      </c>
      <c r="M95" s="153">
        <v>8818.9541309343294</v>
      </c>
      <c r="N95" s="153">
        <v>8107.3228905962196</v>
      </c>
      <c r="O95" s="153">
        <f t="shared" si="3"/>
        <v>8818.9541309343294</v>
      </c>
      <c r="P95" s="153">
        <f t="shared" si="4"/>
        <v>0</v>
      </c>
      <c r="Q95" s="153">
        <f t="shared" si="5"/>
        <v>-2197.4983636577999</v>
      </c>
      <c r="S95" s="152">
        <v>0.42708333333333298</v>
      </c>
      <c r="T95" s="153">
        <v>4211.9147293564502</v>
      </c>
      <c r="U95" s="153">
        <v>6312.4384886357802</v>
      </c>
      <c r="V95" s="153">
        <v>98.438813763422999</v>
      </c>
      <c r="W95" s="153">
        <v>516.43010086889501</v>
      </c>
      <c r="X95" s="153">
        <v>330.99323115222302</v>
      </c>
      <c r="Y95" s="153">
        <v>286.629367535283</v>
      </c>
      <c r="Z95" s="153">
        <v>88.004356197057902</v>
      </c>
      <c r="AA95" s="153">
        <v>49.003986541390802</v>
      </c>
      <c r="AB95" s="153">
        <v>-1517.6151964493299</v>
      </c>
      <c r="AC95" s="153">
        <v>0</v>
      </c>
      <c r="AD95" s="153">
        <v>-821.64142197335104</v>
      </c>
      <c r="AE95" s="153">
        <v>10376.237877601199</v>
      </c>
      <c r="AF95" s="153">
        <v>9554.5964556278195</v>
      </c>
      <c r="AG95" s="153">
        <f t="shared" si="6"/>
        <v>10376.237877601199</v>
      </c>
      <c r="AH95" s="153">
        <f t="shared" si="7"/>
        <v>0</v>
      </c>
      <c r="AI95" s="153">
        <f t="shared" si="8"/>
        <v>-1517.6151964493299</v>
      </c>
      <c r="AK95" s="152">
        <v>0.42708333333333298</v>
      </c>
      <c r="AL95" s="153">
        <v>4205.8260935656599</v>
      </c>
      <c r="AM95" s="153">
        <v>6998.3853495695203</v>
      </c>
      <c r="AN95" s="153">
        <v>969.10138109752302</v>
      </c>
      <c r="AO95" s="153">
        <v>525.78655857824197</v>
      </c>
      <c r="AP95" s="153">
        <v>224.93449223067299</v>
      </c>
      <c r="AQ95" s="153">
        <v>472.351075561171</v>
      </c>
      <c r="AR95" s="153">
        <v>45.255194947630898</v>
      </c>
      <c r="AS95" s="153">
        <v>65.859200863082407</v>
      </c>
      <c r="AT95" s="153">
        <v>-1990.3034281693101</v>
      </c>
      <c r="AU95" s="153">
        <v>0</v>
      </c>
      <c r="AV95" s="153">
        <v>-949.86414540914302</v>
      </c>
      <c r="AW95" s="153">
        <v>11517.195918244201</v>
      </c>
      <c r="AX95" s="153">
        <v>10567.331772835099</v>
      </c>
      <c r="AY95" s="153">
        <f t="shared" si="9"/>
        <v>11517.195918244201</v>
      </c>
      <c r="AZ95" s="153">
        <f t="shared" si="10"/>
        <v>0</v>
      </c>
      <c r="BA95" s="153">
        <f t="shared" si="11"/>
        <v>-1990.3034281693101</v>
      </c>
    </row>
    <row r="96" spans="1:53" s="147" customFormat="1">
      <c r="A96" s="152">
        <v>0.4375</v>
      </c>
      <c r="B96" s="153">
        <v>3692.77620563561</v>
      </c>
      <c r="C96" s="153">
        <v>4909.6217287155296</v>
      </c>
      <c r="D96" s="153">
        <v>939.38898603635005</v>
      </c>
      <c r="E96" s="153">
        <v>471.42108502388601</v>
      </c>
      <c r="F96" s="153">
        <v>312.16082265597601</v>
      </c>
      <c r="G96" s="153">
        <v>77.172513465269304</v>
      </c>
      <c r="H96" s="153">
        <v>600.75785962929501</v>
      </c>
      <c r="I96" s="153">
        <v>25.4517724533181</v>
      </c>
      <c r="J96" s="153">
        <v>-2220.05551116278</v>
      </c>
      <c r="K96" s="153">
        <v>0</v>
      </c>
      <c r="L96" s="153">
        <v>-709.91509982894399</v>
      </c>
      <c r="M96" s="153">
        <v>8808.6954624524496</v>
      </c>
      <c r="N96" s="153">
        <v>8098.78036262351</v>
      </c>
      <c r="O96" s="153">
        <f t="shared" si="3"/>
        <v>8808.6954624524496</v>
      </c>
      <c r="P96" s="153">
        <f t="shared" si="4"/>
        <v>0</v>
      </c>
      <c r="Q96" s="153">
        <f t="shared" si="5"/>
        <v>-2220.05551116278</v>
      </c>
      <c r="S96" s="152">
        <v>0.4375</v>
      </c>
      <c r="T96" s="153">
        <v>4213.1954074108698</v>
      </c>
      <c r="U96" s="153">
        <v>6344.3034653392797</v>
      </c>
      <c r="V96" s="153">
        <v>98.432123320102207</v>
      </c>
      <c r="W96" s="153">
        <v>513.09356868849102</v>
      </c>
      <c r="X96" s="153">
        <v>331.17292054617002</v>
      </c>
      <c r="Y96" s="153">
        <v>286.445426803749</v>
      </c>
      <c r="Z96" s="153">
        <v>86.597105538254795</v>
      </c>
      <c r="AA96" s="153">
        <v>49.573274636472</v>
      </c>
      <c r="AB96" s="153">
        <v>-1576.8272869754501</v>
      </c>
      <c r="AC96" s="153">
        <v>0</v>
      </c>
      <c r="AD96" s="153">
        <v>-824.33265701598395</v>
      </c>
      <c r="AE96" s="153">
        <v>10345.986005307899</v>
      </c>
      <c r="AF96" s="153">
        <v>9521.6533482919604</v>
      </c>
      <c r="AG96" s="153">
        <f t="shared" si="6"/>
        <v>10345.986005307899</v>
      </c>
      <c r="AH96" s="153">
        <f t="shared" si="7"/>
        <v>0</v>
      </c>
      <c r="AI96" s="153">
        <f t="shared" si="8"/>
        <v>-1576.8272869754501</v>
      </c>
      <c r="AK96" s="152">
        <v>0.4375</v>
      </c>
      <c r="AL96" s="153">
        <v>4206.8531123934699</v>
      </c>
      <c r="AM96" s="153">
        <v>6993.9770711135398</v>
      </c>
      <c r="AN96" s="153">
        <v>968.67302482304603</v>
      </c>
      <c r="AO96" s="153">
        <v>526.89114441432196</v>
      </c>
      <c r="AP96" s="153">
        <v>225.14788584863501</v>
      </c>
      <c r="AQ96" s="153">
        <v>438.43851665480901</v>
      </c>
      <c r="AR96" s="153">
        <v>49.286672521781099</v>
      </c>
      <c r="AS96" s="153">
        <v>72.143585941558797</v>
      </c>
      <c r="AT96" s="153">
        <v>-2041.8028708336301</v>
      </c>
      <c r="AU96" s="153">
        <v>0</v>
      </c>
      <c r="AV96" s="153">
        <v>-949.24853143621704</v>
      </c>
      <c r="AW96" s="153">
        <v>11439.6081428775</v>
      </c>
      <c r="AX96" s="153">
        <v>10490.359611441299</v>
      </c>
      <c r="AY96" s="153">
        <f t="shared" si="9"/>
        <v>11439.6081428775</v>
      </c>
      <c r="AZ96" s="153">
        <f t="shared" si="10"/>
        <v>0</v>
      </c>
      <c r="BA96" s="153">
        <f t="shared" si="11"/>
        <v>-2041.8028708336301</v>
      </c>
    </row>
    <row r="97" spans="1:53" s="147" customFormat="1">
      <c r="A97" s="152">
        <v>0.44791666666666702</v>
      </c>
      <c r="B97" s="153">
        <v>3691.5076765106</v>
      </c>
      <c r="C97" s="153">
        <v>4887.2620070347903</v>
      </c>
      <c r="D97" s="153">
        <v>939.00087437559603</v>
      </c>
      <c r="E97" s="153">
        <v>467.59793098771303</v>
      </c>
      <c r="F97" s="153">
        <v>302.34402453181599</v>
      </c>
      <c r="G97" s="153">
        <v>0</v>
      </c>
      <c r="H97" s="153">
        <v>665.42461451202496</v>
      </c>
      <c r="I97" s="153">
        <v>30.3861609175271</v>
      </c>
      <c r="J97" s="153">
        <v>-2183.0464917142599</v>
      </c>
      <c r="K97" s="153">
        <v>0</v>
      </c>
      <c r="L97" s="153">
        <v>-707.01730990344697</v>
      </c>
      <c r="M97" s="153">
        <v>8800.4767971558103</v>
      </c>
      <c r="N97" s="153">
        <v>8093.4594872523603</v>
      </c>
      <c r="O97" s="153">
        <f t="shared" si="3"/>
        <v>8800.4767971558103</v>
      </c>
      <c r="P97" s="153">
        <f t="shared" si="4"/>
        <v>0</v>
      </c>
      <c r="Q97" s="153">
        <f t="shared" si="5"/>
        <v>-2183.0464917142599</v>
      </c>
      <c r="S97" s="152">
        <v>0.44791666666666702</v>
      </c>
      <c r="T97" s="153">
        <v>4214.9363622198298</v>
      </c>
      <c r="U97" s="153">
        <v>6318.3041061027297</v>
      </c>
      <c r="V97" s="153">
        <v>98.472269042949307</v>
      </c>
      <c r="W97" s="153">
        <v>511.34330808869902</v>
      </c>
      <c r="X97" s="153">
        <v>323.61224886071102</v>
      </c>
      <c r="Y97" s="153">
        <v>287.04983986792303</v>
      </c>
      <c r="Z97" s="153">
        <v>85.3511423901938</v>
      </c>
      <c r="AA97" s="153">
        <v>54.391281392782901</v>
      </c>
      <c r="AB97" s="153">
        <v>-1576.35238340004</v>
      </c>
      <c r="AC97" s="153">
        <v>0</v>
      </c>
      <c r="AD97" s="153">
        <v>-822.02603942053202</v>
      </c>
      <c r="AE97" s="153">
        <v>10317.108174565799</v>
      </c>
      <c r="AF97" s="153">
        <v>9495.0821351452505</v>
      </c>
      <c r="AG97" s="153">
        <f t="shared" si="6"/>
        <v>10317.108174565799</v>
      </c>
      <c r="AH97" s="153">
        <f t="shared" si="7"/>
        <v>0</v>
      </c>
      <c r="AI97" s="153">
        <f t="shared" si="8"/>
        <v>-1576.35238340004</v>
      </c>
      <c r="AK97" s="152">
        <v>0.44791666666666702</v>
      </c>
      <c r="AL97" s="153">
        <v>4206.5996629820702</v>
      </c>
      <c r="AM97" s="153">
        <v>6971.5285763617503</v>
      </c>
      <c r="AN97" s="153">
        <v>968.525775694103</v>
      </c>
      <c r="AO97" s="153">
        <v>527.80581191556803</v>
      </c>
      <c r="AP97" s="153">
        <v>224.03262067164701</v>
      </c>
      <c r="AQ97" s="153">
        <v>338.101505392077</v>
      </c>
      <c r="AR97" s="153">
        <v>52.509710389707202</v>
      </c>
      <c r="AS97" s="153">
        <v>79.803861974246303</v>
      </c>
      <c r="AT97" s="153">
        <v>-1936.6584401100499</v>
      </c>
      <c r="AU97" s="153">
        <v>0</v>
      </c>
      <c r="AV97" s="153">
        <v>-945.98291751741101</v>
      </c>
      <c r="AW97" s="153">
        <v>11432.2490852711</v>
      </c>
      <c r="AX97" s="153">
        <v>10486.2661677537</v>
      </c>
      <c r="AY97" s="153">
        <f t="shared" si="9"/>
        <v>11432.2490852711</v>
      </c>
      <c r="AZ97" s="153">
        <f t="shared" si="10"/>
        <v>0</v>
      </c>
      <c r="BA97" s="153">
        <f t="shared" si="11"/>
        <v>-1936.6584401100499</v>
      </c>
    </row>
    <row r="98" spans="1:53" s="147" customFormat="1">
      <c r="A98" s="152">
        <v>0.45833333333333298</v>
      </c>
      <c r="B98" s="153">
        <v>3689.9520596441298</v>
      </c>
      <c r="C98" s="153">
        <v>4919.5900735192799</v>
      </c>
      <c r="D98" s="153">
        <v>933.80134052865697</v>
      </c>
      <c r="E98" s="153">
        <v>454.29849118822301</v>
      </c>
      <c r="F98" s="153">
        <v>178.93846763717099</v>
      </c>
      <c r="G98" s="153">
        <v>0</v>
      </c>
      <c r="H98" s="153">
        <v>690.356050099252</v>
      </c>
      <c r="I98" s="153">
        <v>29.090466719159199</v>
      </c>
      <c r="J98" s="153">
        <v>-2127.5294220442902</v>
      </c>
      <c r="K98" s="153">
        <v>0</v>
      </c>
      <c r="L98" s="153">
        <v>-708.33709581847495</v>
      </c>
      <c r="M98" s="153">
        <v>8768.4975272915708</v>
      </c>
      <c r="N98" s="153">
        <v>8060.1604314731003</v>
      </c>
      <c r="O98" s="153">
        <f t="shared" si="3"/>
        <v>8768.4975272915708</v>
      </c>
      <c r="P98" s="153">
        <f t="shared" si="4"/>
        <v>0</v>
      </c>
      <c r="Q98" s="153">
        <f t="shared" si="5"/>
        <v>-2127.5294220442902</v>
      </c>
      <c r="S98" s="152">
        <v>0.45833333333333298</v>
      </c>
      <c r="T98" s="153">
        <v>4213.9692012924397</v>
      </c>
      <c r="U98" s="153">
        <v>6320.2940964530999</v>
      </c>
      <c r="V98" s="153">
        <v>98.418740901999499</v>
      </c>
      <c r="W98" s="153">
        <v>512.87325994683704</v>
      </c>
      <c r="X98" s="153">
        <v>152.786916125982</v>
      </c>
      <c r="Y98" s="153">
        <v>252.15159460711499</v>
      </c>
      <c r="Z98" s="153">
        <v>85.230089408767299</v>
      </c>
      <c r="AA98" s="153">
        <v>55.562083537784602</v>
      </c>
      <c r="AB98" s="153">
        <v>-1346.18645280083</v>
      </c>
      <c r="AC98" s="153">
        <v>0</v>
      </c>
      <c r="AD98" s="153">
        <v>-820.20516137424602</v>
      </c>
      <c r="AE98" s="153">
        <v>10345.0995294732</v>
      </c>
      <c r="AF98" s="153">
        <v>9524.8943680989505</v>
      </c>
      <c r="AG98" s="153">
        <f t="shared" si="6"/>
        <v>10345.0995294732</v>
      </c>
      <c r="AH98" s="153">
        <f t="shared" si="7"/>
        <v>0</v>
      </c>
      <c r="AI98" s="153">
        <f t="shared" si="8"/>
        <v>-1346.18645280083</v>
      </c>
      <c r="AK98" s="152">
        <v>0.45833333333333298</v>
      </c>
      <c r="AL98" s="153">
        <v>4207.2199513526703</v>
      </c>
      <c r="AM98" s="153">
        <v>6992.4778062441401</v>
      </c>
      <c r="AN98" s="153">
        <v>968.05725425286801</v>
      </c>
      <c r="AO98" s="153">
        <v>525.46025668786297</v>
      </c>
      <c r="AP98" s="153">
        <v>227.06018561897699</v>
      </c>
      <c r="AQ98" s="153">
        <v>256.84680140211901</v>
      </c>
      <c r="AR98" s="153">
        <v>54.511290705457398</v>
      </c>
      <c r="AS98" s="153">
        <v>80.011697760072593</v>
      </c>
      <c r="AT98" s="153">
        <v>-1862.19580447156</v>
      </c>
      <c r="AU98" s="153">
        <v>0</v>
      </c>
      <c r="AV98" s="153">
        <v>-946.86008332526205</v>
      </c>
      <c r="AW98" s="153">
        <v>11449.4494395526</v>
      </c>
      <c r="AX98" s="153">
        <v>10502.5893562273</v>
      </c>
      <c r="AY98" s="153">
        <f t="shared" si="9"/>
        <v>11449.4494395526</v>
      </c>
      <c r="AZ98" s="153">
        <f t="shared" si="10"/>
        <v>0</v>
      </c>
      <c r="BA98" s="153">
        <f t="shared" si="11"/>
        <v>-1862.19580447156</v>
      </c>
    </row>
    <row r="99" spans="1:53" s="147" customFormat="1">
      <c r="A99" s="152">
        <v>0.46875</v>
      </c>
      <c r="B99" s="153">
        <v>3688.50995433341</v>
      </c>
      <c r="C99" s="153">
        <v>4916.2535519006096</v>
      </c>
      <c r="D99" s="153">
        <v>933.10538701760595</v>
      </c>
      <c r="E99" s="153">
        <v>456.23355806132201</v>
      </c>
      <c r="F99" s="153">
        <v>168.486783837986</v>
      </c>
      <c r="G99" s="153">
        <v>0</v>
      </c>
      <c r="H99" s="153">
        <v>735.41019713673097</v>
      </c>
      <c r="I99" s="153">
        <v>30.562569605492499</v>
      </c>
      <c r="J99" s="153">
        <v>-2147.4553563125801</v>
      </c>
      <c r="K99" s="153">
        <v>0</v>
      </c>
      <c r="L99" s="153">
        <v>-708.35110311150504</v>
      </c>
      <c r="M99" s="153">
        <v>8781.1066455805794</v>
      </c>
      <c r="N99" s="153">
        <v>8072.75554246907</v>
      </c>
      <c r="O99" s="153">
        <f t="shared" si="3"/>
        <v>8781.1066455805794</v>
      </c>
      <c r="P99" s="153">
        <f t="shared" si="4"/>
        <v>0</v>
      </c>
      <c r="Q99" s="153">
        <f t="shared" si="5"/>
        <v>-2147.4553563125801</v>
      </c>
      <c r="S99" s="152">
        <v>0.46875</v>
      </c>
      <c r="T99" s="153">
        <v>4215.0965731847</v>
      </c>
      <c r="U99" s="153">
        <v>6352.4157900528598</v>
      </c>
      <c r="V99" s="153">
        <v>98.5257976943861</v>
      </c>
      <c r="W99" s="153">
        <v>516.32006939345604</v>
      </c>
      <c r="X99" s="153">
        <v>127.000794757127</v>
      </c>
      <c r="Y99" s="153">
        <v>135.690554469994</v>
      </c>
      <c r="Z99" s="153">
        <v>85.873029059042494</v>
      </c>
      <c r="AA99" s="153">
        <v>57.600043665675202</v>
      </c>
      <c r="AB99" s="153">
        <v>-1210.39165411203</v>
      </c>
      <c r="AC99" s="153">
        <v>0</v>
      </c>
      <c r="AD99" s="153">
        <v>-821.55049074895601</v>
      </c>
      <c r="AE99" s="153">
        <v>10378.130998165199</v>
      </c>
      <c r="AF99" s="153">
        <v>9556.5805074162599</v>
      </c>
      <c r="AG99" s="153">
        <f t="shared" si="6"/>
        <v>10378.130998165199</v>
      </c>
      <c r="AH99" s="153">
        <f t="shared" si="7"/>
        <v>0</v>
      </c>
      <c r="AI99" s="153">
        <f t="shared" si="8"/>
        <v>-1210.39165411203</v>
      </c>
      <c r="AK99" s="152">
        <v>0.46875</v>
      </c>
      <c r="AL99" s="153">
        <v>4207.9869427424601</v>
      </c>
      <c r="AM99" s="153">
        <v>6975.0452216692702</v>
      </c>
      <c r="AN99" s="153">
        <v>968.80018319831504</v>
      </c>
      <c r="AO99" s="153">
        <v>536.66621261165903</v>
      </c>
      <c r="AP99" s="153">
        <v>227.051019592242</v>
      </c>
      <c r="AQ99" s="153">
        <v>287.29677303963899</v>
      </c>
      <c r="AR99" s="153">
        <v>53.384891275780802</v>
      </c>
      <c r="AS99" s="153">
        <v>80.801005139256901</v>
      </c>
      <c r="AT99" s="153">
        <v>-1888.17761967399</v>
      </c>
      <c r="AU99" s="153">
        <v>0</v>
      </c>
      <c r="AV99" s="153">
        <v>-946.25485753864598</v>
      </c>
      <c r="AW99" s="153">
        <v>11448.8546295946</v>
      </c>
      <c r="AX99" s="153">
        <v>10502.599772056001</v>
      </c>
      <c r="AY99" s="153">
        <f t="shared" si="9"/>
        <v>11448.8546295946</v>
      </c>
      <c r="AZ99" s="153">
        <f t="shared" si="10"/>
        <v>0</v>
      </c>
      <c r="BA99" s="153">
        <f t="shared" si="11"/>
        <v>-1888.17761967399</v>
      </c>
    </row>
    <row r="100" spans="1:53" s="147" customFormat="1">
      <c r="A100" s="152">
        <v>0.47916666666666702</v>
      </c>
      <c r="B100" s="153">
        <v>3687.4283998000201</v>
      </c>
      <c r="C100" s="153">
        <v>4915.3243007931096</v>
      </c>
      <c r="D100" s="153">
        <v>933.15222639003298</v>
      </c>
      <c r="E100" s="153">
        <v>456.245381856189</v>
      </c>
      <c r="F100" s="153">
        <v>168.049561427664</v>
      </c>
      <c r="G100" s="153">
        <v>60.295744608603997</v>
      </c>
      <c r="H100" s="153">
        <v>779.33472377176997</v>
      </c>
      <c r="I100" s="153">
        <v>29.695311468284501</v>
      </c>
      <c r="J100" s="153">
        <v>-2295.7056301344801</v>
      </c>
      <c r="K100" s="153">
        <v>0</v>
      </c>
      <c r="L100" s="153">
        <v>-709.348101524865</v>
      </c>
      <c r="M100" s="153">
        <v>8733.8200199811909</v>
      </c>
      <c r="N100" s="153">
        <v>8024.4719184563301</v>
      </c>
      <c r="O100" s="153">
        <f t="shared" si="3"/>
        <v>8733.8200199811909</v>
      </c>
      <c r="P100" s="153">
        <f t="shared" si="4"/>
        <v>0</v>
      </c>
      <c r="Q100" s="153">
        <f t="shared" si="5"/>
        <v>-2295.7056301344801</v>
      </c>
      <c r="S100" s="152">
        <v>0.47916666666666702</v>
      </c>
      <c r="T100" s="153">
        <v>4213.6290746190998</v>
      </c>
      <c r="U100" s="153">
        <v>6386.7661068060297</v>
      </c>
      <c r="V100" s="153">
        <v>98.452196692012805</v>
      </c>
      <c r="W100" s="153">
        <v>519.02807833512702</v>
      </c>
      <c r="X100" s="153">
        <v>126.86052399686599</v>
      </c>
      <c r="Y100" s="153">
        <v>0</v>
      </c>
      <c r="Z100" s="153">
        <v>86.764726832103804</v>
      </c>
      <c r="AA100" s="153">
        <v>57.4285084471529</v>
      </c>
      <c r="AB100" s="153">
        <v>-1108.1891725671801</v>
      </c>
      <c r="AC100" s="153">
        <v>0</v>
      </c>
      <c r="AD100" s="153">
        <v>-822.87316169024098</v>
      </c>
      <c r="AE100" s="153">
        <v>10380.7400431612</v>
      </c>
      <c r="AF100" s="153">
        <v>9557.8668814709799</v>
      </c>
      <c r="AG100" s="153">
        <f t="shared" si="6"/>
        <v>10380.7400431612</v>
      </c>
      <c r="AH100" s="153">
        <f t="shared" si="7"/>
        <v>0</v>
      </c>
      <c r="AI100" s="153">
        <f t="shared" si="8"/>
        <v>-1108.1891725671801</v>
      </c>
      <c r="AK100" s="152">
        <v>0.47916666666666702</v>
      </c>
      <c r="AL100" s="153">
        <v>4208.1536077929004</v>
      </c>
      <c r="AM100" s="153">
        <v>6942.3341247755297</v>
      </c>
      <c r="AN100" s="153">
        <v>968.69979070715794</v>
      </c>
      <c r="AO100" s="153">
        <v>549.297603975622</v>
      </c>
      <c r="AP100" s="153">
        <v>225.361876413716</v>
      </c>
      <c r="AQ100" s="153">
        <v>304.193688377814</v>
      </c>
      <c r="AR100" s="153">
        <v>49.463031357176398</v>
      </c>
      <c r="AS100" s="153">
        <v>81.495881791993995</v>
      </c>
      <c r="AT100" s="153">
        <v>-1907.26488310132</v>
      </c>
      <c r="AU100" s="153">
        <v>0</v>
      </c>
      <c r="AV100" s="153">
        <v>-944.01028685046902</v>
      </c>
      <c r="AW100" s="153">
        <v>11421.734722090599</v>
      </c>
      <c r="AX100" s="153">
        <v>10477.724435240099</v>
      </c>
      <c r="AY100" s="153">
        <f t="shared" si="9"/>
        <v>11421.734722090599</v>
      </c>
      <c r="AZ100" s="153">
        <f t="shared" si="10"/>
        <v>0</v>
      </c>
      <c r="BA100" s="153">
        <f t="shared" si="11"/>
        <v>-1907.26488310132</v>
      </c>
    </row>
    <row r="101" spans="1:53" s="147" customFormat="1">
      <c r="A101" s="152">
        <v>0.48958333333333298</v>
      </c>
      <c r="B101" s="153">
        <v>3687.9825754726398</v>
      </c>
      <c r="C101" s="153">
        <v>4904.48709177196</v>
      </c>
      <c r="D101" s="153">
        <v>930.60265413585603</v>
      </c>
      <c r="E101" s="153">
        <v>453.629971050287</v>
      </c>
      <c r="F101" s="153">
        <v>161.54374337773501</v>
      </c>
      <c r="G101" s="153">
        <v>224.60522160323799</v>
      </c>
      <c r="H101" s="153">
        <v>771.33866906430399</v>
      </c>
      <c r="I101" s="153">
        <v>26.564381285759001</v>
      </c>
      <c r="J101" s="153">
        <v>-2447.5690096732701</v>
      </c>
      <c r="K101" s="153">
        <v>0</v>
      </c>
      <c r="L101" s="153">
        <v>-710.16311473825397</v>
      </c>
      <c r="M101" s="153">
        <v>8713.1852980885105</v>
      </c>
      <c r="N101" s="153">
        <v>8003.0221833502501</v>
      </c>
      <c r="O101" s="153">
        <f t="shared" si="3"/>
        <v>8713.1852980885105</v>
      </c>
      <c r="P101" s="153">
        <f t="shared" si="4"/>
        <v>0</v>
      </c>
      <c r="Q101" s="153">
        <f t="shared" si="5"/>
        <v>-2447.5690096732701</v>
      </c>
      <c r="S101" s="152">
        <v>0.48958333333333298</v>
      </c>
      <c r="T101" s="153">
        <v>4215.7168003455199</v>
      </c>
      <c r="U101" s="153">
        <v>6403.7612608810796</v>
      </c>
      <c r="V101" s="153">
        <v>98.465578089141403</v>
      </c>
      <c r="W101" s="153">
        <v>518.88260382963699</v>
      </c>
      <c r="X101" s="153">
        <v>126.87762632029001</v>
      </c>
      <c r="Y101" s="153">
        <v>0</v>
      </c>
      <c r="Z101" s="153">
        <v>88.704067270393395</v>
      </c>
      <c r="AA101" s="153">
        <v>53.731018070204698</v>
      </c>
      <c r="AB101" s="153">
        <v>-1139.5707599423699</v>
      </c>
      <c r="AC101" s="153">
        <v>0</v>
      </c>
      <c r="AD101" s="153">
        <v>-824.45743132565303</v>
      </c>
      <c r="AE101" s="153">
        <v>10366.568194863899</v>
      </c>
      <c r="AF101" s="153">
        <v>9542.1107635382505</v>
      </c>
      <c r="AG101" s="153">
        <f t="shared" si="6"/>
        <v>10366.568194863899</v>
      </c>
      <c r="AH101" s="153">
        <f t="shared" si="7"/>
        <v>0</v>
      </c>
      <c r="AI101" s="153">
        <f t="shared" si="8"/>
        <v>-1139.5707599423699</v>
      </c>
      <c r="AK101" s="152">
        <v>0.48958333333333298</v>
      </c>
      <c r="AL101" s="153">
        <v>4207.1064966759004</v>
      </c>
      <c r="AM101" s="153">
        <v>6999.6664106503204</v>
      </c>
      <c r="AN101" s="153">
        <v>968.31158325884905</v>
      </c>
      <c r="AO101" s="153">
        <v>550.92108397461197</v>
      </c>
      <c r="AP101" s="153">
        <v>225.70768424258199</v>
      </c>
      <c r="AQ101" s="153">
        <v>275.33098410065099</v>
      </c>
      <c r="AR101" s="153">
        <v>50.042325741404497</v>
      </c>
      <c r="AS101" s="153">
        <v>81.879990788809096</v>
      </c>
      <c r="AT101" s="153">
        <v>-1945.69369945877</v>
      </c>
      <c r="AU101" s="153">
        <v>0</v>
      </c>
      <c r="AV101" s="153">
        <v>-949.09344900298504</v>
      </c>
      <c r="AW101" s="153">
        <v>11413.2728599744</v>
      </c>
      <c r="AX101" s="153">
        <v>10464.179410971399</v>
      </c>
      <c r="AY101" s="153">
        <f t="shared" si="9"/>
        <v>11413.2728599744</v>
      </c>
      <c r="AZ101" s="153">
        <f t="shared" si="10"/>
        <v>0</v>
      </c>
      <c r="BA101" s="153">
        <f t="shared" si="11"/>
        <v>-1945.69369945877</v>
      </c>
    </row>
    <row r="102" spans="1:53" s="147" customFormat="1">
      <c r="A102" s="152">
        <v>0.5</v>
      </c>
      <c r="B102" s="153">
        <v>3685.7526210741298</v>
      </c>
      <c r="C102" s="153">
        <v>4921.2487346940998</v>
      </c>
      <c r="D102" s="153">
        <v>920.05636181531997</v>
      </c>
      <c r="E102" s="153">
        <v>438.418932780788</v>
      </c>
      <c r="F102" s="153">
        <v>103.59304672161301</v>
      </c>
      <c r="G102" s="153">
        <v>164.920096336423</v>
      </c>
      <c r="H102" s="153">
        <v>774.25732189435701</v>
      </c>
      <c r="I102" s="153">
        <v>23.904521600659599</v>
      </c>
      <c r="J102" s="153">
        <v>-2347.1602507146299</v>
      </c>
      <c r="K102" s="153">
        <v>0</v>
      </c>
      <c r="L102" s="153">
        <v>-709.35343366197401</v>
      </c>
      <c r="M102" s="153">
        <v>8684.9913862027606</v>
      </c>
      <c r="N102" s="153">
        <v>7975.6379525407801</v>
      </c>
      <c r="O102" s="153">
        <f t="shared" si="3"/>
        <v>8684.9913862027606</v>
      </c>
      <c r="P102" s="153">
        <f t="shared" si="4"/>
        <v>0</v>
      </c>
      <c r="Q102" s="153">
        <f t="shared" si="5"/>
        <v>-2347.1602507146299</v>
      </c>
      <c r="S102" s="152">
        <v>0.5</v>
      </c>
      <c r="T102" s="153">
        <v>4214.8030539296897</v>
      </c>
      <c r="U102" s="153">
        <v>6360.8230914257501</v>
      </c>
      <c r="V102" s="153">
        <v>98.512415276283406</v>
      </c>
      <c r="W102" s="153">
        <v>508.46509550209498</v>
      </c>
      <c r="X102" s="153">
        <v>125.58296268498501</v>
      </c>
      <c r="Y102" s="153">
        <v>144.65162082120699</v>
      </c>
      <c r="Z102" s="153">
        <v>88.113941226959497</v>
      </c>
      <c r="AA102" s="153">
        <v>50.064812313570897</v>
      </c>
      <c r="AB102" s="153">
        <v>-1207.2390108884699</v>
      </c>
      <c r="AC102" s="153">
        <v>0</v>
      </c>
      <c r="AD102" s="153">
        <v>-821.90933941011997</v>
      </c>
      <c r="AE102" s="153">
        <v>10383.7779822921</v>
      </c>
      <c r="AF102" s="153">
        <v>9561.8686428819401</v>
      </c>
      <c r="AG102" s="153">
        <f t="shared" si="6"/>
        <v>10383.7779822921</v>
      </c>
      <c r="AH102" s="153">
        <f t="shared" si="7"/>
        <v>0</v>
      </c>
      <c r="AI102" s="153">
        <f t="shared" si="8"/>
        <v>-1207.2390108884699</v>
      </c>
      <c r="AK102" s="152">
        <v>0.5</v>
      </c>
      <c r="AL102" s="153">
        <v>4205.6860337020598</v>
      </c>
      <c r="AM102" s="153">
        <v>7020.6087798057097</v>
      </c>
      <c r="AN102" s="153">
        <v>965.72805858478205</v>
      </c>
      <c r="AO102" s="153">
        <v>538.35225256631202</v>
      </c>
      <c r="AP102" s="153">
        <v>194.17525889151301</v>
      </c>
      <c r="AQ102" s="153">
        <v>183.735591275795</v>
      </c>
      <c r="AR102" s="153">
        <v>49.306137187954597</v>
      </c>
      <c r="AS102" s="153">
        <v>77.707568656278099</v>
      </c>
      <c r="AT102" s="153">
        <v>-1838.7318443172101</v>
      </c>
      <c r="AU102" s="153">
        <v>0</v>
      </c>
      <c r="AV102" s="153">
        <v>-948.78343044057499</v>
      </c>
      <c r="AW102" s="153">
        <v>11396.567836353201</v>
      </c>
      <c r="AX102" s="153">
        <v>10447.7844059126</v>
      </c>
      <c r="AY102" s="153">
        <f t="shared" si="9"/>
        <v>11396.567836353201</v>
      </c>
      <c r="AZ102" s="153">
        <f t="shared" si="10"/>
        <v>0</v>
      </c>
      <c r="BA102" s="153">
        <f t="shared" si="11"/>
        <v>-1838.7318443172101</v>
      </c>
    </row>
    <row r="103" spans="1:53" s="147" customFormat="1">
      <c r="A103" s="152">
        <v>0.51041666666666696</v>
      </c>
      <c r="B103" s="153">
        <v>3685.1984943008101</v>
      </c>
      <c r="C103" s="153">
        <v>4927.9801540872904</v>
      </c>
      <c r="D103" s="153">
        <v>918.51725467268295</v>
      </c>
      <c r="E103" s="153">
        <v>438.29578865127598</v>
      </c>
      <c r="F103" s="153">
        <v>101.785639429757</v>
      </c>
      <c r="G103" s="153">
        <v>165.192930536273</v>
      </c>
      <c r="H103" s="153">
        <v>753.72639431547805</v>
      </c>
      <c r="I103" s="153">
        <v>24.503690479583</v>
      </c>
      <c r="J103" s="153">
        <v>-2295.3194161756101</v>
      </c>
      <c r="K103" s="153">
        <v>0</v>
      </c>
      <c r="L103" s="153">
        <v>-709.75618743709094</v>
      </c>
      <c r="M103" s="153">
        <v>8719.8809302975296</v>
      </c>
      <c r="N103" s="153">
        <v>8010.1247428604402</v>
      </c>
      <c r="O103" s="153">
        <f t="shared" si="3"/>
        <v>8719.8809302975296</v>
      </c>
      <c r="P103" s="153">
        <f t="shared" si="4"/>
        <v>0</v>
      </c>
      <c r="Q103" s="153">
        <f t="shared" si="5"/>
        <v>-2295.3194161756101</v>
      </c>
      <c r="S103" s="152">
        <v>0.51041666666666696</v>
      </c>
      <c r="T103" s="153">
        <v>4215.5834269157203</v>
      </c>
      <c r="U103" s="153">
        <v>6358.6271290456798</v>
      </c>
      <c r="V103" s="153">
        <v>98.485651971539099</v>
      </c>
      <c r="W103" s="153">
        <v>510.28004047259498</v>
      </c>
      <c r="X103" s="153">
        <v>125.34977633464599</v>
      </c>
      <c r="Y103" s="153">
        <v>147.76565650784801</v>
      </c>
      <c r="Z103" s="153">
        <v>89.671956996785994</v>
      </c>
      <c r="AA103" s="153">
        <v>49.906854164157103</v>
      </c>
      <c r="AB103" s="153">
        <v>-1137.97899978633</v>
      </c>
      <c r="AC103" s="153">
        <v>0</v>
      </c>
      <c r="AD103" s="153">
        <v>-821.90915414156905</v>
      </c>
      <c r="AE103" s="153">
        <v>10457.6914926226</v>
      </c>
      <c r="AF103" s="153">
        <v>9635.7823384810708</v>
      </c>
      <c r="AG103" s="153">
        <f t="shared" si="6"/>
        <v>10457.6914926226</v>
      </c>
      <c r="AH103" s="153">
        <f t="shared" si="7"/>
        <v>0</v>
      </c>
      <c r="AI103" s="153">
        <f t="shared" si="8"/>
        <v>-1137.97899978633</v>
      </c>
      <c r="AK103" s="152">
        <v>0.51041666666666696</v>
      </c>
      <c r="AL103" s="153">
        <v>4206.2929055035402</v>
      </c>
      <c r="AM103" s="153">
        <v>7026.8402147855704</v>
      </c>
      <c r="AN103" s="153">
        <v>965.57411389966398</v>
      </c>
      <c r="AO103" s="153">
        <v>526.420954116595</v>
      </c>
      <c r="AP103" s="153">
        <v>192.257797347246</v>
      </c>
      <c r="AQ103" s="153">
        <v>146.52846017931799</v>
      </c>
      <c r="AR103" s="153">
        <v>48.1050336713311</v>
      </c>
      <c r="AS103" s="153">
        <v>80.512555381815801</v>
      </c>
      <c r="AT103" s="153">
        <v>-1676.4230442295</v>
      </c>
      <c r="AU103" s="153">
        <v>0</v>
      </c>
      <c r="AV103" s="153">
        <v>-948.29396791436204</v>
      </c>
      <c r="AW103" s="153">
        <v>11516.108990655601</v>
      </c>
      <c r="AX103" s="153">
        <v>10567.815022741201</v>
      </c>
      <c r="AY103" s="153">
        <f t="shared" si="9"/>
        <v>11516.108990655601</v>
      </c>
      <c r="AZ103" s="153">
        <f t="shared" si="10"/>
        <v>0</v>
      </c>
      <c r="BA103" s="153">
        <f t="shared" si="11"/>
        <v>-1676.4230442295</v>
      </c>
    </row>
    <row r="104" spans="1:53" s="147" customFormat="1">
      <c r="A104" s="152">
        <v>0.52083333333333304</v>
      </c>
      <c r="B104" s="153">
        <v>3684.1702725948799</v>
      </c>
      <c r="C104" s="153">
        <v>4918.86189583747</v>
      </c>
      <c r="D104" s="153">
        <v>918.53732518856202</v>
      </c>
      <c r="E104" s="153">
        <v>436.55896530232599</v>
      </c>
      <c r="F104" s="153">
        <v>101.785639429757</v>
      </c>
      <c r="G104" s="153">
        <v>129.919726927097</v>
      </c>
      <c r="H104" s="153">
        <v>723.70080078075</v>
      </c>
      <c r="I104" s="153">
        <v>20.343541316724799</v>
      </c>
      <c r="J104" s="153">
        <v>-2262.05107376759</v>
      </c>
      <c r="K104" s="153">
        <v>0</v>
      </c>
      <c r="L104" s="153">
        <v>-707.98136389150204</v>
      </c>
      <c r="M104" s="153">
        <v>8671.8270936099798</v>
      </c>
      <c r="N104" s="153">
        <v>7963.8457297184796</v>
      </c>
      <c r="O104" s="153">
        <f t="shared" si="3"/>
        <v>8671.8270936099798</v>
      </c>
      <c r="P104" s="153">
        <f t="shared" si="4"/>
        <v>0</v>
      </c>
      <c r="Q104" s="153">
        <f t="shared" si="5"/>
        <v>-2262.05107376759</v>
      </c>
      <c r="S104" s="152">
        <v>0.52083333333333304</v>
      </c>
      <c r="T104" s="153">
        <v>4213.69574504908</v>
      </c>
      <c r="U104" s="153">
        <v>6391.4737952792702</v>
      </c>
      <c r="V104" s="153">
        <v>98.485651461052001</v>
      </c>
      <c r="W104" s="153">
        <v>512.66826267695797</v>
      </c>
      <c r="X104" s="153">
        <v>125.3200426536</v>
      </c>
      <c r="Y104" s="153">
        <v>129.620152452415</v>
      </c>
      <c r="Z104" s="153">
        <v>91.020527339953304</v>
      </c>
      <c r="AA104" s="153">
        <v>51.1180576757531</v>
      </c>
      <c r="AB104" s="153">
        <v>-1207.9155728426199</v>
      </c>
      <c r="AC104" s="153">
        <v>0</v>
      </c>
      <c r="AD104" s="153">
        <v>-824.61931188348501</v>
      </c>
      <c r="AE104" s="153">
        <v>10405.486661745501</v>
      </c>
      <c r="AF104" s="153">
        <v>9580.8673498619792</v>
      </c>
      <c r="AG104" s="153">
        <f t="shared" si="6"/>
        <v>10405.486661745501</v>
      </c>
      <c r="AH104" s="153">
        <f t="shared" si="7"/>
        <v>0</v>
      </c>
      <c r="AI104" s="153">
        <f t="shared" si="8"/>
        <v>-1207.9155728426199</v>
      </c>
      <c r="AK104" s="152">
        <v>0.52083333333333304</v>
      </c>
      <c r="AL104" s="153">
        <v>4204.22548384329</v>
      </c>
      <c r="AM104" s="153">
        <v>7003.0450573348398</v>
      </c>
      <c r="AN104" s="153">
        <v>965.60087978377703</v>
      </c>
      <c r="AO104" s="153">
        <v>526.35810130108803</v>
      </c>
      <c r="AP104" s="153">
        <v>187.87792144751299</v>
      </c>
      <c r="AQ104" s="153">
        <v>146.35906925600699</v>
      </c>
      <c r="AR104" s="153">
        <v>46.445362333320098</v>
      </c>
      <c r="AS104" s="153">
        <v>81.598050958155497</v>
      </c>
      <c r="AT104" s="153">
        <v>-1701.54380016817</v>
      </c>
      <c r="AU104" s="153">
        <v>0</v>
      </c>
      <c r="AV104" s="153">
        <v>-945.88272672368305</v>
      </c>
      <c r="AW104" s="153">
        <v>11459.966126089799</v>
      </c>
      <c r="AX104" s="153">
        <v>10514.0833993661</v>
      </c>
      <c r="AY104" s="153">
        <f t="shared" si="9"/>
        <v>11459.966126089799</v>
      </c>
      <c r="AZ104" s="153">
        <f t="shared" si="10"/>
        <v>0</v>
      </c>
      <c r="BA104" s="153">
        <f t="shared" si="11"/>
        <v>-1701.54380016817</v>
      </c>
    </row>
    <row r="105" spans="1:53" s="147" customFormat="1">
      <c r="A105" s="152">
        <v>0.53125</v>
      </c>
      <c r="B105" s="153">
        <v>3683.3625214953699</v>
      </c>
      <c r="C105" s="153">
        <v>4898.8684840652204</v>
      </c>
      <c r="D105" s="153">
        <v>876.365573009527</v>
      </c>
      <c r="E105" s="153">
        <v>433.99585175944202</v>
      </c>
      <c r="F105" s="153">
        <v>101.72804284508599</v>
      </c>
      <c r="G105" s="153">
        <v>0</v>
      </c>
      <c r="H105" s="153">
        <v>712.514091830962</v>
      </c>
      <c r="I105" s="153">
        <v>16.306234881055101</v>
      </c>
      <c r="J105" s="153">
        <v>-2075.9467359292598</v>
      </c>
      <c r="K105" s="153">
        <v>0</v>
      </c>
      <c r="L105" s="153">
        <v>-703.47928628753505</v>
      </c>
      <c r="M105" s="153">
        <v>8647.1940639574004</v>
      </c>
      <c r="N105" s="153">
        <v>7943.7147776698603</v>
      </c>
      <c r="O105" s="153">
        <f t="shared" si="3"/>
        <v>8647.1940639574004</v>
      </c>
      <c r="P105" s="153">
        <f t="shared" si="4"/>
        <v>0</v>
      </c>
      <c r="Q105" s="153">
        <f t="shared" si="5"/>
        <v>-2075.9467359292598</v>
      </c>
      <c r="S105" s="152">
        <v>0.53125</v>
      </c>
      <c r="T105" s="153">
        <v>4211.1476774284802</v>
      </c>
      <c r="U105" s="153">
        <v>6386.2742645198296</v>
      </c>
      <c r="V105" s="153">
        <v>98.485650440077904</v>
      </c>
      <c r="W105" s="153">
        <v>511.271454389116</v>
      </c>
      <c r="X105" s="153">
        <v>128.07247560220199</v>
      </c>
      <c r="Y105" s="153">
        <v>128.04999390889699</v>
      </c>
      <c r="Z105" s="153">
        <v>91.395577977980395</v>
      </c>
      <c r="AA105" s="153">
        <v>50.347005232175803</v>
      </c>
      <c r="AB105" s="153">
        <v>-1173.91891673596</v>
      </c>
      <c r="AC105" s="153">
        <v>0</v>
      </c>
      <c r="AD105" s="153">
        <v>-823.95070870194502</v>
      </c>
      <c r="AE105" s="153">
        <v>10431.1251827628</v>
      </c>
      <c r="AF105" s="153">
        <v>9607.1744740608592</v>
      </c>
      <c r="AG105" s="153">
        <f t="shared" si="6"/>
        <v>10431.1251827628</v>
      </c>
      <c r="AH105" s="153">
        <f t="shared" si="7"/>
        <v>0</v>
      </c>
      <c r="AI105" s="153">
        <f t="shared" si="8"/>
        <v>-1173.91891673596</v>
      </c>
      <c r="AK105" s="152">
        <v>0.53125</v>
      </c>
      <c r="AL105" s="153">
        <v>4204.9990532596903</v>
      </c>
      <c r="AM105" s="153">
        <v>7056.5266785077902</v>
      </c>
      <c r="AN105" s="153">
        <v>965.44025179792504</v>
      </c>
      <c r="AO105" s="153">
        <v>537.55435465095798</v>
      </c>
      <c r="AP105" s="153">
        <v>192.692383408437</v>
      </c>
      <c r="AQ105" s="153">
        <v>114.59853258549801</v>
      </c>
      <c r="AR105" s="153">
        <v>45.569375157564401</v>
      </c>
      <c r="AS105" s="153">
        <v>79.905307815209198</v>
      </c>
      <c r="AT105" s="153">
        <v>-1648.56534557553</v>
      </c>
      <c r="AU105" s="153">
        <v>0</v>
      </c>
      <c r="AV105" s="153">
        <v>-951.169044493299</v>
      </c>
      <c r="AW105" s="153">
        <v>11548.7205916075</v>
      </c>
      <c r="AX105" s="153">
        <v>10597.551547114201</v>
      </c>
      <c r="AY105" s="153">
        <f t="shared" si="9"/>
        <v>11548.7205916075</v>
      </c>
      <c r="AZ105" s="153">
        <f t="shared" si="10"/>
        <v>0</v>
      </c>
      <c r="BA105" s="153">
        <f t="shared" si="11"/>
        <v>-1648.56534557553</v>
      </c>
    </row>
    <row r="106" spans="1:53" s="147" customFormat="1">
      <c r="A106" s="152">
        <v>0.54166666666666696</v>
      </c>
      <c r="B106" s="153">
        <v>3683.0820677578199</v>
      </c>
      <c r="C106" s="153">
        <v>4921.37687035618</v>
      </c>
      <c r="D106" s="153">
        <v>905.04664652807298</v>
      </c>
      <c r="E106" s="153">
        <v>437.23816597385502</v>
      </c>
      <c r="F106" s="153">
        <v>101.735826693061</v>
      </c>
      <c r="G106" s="153">
        <v>0</v>
      </c>
      <c r="H106" s="153">
        <v>687.84099077698102</v>
      </c>
      <c r="I106" s="153">
        <v>16.229524341289501</v>
      </c>
      <c r="J106" s="153">
        <v>-2097.0452391099202</v>
      </c>
      <c r="K106" s="153">
        <v>0</v>
      </c>
      <c r="L106" s="153">
        <v>-705.96591222483801</v>
      </c>
      <c r="M106" s="153">
        <v>8655.5048533173394</v>
      </c>
      <c r="N106" s="153">
        <v>7949.5389410925</v>
      </c>
      <c r="O106" s="153">
        <f t="shared" si="3"/>
        <v>8655.5048533173394</v>
      </c>
      <c r="P106" s="153">
        <f t="shared" si="4"/>
        <v>0</v>
      </c>
      <c r="Q106" s="153">
        <f t="shared" si="5"/>
        <v>-2097.0452391099202</v>
      </c>
      <c r="S106" s="152">
        <v>0.54166666666666696</v>
      </c>
      <c r="T106" s="153">
        <v>4209.63350630491</v>
      </c>
      <c r="U106" s="153">
        <v>6374.7780906196804</v>
      </c>
      <c r="V106" s="153">
        <v>98.505723811988503</v>
      </c>
      <c r="W106" s="153">
        <v>490.19767139865797</v>
      </c>
      <c r="X106" s="153">
        <v>168.791394427558</v>
      </c>
      <c r="Y106" s="153">
        <v>261.10609787603801</v>
      </c>
      <c r="Z106" s="153">
        <v>89.207073007517593</v>
      </c>
      <c r="AA106" s="153">
        <v>49.952498452253103</v>
      </c>
      <c r="AB106" s="153">
        <v>-1251.48354227449</v>
      </c>
      <c r="AC106" s="153">
        <v>0</v>
      </c>
      <c r="AD106" s="153">
        <v>-823.84151253850496</v>
      </c>
      <c r="AE106" s="153">
        <v>10490.6885136241</v>
      </c>
      <c r="AF106" s="153">
        <v>9666.8470010856108</v>
      </c>
      <c r="AG106" s="153">
        <f t="shared" si="6"/>
        <v>10490.6885136241</v>
      </c>
      <c r="AH106" s="153">
        <f t="shared" si="7"/>
        <v>0</v>
      </c>
      <c r="AI106" s="153">
        <f t="shared" si="8"/>
        <v>-1251.48354227449</v>
      </c>
      <c r="AK106" s="152">
        <v>0.54166666666666696</v>
      </c>
      <c r="AL106" s="153">
        <v>4204.4055003338699</v>
      </c>
      <c r="AM106" s="153">
        <v>7061.9709920804198</v>
      </c>
      <c r="AN106" s="153">
        <v>965.59419239789599</v>
      </c>
      <c r="AO106" s="153">
        <v>536.97261021915006</v>
      </c>
      <c r="AP106" s="153">
        <v>194.12773740767099</v>
      </c>
      <c r="AQ106" s="153">
        <v>146.71739525329201</v>
      </c>
      <c r="AR106" s="153">
        <v>43.903510828591003</v>
      </c>
      <c r="AS106" s="153">
        <v>77.608241494926304</v>
      </c>
      <c r="AT106" s="153">
        <v>-1526.4617174550799</v>
      </c>
      <c r="AU106" s="153">
        <v>0</v>
      </c>
      <c r="AV106" s="153">
        <v>-952.00110502203995</v>
      </c>
      <c r="AW106" s="153">
        <v>11704.8384625607</v>
      </c>
      <c r="AX106" s="153">
        <v>10752.8373575387</v>
      </c>
      <c r="AY106" s="153">
        <f t="shared" si="9"/>
        <v>11704.8384625607</v>
      </c>
      <c r="AZ106" s="153">
        <f t="shared" si="10"/>
        <v>0</v>
      </c>
      <c r="BA106" s="153">
        <f t="shared" si="11"/>
        <v>-1526.4617174550799</v>
      </c>
    </row>
    <row r="107" spans="1:53" s="147" customFormat="1">
      <c r="A107" s="152">
        <v>0.55208333333333304</v>
      </c>
      <c r="B107" s="153">
        <v>3682.4411447417601</v>
      </c>
      <c r="C107" s="153">
        <v>4949.3855229135097</v>
      </c>
      <c r="D107" s="153">
        <v>913.47831762761405</v>
      </c>
      <c r="E107" s="153">
        <v>441.58949410045699</v>
      </c>
      <c r="F107" s="153">
        <v>102.007261973646</v>
      </c>
      <c r="G107" s="153">
        <v>0</v>
      </c>
      <c r="H107" s="153">
        <v>669.37526930688</v>
      </c>
      <c r="I107" s="153">
        <v>21.079721073521199</v>
      </c>
      <c r="J107" s="153">
        <v>-2169.7654143835898</v>
      </c>
      <c r="K107" s="153">
        <v>0</v>
      </c>
      <c r="L107" s="153">
        <v>-708.84669461989097</v>
      </c>
      <c r="M107" s="153">
        <v>8609.5913173537992</v>
      </c>
      <c r="N107" s="153">
        <v>7900.7446227338996</v>
      </c>
      <c r="O107" s="153">
        <f t="shared" si="3"/>
        <v>8609.5913173537992</v>
      </c>
      <c r="P107" s="153">
        <f t="shared" si="4"/>
        <v>0</v>
      </c>
      <c r="Q107" s="153">
        <f t="shared" si="5"/>
        <v>-2169.7654143835898</v>
      </c>
      <c r="S107" s="152">
        <v>0.55208333333333304</v>
      </c>
      <c r="T107" s="153">
        <v>4208.7196947494303</v>
      </c>
      <c r="U107" s="153">
        <v>6395.6269263458698</v>
      </c>
      <c r="V107" s="153">
        <v>98.505723301501405</v>
      </c>
      <c r="W107" s="153">
        <v>491.11131711331802</v>
      </c>
      <c r="X107" s="153">
        <v>174.151786555195</v>
      </c>
      <c r="Y107" s="153">
        <v>359.342799781103</v>
      </c>
      <c r="Z107" s="153">
        <v>88.716766765515302</v>
      </c>
      <c r="AA107" s="153">
        <v>48.436582919176203</v>
      </c>
      <c r="AB107" s="153">
        <v>-1292.0264981088301</v>
      </c>
      <c r="AC107" s="153">
        <v>0</v>
      </c>
      <c r="AD107" s="153">
        <v>-826.98380422143202</v>
      </c>
      <c r="AE107" s="153">
        <v>10572.5850994223</v>
      </c>
      <c r="AF107" s="153">
        <v>9745.6012952008496</v>
      </c>
      <c r="AG107" s="153">
        <f t="shared" si="6"/>
        <v>10572.5850994223</v>
      </c>
      <c r="AH107" s="153">
        <f t="shared" si="7"/>
        <v>0</v>
      </c>
      <c r="AI107" s="153">
        <f t="shared" si="8"/>
        <v>-1292.0264981088301</v>
      </c>
      <c r="AK107" s="152">
        <v>0.55208333333333304</v>
      </c>
      <c r="AL107" s="153">
        <v>4203.4518492979096</v>
      </c>
      <c r="AM107" s="153">
        <v>7038.8372087121197</v>
      </c>
      <c r="AN107" s="153">
        <v>965.02528255065101</v>
      </c>
      <c r="AO107" s="153">
        <v>547.88437442438806</v>
      </c>
      <c r="AP107" s="153">
        <v>191.41940116523301</v>
      </c>
      <c r="AQ107" s="153">
        <v>150.63290081687899</v>
      </c>
      <c r="AR107" s="153">
        <v>42.753614794184699</v>
      </c>
      <c r="AS107" s="153">
        <v>69.831106732292994</v>
      </c>
      <c r="AT107" s="153">
        <v>-1435.4732300363701</v>
      </c>
      <c r="AU107" s="153">
        <v>0</v>
      </c>
      <c r="AV107" s="153">
        <v>-950.24410481981602</v>
      </c>
      <c r="AW107" s="153">
        <v>11774.3625084573</v>
      </c>
      <c r="AX107" s="153">
        <v>10824.1184036375</v>
      </c>
      <c r="AY107" s="153">
        <f t="shared" si="9"/>
        <v>11774.3625084573</v>
      </c>
      <c r="AZ107" s="153">
        <f t="shared" si="10"/>
        <v>0</v>
      </c>
      <c r="BA107" s="153">
        <f t="shared" si="11"/>
        <v>-1435.4732300363701</v>
      </c>
    </row>
    <row r="108" spans="1:53" s="147" customFormat="1">
      <c r="A108" s="152">
        <v>0.5625</v>
      </c>
      <c r="B108" s="153">
        <v>3680.5049609879102</v>
      </c>
      <c r="C108" s="153">
        <v>4938.2813078417603</v>
      </c>
      <c r="D108" s="153">
        <v>913.47831762761302</v>
      </c>
      <c r="E108" s="153">
        <v>440.29263958459899</v>
      </c>
      <c r="F108" s="153">
        <v>102.22774159672601</v>
      </c>
      <c r="G108" s="153">
        <v>0</v>
      </c>
      <c r="H108" s="153">
        <v>664.56674243150098</v>
      </c>
      <c r="I108" s="153">
        <v>27.208565567329199</v>
      </c>
      <c r="J108" s="153">
        <v>-2205.1397773773901</v>
      </c>
      <c r="K108" s="153">
        <v>0</v>
      </c>
      <c r="L108" s="153">
        <v>-707.65305563458196</v>
      </c>
      <c r="M108" s="153">
        <v>8561.4204982600404</v>
      </c>
      <c r="N108" s="153">
        <v>7853.7674426254598</v>
      </c>
      <c r="O108" s="153">
        <f t="shared" si="3"/>
        <v>8561.4204982600404</v>
      </c>
      <c r="P108" s="153">
        <f t="shared" si="4"/>
        <v>0</v>
      </c>
      <c r="Q108" s="153">
        <f t="shared" si="5"/>
        <v>-2205.1397773773901</v>
      </c>
      <c r="S108" s="152">
        <v>0.5625</v>
      </c>
      <c r="T108" s="153">
        <v>4209.0064720508499</v>
      </c>
      <c r="U108" s="153">
        <v>6397.0088792843999</v>
      </c>
      <c r="V108" s="153">
        <v>98.485651971538999</v>
      </c>
      <c r="W108" s="153">
        <v>491.68990342796701</v>
      </c>
      <c r="X108" s="153">
        <v>174.438801458092</v>
      </c>
      <c r="Y108" s="153">
        <v>359.04059324901499</v>
      </c>
      <c r="Z108" s="153">
        <v>91.507531220606495</v>
      </c>
      <c r="AA108" s="153">
        <v>46.270659533388702</v>
      </c>
      <c r="AB108" s="153">
        <v>-1421.1116308241201</v>
      </c>
      <c r="AC108" s="153">
        <v>0</v>
      </c>
      <c r="AD108" s="153">
        <v>-827.15993433613005</v>
      </c>
      <c r="AE108" s="153">
        <v>10446.336861371699</v>
      </c>
      <c r="AF108" s="153">
        <v>9619.1769270356108</v>
      </c>
      <c r="AG108" s="153">
        <f t="shared" si="6"/>
        <v>10446.336861371699</v>
      </c>
      <c r="AH108" s="153">
        <f t="shared" si="7"/>
        <v>0</v>
      </c>
      <c r="AI108" s="153">
        <f t="shared" si="8"/>
        <v>-1421.1116308241201</v>
      </c>
      <c r="AK108" s="152">
        <v>0.5625</v>
      </c>
      <c r="AL108" s="153">
        <v>4202.3513975492797</v>
      </c>
      <c r="AM108" s="153">
        <v>7037.1800164412898</v>
      </c>
      <c r="AN108" s="153">
        <v>965.23276308914103</v>
      </c>
      <c r="AO108" s="153">
        <v>547.22986323473799</v>
      </c>
      <c r="AP108" s="153">
        <v>185.45207277759499</v>
      </c>
      <c r="AQ108" s="153">
        <v>155.388834682213</v>
      </c>
      <c r="AR108" s="153">
        <v>37.767180954493703</v>
      </c>
      <c r="AS108" s="153">
        <v>65.923544940070599</v>
      </c>
      <c r="AT108" s="153">
        <v>-1530.6146021433001</v>
      </c>
      <c r="AU108" s="153">
        <v>0</v>
      </c>
      <c r="AV108" s="153">
        <v>-949.89827106382097</v>
      </c>
      <c r="AW108" s="153">
        <v>11665.911071525499</v>
      </c>
      <c r="AX108" s="153">
        <v>10716.0128004617</v>
      </c>
      <c r="AY108" s="153">
        <f t="shared" si="9"/>
        <v>11665.911071525499</v>
      </c>
      <c r="AZ108" s="153">
        <f t="shared" si="10"/>
        <v>0</v>
      </c>
      <c r="BA108" s="153">
        <f t="shared" si="11"/>
        <v>-1530.6146021433001</v>
      </c>
    </row>
    <row r="109" spans="1:53" s="147" customFormat="1">
      <c r="A109" s="152">
        <v>0.57291666666666696</v>
      </c>
      <c r="B109" s="153">
        <v>3679.9375010077201</v>
      </c>
      <c r="C109" s="153">
        <v>4955.16969188448</v>
      </c>
      <c r="D109" s="153">
        <v>913.43816842714602</v>
      </c>
      <c r="E109" s="153">
        <v>440.961677092429</v>
      </c>
      <c r="F109" s="153">
        <v>102.437740415183</v>
      </c>
      <c r="G109" s="153">
        <v>0</v>
      </c>
      <c r="H109" s="153">
        <v>628.86011164152706</v>
      </c>
      <c r="I109" s="153">
        <v>29.6650642769069</v>
      </c>
      <c r="J109" s="153">
        <v>-2236.6841326172298</v>
      </c>
      <c r="K109" s="153">
        <v>0</v>
      </c>
      <c r="L109" s="153">
        <v>-708.98879454998303</v>
      </c>
      <c r="M109" s="153">
        <v>8513.7858221281604</v>
      </c>
      <c r="N109" s="153">
        <v>7804.79702757818</v>
      </c>
      <c r="O109" s="153">
        <f t="shared" si="3"/>
        <v>8513.7858221281604</v>
      </c>
      <c r="P109" s="153">
        <f t="shared" si="4"/>
        <v>0</v>
      </c>
      <c r="Q109" s="153">
        <f t="shared" si="5"/>
        <v>-2236.6841326172298</v>
      </c>
      <c r="S109" s="152">
        <v>0.57291666666666696</v>
      </c>
      <c r="T109" s="153">
        <v>4209.6334737350899</v>
      </c>
      <c r="U109" s="153">
        <v>6386.2384181144198</v>
      </c>
      <c r="V109" s="153">
        <v>98.365212250562607</v>
      </c>
      <c r="W109" s="153">
        <v>492.53699158747202</v>
      </c>
      <c r="X109" s="153">
        <v>183.718523487661</v>
      </c>
      <c r="Y109" s="153">
        <v>346.26910176648101</v>
      </c>
      <c r="Z109" s="153">
        <v>91.630564706587904</v>
      </c>
      <c r="AA109" s="153">
        <v>39.292276384716203</v>
      </c>
      <c r="AB109" s="153">
        <v>-1530.5357977035001</v>
      </c>
      <c r="AC109" s="153">
        <v>0</v>
      </c>
      <c r="AD109" s="153">
        <v>-826.12436273232004</v>
      </c>
      <c r="AE109" s="153">
        <v>10317.1487643295</v>
      </c>
      <c r="AF109" s="153">
        <v>9491.0244015971693</v>
      </c>
      <c r="AG109" s="153">
        <f t="shared" si="6"/>
        <v>10317.1487643295</v>
      </c>
      <c r="AH109" s="153">
        <f t="shared" si="7"/>
        <v>0</v>
      </c>
      <c r="AI109" s="153">
        <f t="shared" si="8"/>
        <v>-1530.5357977035001</v>
      </c>
      <c r="AK109" s="152">
        <v>0.57291666666666696</v>
      </c>
      <c r="AL109" s="153">
        <v>4203.0383454271596</v>
      </c>
      <c r="AM109" s="153">
        <v>6999.1049091508903</v>
      </c>
      <c r="AN109" s="153">
        <v>965.53395281805399</v>
      </c>
      <c r="AO109" s="153">
        <v>536.63359057176501</v>
      </c>
      <c r="AP109" s="153">
        <v>187.91960611507801</v>
      </c>
      <c r="AQ109" s="153">
        <v>117.543306728301</v>
      </c>
      <c r="AR109" s="153">
        <v>33.593632687629601</v>
      </c>
      <c r="AS109" s="153">
        <v>68.083575332541301</v>
      </c>
      <c r="AT109" s="153">
        <v>-1658.9772203529701</v>
      </c>
      <c r="AU109" s="153">
        <v>0</v>
      </c>
      <c r="AV109" s="153">
        <v>-945.28326929349203</v>
      </c>
      <c r="AW109" s="153">
        <v>11452.4736984785</v>
      </c>
      <c r="AX109" s="153">
        <v>10507.190429185001</v>
      </c>
      <c r="AY109" s="153">
        <f t="shared" si="9"/>
        <v>11452.4736984785</v>
      </c>
      <c r="AZ109" s="153">
        <f t="shared" si="10"/>
        <v>0</v>
      </c>
      <c r="BA109" s="153">
        <f t="shared" si="11"/>
        <v>-1658.9772203529701</v>
      </c>
    </row>
    <row r="110" spans="1:53" s="147" customFormat="1">
      <c r="A110" s="152">
        <v>0.58333333333333304</v>
      </c>
      <c r="B110" s="153">
        <v>3678.31515290787</v>
      </c>
      <c r="C110" s="153">
        <v>5054.1993269764398</v>
      </c>
      <c r="D110" s="153">
        <v>911.94590065693501</v>
      </c>
      <c r="E110" s="153">
        <v>437.43701015183001</v>
      </c>
      <c r="F110" s="153">
        <v>104.413168631863</v>
      </c>
      <c r="G110" s="153">
        <v>268.70647143228598</v>
      </c>
      <c r="H110" s="153">
        <v>578.80199242604601</v>
      </c>
      <c r="I110" s="153">
        <v>26.193257532142798</v>
      </c>
      <c r="J110" s="153">
        <v>-2600.0285538428502</v>
      </c>
      <c r="K110" s="153">
        <v>0</v>
      </c>
      <c r="L110" s="153">
        <v>-721.114876820728</v>
      </c>
      <c r="M110" s="153">
        <v>8459.9837268725696</v>
      </c>
      <c r="N110" s="153">
        <v>7738.8688500518401</v>
      </c>
      <c r="O110" s="153">
        <f t="shared" si="3"/>
        <v>8459.9837268725696</v>
      </c>
      <c r="P110" s="153">
        <f t="shared" si="4"/>
        <v>0</v>
      </c>
      <c r="Q110" s="153">
        <f t="shared" si="5"/>
        <v>-2600.0285538428502</v>
      </c>
      <c r="S110" s="152">
        <v>0.58333333333333304</v>
      </c>
      <c r="T110" s="153">
        <v>4208.3128325064599</v>
      </c>
      <c r="U110" s="153">
        <v>6398.8089866559803</v>
      </c>
      <c r="V110" s="153">
        <v>98.499033368667696</v>
      </c>
      <c r="W110" s="153">
        <v>491.45198571758999</v>
      </c>
      <c r="X110" s="153">
        <v>325.62056382580698</v>
      </c>
      <c r="Y110" s="153">
        <v>147.93647107480299</v>
      </c>
      <c r="Z110" s="153">
        <v>81.150570683017506</v>
      </c>
      <c r="AA110" s="153">
        <v>34.552511199851601</v>
      </c>
      <c r="AB110" s="153">
        <v>-1531.81437364372</v>
      </c>
      <c r="AC110" s="153">
        <v>0</v>
      </c>
      <c r="AD110" s="153">
        <v>-825.63394310412195</v>
      </c>
      <c r="AE110" s="153">
        <v>10254.5185813885</v>
      </c>
      <c r="AF110" s="153">
        <v>9428.8846382843294</v>
      </c>
      <c r="AG110" s="153">
        <f t="shared" si="6"/>
        <v>10254.5185813885</v>
      </c>
      <c r="AH110" s="153">
        <f t="shared" si="7"/>
        <v>0</v>
      </c>
      <c r="AI110" s="153">
        <f t="shared" si="8"/>
        <v>-1531.81437364372</v>
      </c>
      <c r="AK110" s="152">
        <v>0.58333333333333304</v>
      </c>
      <c r="AL110" s="153">
        <v>4203.8385851593803</v>
      </c>
      <c r="AM110" s="153">
        <v>6915.3087410342996</v>
      </c>
      <c r="AN110" s="153">
        <v>965.74812891271904</v>
      </c>
      <c r="AO110" s="153">
        <v>529.825197676475</v>
      </c>
      <c r="AP110" s="153">
        <v>211.79267572537</v>
      </c>
      <c r="AQ110" s="153">
        <v>139.674697840768</v>
      </c>
      <c r="AR110" s="153">
        <v>28.6995666832083</v>
      </c>
      <c r="AS110" s="153">
        <v>67.540168986830295</v>
      </c>
      <c r="AT110" s="153">
        <v>-1675.8955758411801</v>
      </c>
      <c r="AU110" s="153">
        <v>0</v>
      </c>
      <c r="AV110" s="153">
        <v>-937.45473475976905</v>
      </c>
      <c r="AW110" s="153">
        <v>11386.532186177899</v>
      </c>
      <c r="AX110" s="153">
        <v>10449.077451418099</v>
      </c>
      <c r="AY110" s="153">
        <f t="shared" si="9"/>
        <v>11386.532186177899</v>
      </c>
      <c r="AZ110" s="153">
        <f t="shared" si="10"/>
        <v>0</v>
      </c>
      <c r="BA110" s="153">
        <f t="shared" si="11"/>
        <v>-1675.8955758411801</v>
      </c>
    </row>
    <row r="111" spans="1:53" s="147" customFormat="1">
      <c r="A111" s="152">
        <v>0.59375</v>
      </c>
      <c r="B111" s="153">
        <v>3675.43092598667</v>
      </c>
      <c r="C111" s="153">
        <v>5022.4669242999898</v>
      </c>
      <c r="D111" s="153">
        <v>911.23657088631796</v>
      </c>
      <c r="E111" s="153">
        <v>438.08105490820299</v>
      </c>
      <c r="F111" s="153">
        <v>104.343434690835</v>
      </c>
      <c r="G111" s="153">
        <v>413.80082348858502</v>
      </c>
      <c r="H111" s="153">
        <v>520.12082065260097</v>
      </c>
      <c r="I111" s="153">
        <v>25.072710731529501</v>
      </c>
      <c r="J111" s="153">
        <v>-2673.39621070168</v>
      </c>
      <c r="K111" s="153">
        <v>0</v>
      </c>
      <c r="L111" s="153">
        <v>-719.38450349976097</v>
      </c>
      <c r="M111" s="153">
        <v>8437.1570549430508</v>
      </c>
      <c r="N111" s="153">
        <v>7717.7725514432896</v>
      </c>
      <c r="O111" s="153">
        <f t="shared" si="3"/>
        <v>8437.1570549430508</v>
      </c>
      <c r="P111" s="153">
        <f t="shared" si="4"/>
        <v>0</v>
      </c>
      <c r="Q111" s="153">
        <f t="shared" si="5"/>
        <v>-2673.39621070168</v>
      </c>
      <c r="S111" s="152">
        <v>0.59375</v>
      </c>
      <c r="T111" s="153">
        <v>4207.779208508</v>
      </c>
      <c r="U111" s="153">
        <v>6437.12171486631</v>
      </c>
      <c r="V111" s="153">
        <v>98.472269553436306</v>
      </c>
      <c r="W111" s="153">
        <v>492.83370503899198</v>
      </c>
      <c r="X111" s="153">
        <v>345.974390848741</v>
      </c>
      <c r="Y111" s="153">
        <v>137.970237644881</v>
      </c>
      <c r="Z111" s="153">
        <v>68.391969222660705</v>
      </c>
      <c r="AA111" s="153">
        <v>34.408727955872202</v>
      </c>
      <c r="AB111" s="153">
        <v>-1557.2003540839301</v>
      </c>
      <c r="AC111" s="153">
        <v>0</v>
      </c>
      <c r="AD111" s="153">
        <v>-828.94197902057601</v>
      </c>
      <c r="AE111" s="153">
        <v>10265.751869555001</v>
      </c>
      <c r="AF111" s="153">
        <v>9436.8098905343904</v>
      </c>
      <c r="AG111" s="153">
        <f t="shared" si="6"/>
        <v>10265.751869555001</v>
      </c>
      <c r="AH111" s="153">
        <f t="shared" si="7"/>
        <v>0</v>
      </c>
      <c r="AI111" s="153">
        <f t="shared" si="8"/>
        <v>-1557.2003540839301</v>
      </c>
      <c r="AK111" s="152">
        <v>0.59375</v>
      </c>
      <c r="AL111" s="153">
        <v>4203.73864474519</v>
      </c>
      <c r="AM111" s="153">
        <v>6923.6690922711496</v>
      </c>
      <c r="AN111" s="153">
        <v>965.46702176718497</v>
      </c>
      <c r="AO111" s="153">
        <v>536.44662120821897</v>
      </c>
      <c r="AP111" s="153">
        <v>214.98843961682701</v>
      </c>
      <c r="AQ111" s="153">
        <v>142.476141584658</v>
      </c>
      <c r="AR111" s="153">
        <v>23.350818977608998</v>
      </c>
      <c r="AS111" s="153">
        <v>70.574925713072403</v>
      </c>
      <c r="AT111" s="153">
        <v>-1697.1982372929599</v>
      </c>
      <c r="AU111" s="153">
        <v>0</v>
      </c>
      <c r="AV111" s="153">
        <v>-938.62659519224303</v>
      </c>
      <c r="AW111" s="153">
        <v>11383.513468591</v>
      </c>
      <c r="AX111" s="153">
        <v>10444.8868733987</v>
      </c>
      <c r="AY111" s="153">
        <f t="shared" si="9"/>
        <v>11383.513468591</v>
      </c>
      <c r="AZ111" s="153">
        <f t="shared" si="10"/>
        <v>0</v>
      </c>
      <c r="BA111" s="153">
        <f t="shared" si="11"/>
        <v>-1697.1982372929599</v>
      </c>
    </row>
    <row r="112" spans="1:53" s="147" customFormat="1">
      <c r="A112" s="152">
        <v>0.60416666666666696</v>
      </c>
      <c r="B112" s="153">
        <v>3671.1647398835298</v>
      </c>
      <c r="C112" s="153">
        <v>5026.1902203823502</v>
      </c>
      <c r="D112" s="153">
        <v>911.203115942164</v>
      </c>
      <c r="E112" s="153">
        <v>438.61560148145702</v>
      </c>
      <c r="F112" s="153">
        <v>104.343434690835</v>
      </c>
      <c r="G112" s="153">
        <v>485.97134226136097</v>
      </c>
      <c r="H112" s="153">
        <v>470.74812780078099</v>
      </c>
      <c r="I112" s="153">
        <v>22.723934944389999</v>
      </c>
      <c r="J112" s="153">
        <v>-2706.2268601599699</v>
      </c>
      <c r="K112" s="153">
        <v>0</v>
      </c>
      <c r="L112" s="153">
        <v>-720.043913010388</v>
      </c>
      <c r="M112" s="153">
        <v>8424.7336572268996</v>
      </c>
      <c r="N112" s="153">
        <v>7704.68974421651</v>
      </c>
      <c r="O112" s="153">
        <f t="shared" si="3"/>
        <v>8424.7336572268996</v>
      </c>
      <c r="P112" s="153">
        <f t="shared" si="4"/>
        <v>0</v>
      </c>
      <c r="Q112" s="153">
        <f t="shared" si="5"/>
        <v>-2706.2268601599699</v>
      </c>
      <c r="S112" s="152">
        <v>0.60416666666666696</v>
      </c>
      <c r="T112" s="153">
        <v>4209.1199127482796</v>
      </c>
      <c r="U112" s="153">
        <v>6455.8061227522003</v>
      </c>
      <c r="V112" s="153">
        <v>98.485651461052001</v>
      </c>
      <c r="W112" s="153">
        <v>490.82749603487298</v>
      </c>
      <c r="X112" s="153">
        <v>351.141766654403</v>
      </c>
      <c r="Y112" s="153">
        <v>137.970236642424</v>
      </c>
      <c r="Z112" s="153">
        <v>56.696971460613703</v>
      </c>
      <c r="AA112" s="153">
        <v>30.471216601652301</v>
      </c>
      <c r="AB112" s="153">
        <v>-1604.2343618863999</v>
      </c>
      <c r="AC112" s="153">
        <v>0</v>
      </c>
      <c r="AD112" s="153">
        <v>-830.40506116758297</v>
      </c>
      <c r="AE112" s="153">
        <v>10226.285012469099</v>
      </c>
      <c r="AF112" s="153">
        <v>9395.8799513015092</v>
      </c>
      <c r="AG112" s="153">
        <f t="shared" si="6"/>
        <v>10226.285012469099</v>
      </c>
      <c r="AH112" s="153">
        <f t="shared" si="7"/>
        <v>0</v>
      </c>
      <c r="AI112" s="153">
        <f t="shared" si="8"/>
        <v>-1604.2343618863999</v>
      </c>
      <c r="AK112" s="152">
        <v>0.60416666666666696</v>
      </c>
      <c r="AL112" s="153">
        <v>4204.5388844773997</v>
      </c>
      <c r="AM112" s="153">
        <v>6957.2794671234296</v>
      </c>
      <c r="AN112" s="153">
        <v>964.97172218639605</v>
      </c>
      <c r="AO112" s="153">
        <v>535.71892561712605</v>
      </c>
      <c r="AP112" s="153">
        <v>214.98147309417399</v>
      </c>
      <c r="AQ112" s="153">
        <v>142.86704050364301</v>
      </c>
      <c r="AR112" s="153">
        <v>19.361560716303401</v>
      </c>
      <c r="AS112" s="153">
        <v>67.756461356156805</v>
      </c>
      <c r="AT112" s="153">
        <v>-1732.72358291464</v>
      </c>
      <c r="AU112" s="153">
        <v>0</v>
      </c>
      <c r="AV112" s="153">
        <v>-941.72477941225998</v>
      </c>
      <c r="AW112" s="153">
        <v>11374.751952160001</v>
      </c>
      <c r="AX112" s="153">
        <v>10433.027172747699</v>
      </c>
      <c r="AY112" s="153">
        <f t="shared" si="9"/>
        <v>11374.751952160001</v>
      </c>
      <c r="AZ112" s="153">
        <f t="shared" si="10"/>
        <v>0</v>
      </c>
      <c r="BA112" s="153">
        <f t="shared" si="11"/>
        <v>-1732.72358291464</v>
      </c>
    </row>
    <row r="113" spans="1:53" s="147" customFormat="1">
      <c r="A113" s="152">
        <v>0.61458333333333304</v>
      </c>
      <c r="B113" s="153">
        <v>3671.25818642994</v>
      </c>
      <c r="C113" s="153">
        <v>5019.7901181047901</v>
      </c>
      <c r="D113" s="153">
        <v>911.53100380221804</v>
      </c>
      <c r="E113" s="153">
        <v>440.55696260095903</v>
      </c>
      <c r="F113" s="153">
        <v>106.581294663824</v>
      </c>
      <c r="G113" s="153">
        <v>473.25630548983003</v>
      </c>
      <c r="H113" s="153">
        <v>433.81301691142897</v>
      </c>
      <c r="I113" s="153">
        <v>18.780426671575299</v>
      </c>
      <c r="J113" s="153">
        <v>-2651.4921350405498</v>
      </c>
      <c r="K113" s="153">
        <v>0</v>
      </c>
      <c r="L113" s="153">
        <v>-719.05735837057705</v>
      </c>
      <c r="M113" s="153">
        <v>8424.0751796340101</v>
      </c>
      <c r="N113" s="153">
        <v>7705.0178212634301</v>
      </c>
      <c r="O113" s="153">
        <f t="shared" si="3"/>
        <v>8424.0751796340101</v>
      </c>
      <c r="P113" s="153">
        <f t="shared" si="4"/>
        <v>0</v>
      </c>
      <c r="Q113" s="153">
        <f t="shared" si="5"/>
        <v>-2651.4921350405498</v>
      </c>
      <c r="S113" s="152">
        <v>0.61458333333333304</v>
      </c>
      <c r="T113" s="153">
        <v>4210.0137590015702</v>
      </c>
      <c r="U113" s="153">
        <v>6393.3167960605597</v>
      </c>
      <c r="V113" s="153">
        <v>98.519106740578295</v>
      </c>
      <c r="W113" s="153">
        <v>496.080671060236</v>
      </c>
      <c r="X113" s="153">
        <v>355.70914097079498</v>
      </c>
      <c r="Y113" s="153">
        <v>137.89797156283001</v>
      </c>
      <c r="Z113" s="153">
        <v>47.072169064997198</v>
      </c>
      <c r="AA113" s="153">
        <v>29.273391352817701</v>
      </c>
      <c r="AB113" s="153">
        <v>-1567.8938459472199</v>
      </c>
      <c r="AC113" s="153">
        <v>0</v>
      </c>
      <c r="AD113" s="153">
        <v>-825.12335717567805</v>
      </c>
      <c r="AE113" s="153">
        <v>10199.9891598672</v>
      </c>
      <c r="AF113" s="153">
        <v>9374.8658026914909</v>
      </c>
      <c r="AG113" s="153">
        <f t="shared" si="6"/>
        <v>10199.9891598672</v>
      </c>
      <c r="AH113" s="153">
        <f t="shared" si="7"/>
        <v>0</v>
      </c>
      <c r="AI113" s="153">
        <f t="shared" si="8"/>
        <v>-1567.8938459472199</v>
      </c>
      <c r="AK113" s="152">
        <v>0.61458333333333304</v>
      </c>
      <c r="AL113" s="153">
        <v>4206.8731395536897</v>
      </c>
      <c r="AM113" s="153">
        <v>6933.5093349911804</v>
      </c>
      <c r="AN113" s="153">
        <v>964.97842591286599</v>
      </c>
      <c r="AO113" s="153">
        <v>538.33512408541196</v>
      </c>
      <c r="AP113" s="153">
        <v>221.28214830701299</v>
      </c>
      <c r="AQ113" s="153">
        <v>189.651126521854</v>
      </c>
      <c r="AR113" s="153">
        <v>16.452442300796701</v>
      </c>
      <c r="AS113" s="153">
        <v>64.872230106353797</v>
      </c>
      <c r="AT113" s="153">
        <v>-1804.1051422395401</v>
      </c>
      <c r="AU113" s="153">
        <v>0</v>
      </c>
      <c r="AV113" s="153">
        <v>-940.33259717932697</v>
      </c>
      <c r="AW113" s="153">
        <v>11331.8488295396</v>
      </c>
      <c r="AX113" s="153">
        <v>10391.5162323603</v>
      </c>
      <c r="AY113" s="153">
        <f t="shared" si="9"/>
        <v>11331.8488295396</v>
      </c>
      <c r="AZ113" s="153">
        <f t="shared" si="10"/>
        <v>0</v>
      </c>
      <c r="BA113" s="153">
        <f t="shared" si="11"/>
        <v>-1804.1051422395401</v>
      </c>
    </row>
    <row r="114" spans="1:53" s="147" customFormat="1">
      <c r="A114" s="152">
        <v>0.625</v>
      </c>
      <c r="B114" s="153">
        <v>3670.1098517638702</v>
      </c>
      <c r="C114" s="153">
        <v>5001.35285249144</v>
      </c>
      <c r="D114" s="153">
        <v>911.46408982955597</v>
      </c>
      <c r="E114" s="153">
        <v>440.30338825959097</v>
      </c>
      <c r="F114" s="153">
        <v>139.10424605133099</v>
      </c>
      <c r="G114" s="153">
        <v>517.52515758372999</v>
      </c>
      <c r="H114" s="153">
        <v>383.24377056378597</v>
      </c>
      <c r="I114" s="153">
        <v>21.076485475398599</v>
      </c>
      <c r="J114" s="153">
        <v>-2673.0375915559898</v>
      </c>
      <c r="K114" s="153">
        <v>0</v>
      </c>
      <c r="L114" s="153">
        <v>-717.69115477899902</v>
      </c>
      <c r="M114" s="153">
        <v>8411.1422504627299</v>
      </c>
      <c r="N114" s="153">
        <v>7693.4510956837303</v>
      </c>
      <c r="O114" s="153">
        <f t="shared" si="3"/>
        <v>8411.1422504627299</v>
      </c>
      <c r="P114" s="153">
        <f t="shared" si="4"/>
        <v>0</v>
      </c>
      <c r="Q114" s="153">
        <f t="shared" si="5"/>
        <v>-2673.0375915559898</v>
      </c>
      <c r="S114" s="152">
        <v>0.625</v>
      </c>
      <c r="T114" s="153">
        <v>4210.0004053736802</v>
      </c>
      <c r="U114" s="153">
        <v>6463.1651581023498</v>
      </c>
      <c r="V114" s="153">
        <v>98.512415276283406</v>
      </c>
      <c r="W114" s="153">
        <v>510.93697453788297</v>
      </c>
      <c r="X114" s="153">
        <v>386.18794427891402</v>
      </c>
      <c r="Y114" s="153">
        <v>222.206913144292</v>
      </c>
      <c r="Z114" s="153">
        <v>36.338469306271399</v>
      </c>
      <c r="AA114" s="153">
        <v>33.665643815973802</v>
      </c>
      <c r="AB114" s="153">
        <v>-1709.6770880215599</v>
      </c>
      <c r="AC114" s="153">
        <v>0</v>
      </c>
      <c r="AD114" s="153">
        <v>-833.34389789430497</v>
      </c>
      <c r="AE114" s="153">
        <v>10251.3368358141</v>
      </c>
      <c r="AF114" s="153">
        <v>9417.9929379197802</v>
      </c>
      <c r="AG114" s="153">
        <f t="shared" si="6"/>
        <v>10251.3368358141</v>
      </c>
      <c r="AH114" s="153">
        <f t="shared" si="7"/>
        <v>0</v>
      </c>
      <c r="AI114" s="153">
        <f t="shared" si="8"/>
        <v>-1709.6770880215599</v>
      </c>
      <c r="AK114" s="152">
        <v>0.625</v>
      </c>
      <c r="AL114" s="153">
        <v>4206.4597008119299</v>
      </c>
      <c r="AM114" s="153">
        <v>6939.5365489974502</v>
      </c>
      <c r="AN114" s="153">
        <v>963.85398099013798</v>
      </c>
      <c r="AO114" s="153">
        <v>529.629373759244</v>
      </c>
      <c r="AP114" s="153">
        <v>282.04831612259699</v>
      </c>
      <c r="AQ114" s="153">
        <v>457.70354384235497</v>
      </c>
      <c r="AR114" s="153">
        <v>14.1432546289955</v>
      </c>
      <c r="AS114" s="153">
        <v>60.126009275309599</v>
      </c>
      <c r="AT114" s="153">
        <v>-2069.3708917675299</v>
      </c>
      <c r="AU114" s="153">
        <v>0</v>
      </c>
      <c r="AV114" s="153">
        <v>-944.27474487630002</v>
      </c>
      <c r="AW114" s="153">
        <v>11384.129836660501</v>
      </c>
      <c r="AX114" s="153">
        <v>10439.8550917842</v>
      </c>
      <c r="AY114" s="153">
        <f t="shared" si="9"/>
        <v>11384.129836660501</v>
      </c>
      <c r="AZ114" s="153">
        <f t="shared" si="10"/>
        <v>0</v>
      </c>
      <c r="BA114" s="153">
        <f t="shared" si="11"/>
        <v>-2069.3708917675299</v>
      </c>
    </row>
    <row r="115" spans="1:53" s="147" customFormat="1">
      <c r="A115" s="152">
        <v>0.63541666666666696</v>
      </c>
      <c r="B115" s="153">
        <v>3668.2805292621001</v>
      </c>
      <c r="C115" s="153">
        <v>5016.4821359400903</v>
      </c>
      <c r="D115" s="153">
        <v>911.25664140219703</v>
      </c>
      <c r="E115" s="153">
        <v>439.44567226124201</v>
      </c>
      <c r="F115" s="153">
        <v>143.697780944974</v>
      </c>
      <c r="G115" s="153">
        <v>525.18110008595397</v>
      </c>
      <c r="H115" s="153">
        <v>373.52727835800601</v>
      </c>
      <c r="I115" s="153">
        <v>20.935258110133699</v>
      </c>
      <c r="J115" s="153">
        <v>-2671.0750056655702</v>
      </c>
      <c r="K115" s="153">
        <v>0</v>
      </c>
      <c r="L115" s="153">
        <v>-719.02714132364804</v>
      </c>
      <c r="M115" s="153">
        <v>8427.7313906991294</v>
      </c>
      <c r="N115" s="153">
        <v>7708.7042493754798</v>
      </c>
      <c r="O115" s="153">
        <f t="shared" si="3"/>
        <v>8427.7313906991294</v>
      </c>
      <c r="P115" s="153">
        <f t="shared" si="4"/>
        <v>0</v>
      </c>
      <c r="Q115" s="153">
        <f t="shared" si="5"/>
        <v>-2671.0750056655702</v>
      </c>
      <c r="S115" s="152">
        <v>0.63541666666666696</v>
      </c>
      <c r="T115" s="153">
        <v>4208.4595595641504</v>
      </c>
      <c r="U115" s="153">
        <v>6473.8143078285002</v>
      </c>
      <c r="V115" s="153">
        <v>98.512415276283406</v>
      </c>
      <c r="W115" s="153">
        <v>525.90103010492101</v>
      </c>
      <c r="X115" s="153">
        <v>389.980511219248</v>
      </c>
      <c r="Y115" s="153">
        <v>251.23840992365001</v>
      </c>
      <c r="Z115" s="153">
        <v>24.728855145998601</v>
      </c>
      <c r="AA115" s="153">
        <v>33.4661317900662</v>
      </c>
      <c r="AB115" s="153">
        <v>-1804.1585045198301</v>
      </c>
      <c r="AC115" s="153">
        <v>0</v>
      </c>
      <c r="AD115" s="153">
        <v>-835.23652711176305</v>
      </c>
      <c r="AE115" s="153">
        <v>10201.942716333</v>
      </c>
      <c r="AF115" s="153">
        <v>9366.7061892212205</v>
      </c>
      <c r="AG115" s="153">
        <f t="shared" si="6"/>
        <v>10201.942716333</v>
      </c>
      <c r="AH115" s="153">
        <f t="shared" si="7"/>
        <v>0</v>
      </c>
      <c r="AI115" s="153">
        <f t="shared" si="8"/>
        <v>-1804.1585045198301</v>
      </c>
      <c r="AK115" s="152">
        <v>0.63541666666666696</v>
      </c>
      <c r="AL115" s="153">
        <v>4206.0994724438297</v>
      </c>
      <c r="AM115" s="153">
        <v>6970.4347804578101</v>
      </c>
      <c r="AN115" s="153">
        <v>963.70004856046205</v>
      </c>
      <c r="AO115" s="153">
        <v>531.40964073170596</v>
      </c>
      <c r="AP115" s="153">
        <v>291.45276118266702</v>
      </c>
      <c r="AQ115" s="153">
        <v>466.83103201009197</v>
      </c>
      <c r="AR115" s="153">
        <v>12.1937112445291</v>
      </c>
      <c r="AS115" s="153">
        <v>49.923074441986103</v>
      </c>
      <c r="AT115" s="153">
        <v>-2183.0804217804898</v>
      </c>
      <c r="AU115" s="153">
        <v>0</v>
      </c>
      <c r="AV115" s="153">
        <v>-947.30330281527699</v>
      </c>
      <c r="AW115" s="153">
        <v>11308.9640992926</v>
      </c>
      <c r="AX115" s="153">
        <v>10361.660796477299</v>
      </c>
      <c r="AY115" s="153">
        <f t="shared" si="9"/>
        <v>11308.9640992926</v>
      </c>
      <c r="AZ115" s="153">
        <f t="shared" si="10"/>
        <v>0</v>
      </c>
      <c r="BA115" s="153">
        <f t="shared" si="11"/>
        <v>-2183.0804217804898</v>
      </c>
    </row>
    <row r="116" spans="1:53" s="147" customFormat="1">
      <c r="A116" s="152">
        <v>0.64583333333333304</v>
      </c>
      <c r="B116" s="153">
        <v>3669.2085400196202</v>
      </c>
      <c r="C116" s="153">
        <v>5009.8205733467303</v>
      </c>
      <c r="D116" s="153">
        <v>911.35701848771998</v>
      </c>
      <c r="E116" s="153">
        <v>443.026790566535</v>
      </c>
      <c r="F116" s="153">
        <v>143.711131143237</v>
      </c>
      <c r="G116" s="153">
        <v>524.60297554378303</v>
      </c>
      <c r="H116" s="153">
        <v>341.08887958619999</v>
      </c>
      <c r="I116" s="153">
        <v>21.296031316625101</v>
      </c>
      <c r="J116" s="153">
        <v>-2648.1731093378999</v>
      </c>
      <c r="K116" s="153">
        <v>0</v>
      </c>
      <c r="L116" s="153">
        <v>-718.37812226979599</v>
      </c>
      <c r="M116" s="153">
        <v>8415.9388306725505</v>
      </c>
      <c r="N116" s="153">
        <v>7697.5607084027597</v>
      </c>
      <c r="O116" s="153">
        <f t="shared" si="3"/>
        <v>8415.9388306725505</v>
      </c>
      <c r="P116" s="153">
        <f t="shared" si="4"/>
        <v>0</v>
      </c>
      <c r="Q116" s="153">
        <f t="shared" si="5"/>
        <v>-2648.1731093378999</v>
      </c>
      <c r="S116" s="152">
        <v>0.64583333333333304</v>
      </c>
      <c r="T116" s="153">
        <v>4207.6724446245198</v>
      </c>
      <c r="U116" s="153">
        <v>6437.7245394256597</v>
      </c>
      <c r="V116" s="153">
        <v>98.579325835335894</v>
      </c>
      <c r="W116" s="153">
        <v>527.13986219217099</v>
      </c>
      <c r="X116" s="153">
        <v>389.752732565965</v>
      </c>
      <c r="Y116" s="153">
        <v>251.06102826457999</v>
      </c>
      <c r="Z116" s="153">
        <v>16.160015746958599</v>
      </c>
      <c r="AA116" s="153">
        <v>32.954581928494399</v>
      </c>
      <c r="AB116" s="153">
        <v>-1779.1730176035501</v>
      </c>
      <c r="AC116" s="153">
        <v>0</v>
      </c>
      <c r="AD116" s="153">
        <v>-831.95735707466895</v>
      </c>
      <c r="AE116" s="153">
        <v>10181.8715129801</v>
      </c>
      <c r="AF116" s="153">
        <v>9349.9141559054606</v>
      </c>
      <c r="AG116" s="153">
        <f t="shared" si="6"/>
        <v>10181.8715129801</v>
      </c>
      <c r="AH116" s="153">
        <f t="shared" si="7"/>
        <v>0</v>
      </c>
      <c r="AI116" s="153">
        <f t="shared" si="8"/>
        <v>-1779.1730176035501</v>
      </c>
      <c r="AK116" s="152">
        <v>0.64583333333333304</v>
      </c>
      <c r="AL116" s="153">
        <v>4206.8998424339898</v>
      </c>
      <c r="AM116" s="153">
        <v>6953.6616097576498</v>
      </c>
      <c r="AN116" s="153">
        <v>963.68666153325796</v>
      </c>
      <c r="AO116" s="153">
        <v>531.51361616237398</v>
      </c>
      <c r="AP116" s="153">
        <v>294.25938829862099</v>
      </c>
      <c r="AQ116" s="153">
        <v>461.18906119152302</v>
      </c>
      <c r="AR116" s="153">
        <v>10.606187516012501</v>
      </c>
      <c r="AS116" s="153">
        <v>47.302674244879199</v>
      </c>
      <c r="AT116" s="153">
        <v>-2172.4227419205799</v>
      </c>
      <c r="AU116" s="153">
        <v>0</v>
      </c>
      <c r="AV116" s="153">
        <v>-945.66229939397294</v>
      </c>
      <c r="AW116" s="153">
        <v>11296.6962992177</v>
      </c>
      <c r="AX116" s="153">
        <v>10351.0339998238</v>
      </c>
      <c r="AY116" s="153">
        <f t="shared" si="9"/>
        <v>11296.6962992177</v>
      </c>
      <c r="AZ116" s="153">
        <f t="shared" si="10"/>
        <v>0</v>
      </c>
      <c r="BA116" s="153">
        <f t="shared" si="11"/>
        <v>-2172.4227419205799</v>
      </c>
    </row>
    <row r="117" spans="1:53" s="147" customFormat="1">
      <c r="A117" s="152">
        <v>0.65625</v>
      </c>
      <c r="B117" s="153">
        <v>3669.7893658061998</v>
      </c>
      <c r="C117" s="153">
        <v>5025.0404695617299</v>
      </c>
      <c r="D117" s="153">
        <v>911.350320147052</v>
      </c>
      <c r="E117" s="153">
        <v>440.78633917387702</v>
      </c>
      <c r="F117" s="153">
        <v>144.89920521006499</v>
      </c>
      <c r="G117" s="153">
        <v>503.21168751415303</v>
      </c>
      <c r="H117" s="153">
        <v>292.94299941496803</v>
      </c>
      <c r="I117" s="153">
        <v>21.0097622594485</v>
      </c>
      <c r="J117" s="153">
        <v>-2592.4714152984202</v>
      </c>
      <c r="K117" s="153">
        <v>0</v>
      </c>
      <c r="L117" s="153">
        <v>-719.04570420595701</v>
      </c>
      <c r="M117" s="153">
        <v>8416.5587337890702</v>
      </c>
      <c r="N117" s="153">
        <v>7697.5130295831104</v>
      </c>
      <c r="O117" s="153">
        <f t="shared" si="3"/>
        <v>8416.5587337890702</v>
      </c>
      <c r="P117" s="153">
        <f t="shared" si="4"/>
        <v>0</v>
      </c>
      <c r="Q117" s="153">
        <f t="shared" si="5"/>
        <v>-2592.4714152984202</v>
      </c>
      <c r="S117" s="152">
        <v>0.65625</v>
      </c>
      <c r="T117" s="153">
        <v>4209.0532423183004</v>
      </c>
      <c r="U117" s="153">
        <v>6417.0335694669702</v>
      </c>
      <c r="V117" s="153">
        <v>98.3183760843947</v>
      </c>
      <c r="W117" s="153">
        <v>521.95678669642405</v>
      </c>
      <c r="X117" s="153">
        <v>374.48188510049198</v>
      </c>
      <c r="Y117" s="153">
        <v>254.98970816943401</v>
      </c>
      <c r="Z117" s="153">
        <v>12.4289987721743</v>
      </c>
      <c r="AA117" s="153">
        <v>31.228452455058498</v>
      </c>
      <c r="AB117" s="153">
        <v>-1775.18968659092</v>
      </c>
      <c r="AC117" s="153">
        <v>0</v>
      </c>
      <c r="AD117" s="153">
        <v>-829.77782618144204</v>
      </c>
      <c r="AE117" s="153">
        <v>10144.3013324723</v>
      </c>
      <c r="AF117" s="153">
        <v>9314.5235062908796</v>
      </c>
      <c r="AG117" s="153">
        <f t="shared" si="6"/>
        <v>10144.3013324723</v>
      </c>
      <c r="AH117" s="153">
        <f t="shared" si="7"/>
        <v>0</v>
      </c>
      <c r="AI117" s="153">
        <f t="shared" si="8"/>
        <v>-1775.18968659092</v>
      </c>
      <c r="AK117" s="152">
        <v>0.65625</v>
      </c>
      <c r="AL117" s="153">
        <v>4205.1058647808804</v>
      </c>
      <c r="AM117" s="153">
        <v>6969.8618117432598</v>
      </c>
      <c r="AN117" s="153">
        <v>963.35869366479096</v>
      </c>
      <c r="AO117" s="153">
        <v>533.98456124178301</v>
      </c>
      <c r="AP117" s="153">
        <v>299.10614531265497</v>
      </c>
      <c r="AQ117" s="153">
        <v>457.560213443441</v>
      </c>
      <c r="AR117" s="153">
        <v>10.1893835395749</v>
      </c>
      <c r="AS117" s="153">
        <v>43.216015371802399</v>
      </c>
      <c r="AT117" s="153">
        <v>-2137.3358147399299</v>
      </c>
      <c r="AU117" s="153">
        <v>0</v>
      </c>
      <c r="AV117" s="153">
        <v>-947.15188601905197</v>
      </c>
      <c r="AW117" s="153">
        <v>11345.046874358301</v>
      </c>
      <c r="AX117" s="153">
        <v>10397.8949883392</v>
      </c>
      <c r="AY117" s="153">
        <f t="shared" si="9"/>
        <v>11345.046874358301</v>
      </c>
      <c r="AZ117" s="153">
        <f t="shared" si="10"/>
        <v>0</v>
      </c>
      <c r="BA117" s="153">
        <f t="shared" si="11"/>
        <v>-2137.3358147399299</v>
      </c>
    </row>
    <row r="118" spans="1:53" s="147" customFormat="1">
      <c r="A118" s="152">
        <v>0.66666666666666696</v>
      </c>
      <c r="B118" s="153">
        <v>3669.3354173817602</v>
      </c>
      <c r="C118" s="153">
        <v>5011.6534549155604</v>
      </c>
      <c r="D118" s="153">
        <v>911.33024554681799</v>
      </c>
      <c r="E118" s="153">
        <v>448.21770655519401</v>
      </c>
      <c r="F118" s="153">
        <v>168.72953517088899</v>
      </c>
      <c r="G118" s="153">
        <v>171.37365195612301</v>
      </c>
      <c r="H118" s="153">
        <v>242.90556661386799</v>
      </c>
      <c r="I118" s="153">
        <v>19.478140675120699</v>
      </c>
      <c r="J118" s="153">
        <v>-2267.6765429826901</v>
      </c>
      <c r="K118" s="153">
        <v>0</v>
      </c>
      <c r="L118" s="153">
        <v>-713.59780384436795</v>
      </c>
      <c r="M118" s="153">
        <v>8375.3471758326505</v>
      </c>
      <c r="N118" s="153">
        <v>7661.7493719882796</v>
      </c>
      <c r="O118" s="153">
        <f t="shared" si="3"/>
        <v>8375.3471758326505</v>
      </c>
      <c r="P118" s="153">
        <f t="shared" si="4"/>
        <v>0</v>
      </c>
      <c r="Q118" s="153">
        <f t="shared" si="5"/>
        <v>-2267.6765429826901</v>
      </c>
      <c r="S118" s="152">
        <v>0.66666666666666696</v>
      </c>
      <c r="T118" s="153">
        <v>4208.6129308659501</v>
      </c>
      <c r="U118" s="153">
        <v>6313.0446275396198</v>
      </c>
      <c r="V118" s="153">
        <v>98.432123830589305</v>
      </c>
      <c r="W118" s="153">
        <v>527.84208385495003</v>
      </c>
      <c r="X118" s="153">
        <v>151.31498363708701</v>
      </c>
      <c r="Y118" s="153">
        <v>491.32392460083997</v>
      </c>
      <c r="Z118" s="153">
        <v>11.2222126793967</v>
      </c>
      <c r="AA118" s="153">
        <v>28.9964293732192</v>
      </c>
      <c r="AB118" s="153">
        <v>-1755.5152373810799</v>
      </c>
      <c r="AC118" s="153">
        <v>0</v>
      </c>
      <c r="AD118" s="153">
        <v>-821.88008672073204</v>
      </c>
      <c r="AE118" s="153">
        <v>10075.274079000599</v>
      </c>
      <c r="AF118" s="153">
        <v>9253.3939922798399</v>
      </c>
      <c r="AG118" s="153">
        <f t="shared" si="6"/>
        <v>10075.274079000599</v>
      </c>
      <c r="AH118" s="153">
        <f t="shared" si="7"/>
        <v>0</v>
      </c>
      <c r="AI118" s="153">
        <f t="shared" si="8"/>
        <v>-1755.5152373810799</v>
      </c>
      <c r="AK118" s="152">
        <v>0.66666666666666696</v>
      </c>
      <c r="AL118" s="153">
        <v>4203.2117513266503</v>
      </c>
      <c r="AM118" s="153">
        <v>6975.2778003144404</v>
      </c>
      <c r="AN118" s="153">
        <v>962.74961456564199</v>
      </c>
      <c r="AO118" s="153">
        <v>535.47298956085899</v>
      </c>
      <c r="AP118" s="153">
        <v>330.85478212883999</v>
      </c>
      <c r="AQ118" s="153">
        <v>475.74352656767297</v>
      </c>
      <c r="AR118" s="153">
        <v>10.367233949613899</v>
      </c>
      <c r="AS118" s="153">
        <v>34.768777585413403</v>
      </c>
      <c r="AT118" s="153">
        <v>-2249.25022941717</v>
      </c>
      <c r="AU118" s="153">
        <v>0</v>
      </c>
      <c r="AV118" s="153">
        <v>-948.00365648860304</v>
      </c>
      <c r="AW118" s="153">
        <v>11279.196246582</v>
      </c>
      <c r="AX118" s="153">
        <v>10331.1925900934</v>
      </c>
      <c r="AY118" s="153">
        <f t="shared" si="9"/>
        <v>11279.196246582</v>
      </c>
      <c r="AZ118" s="153">
        <f t="shared" si="10"/>
        <v>0</v>
      </c>
      <c r="BA118" s="153">
        <f t="shared" si="11"/>
        <v>-2249.25022941717</v>
      </c>
    </row>
    <row r="119" spans="1:53" s="147" customFormat="1">
      <c r="A119" s="152">
        <v>0.67708333333333304</v>
      </c>
      <c r="B119" s="153">
        <v>3669.9696574946302</v>
      </c>
      <c r="C119" s="153">
        <v>4979.5203647915996</v>
      </c>
      <c r="D119" s="153">
        <v>911.65145548797398</v>
      </c>
      <c r="E119" s="153">
        <v>456.78977612369602</v>
      </c>
      <c r="F119" s="153">
        <v>175.19256834308001</v>
      </c>
      <c r="G119" s="153">
        <v>101.733640799372</v>
      </c>
      <c r="H119" s="153">
        <v>198.972206939438</v>
      </c>
      <c r="I119" s="153">
        <v>17.561577687668901</v>
      </c>
      <c r="J119" s="153">
        <v>-2150.1458262913602</v>
      </c>
      <c r="K119" s="153">
        <v>0</v>
      </c>
      <c r="L119" s="153">
        <v>-709.83955547748894</v>
      </c>
      <c r="M119" s="153">
        <v>8361.2454213760902</v>
      </c>
      <c r="N119" s="153">
        <v>7651.4058658985996</v>
      </c>
      <c r="O119" s="153">
        <f t="shared" ref="O119:O149" si="12">M119</f>
        <v>8361.2454213760902</v>
      </c>
      <c r="P119" s="153">
        <f t="shared" ref="P119:P149" si="13">IF(J119&lt;0,0,J119)</f>
        <v>0</v>
      </c>
      <c r="Q119" s="153">
        <f t="shared" ref="Q119:Q149" si="14">IF(J119&lt;0,J119,0)</f>
        <v>-2150.1458262913602</v>
      </c>
      <c r="S119" s="152">
        <v>0.67708333333333304</v>
      </c>
      <c r="T119" s="153">
        <v>4207.6391256944398</v>
      </c>
      <c r="U119" s="153">
        <v>6268.7620569905703</v>
      </c>
      <c r="V119" s="153">
        <v>98.458887135333597</v>
      </c>
      <c r="W119" s="153">
        <v>529.770811844327</v>
      </c>
      <c r="X119" s="153">
        <v>135.29280625063899</v>
      </c>
      <c r="Y119" s="153">
        <v>502.21975994328801</v>
      </c>
      <c r="Z119" s="153">
        <v>10.9771019212147</v>
      </c>
      <c r="AA119" s="153">
        <v>27.137529342069399</v>
      </c>
      <c r="AB119" s="153">
        <v>-1572.4452553544199</v>
      </c>
      <c r="AC119" s="153">
        <v>0</v>
      </c>
      <c r="AD119" s="153">
        <v>-817.99504417620994</v>
      </c>
      <c r="AE119" s="153">
        <v>10207.812823767499</v>
      </c>
      <c r="AF119" s="153">
        <v>9389.8177795912397</v>
      </c>
      <c r="AG119" s="153">
        <f t="shared" ref="AG119:AG149" si="15">AE119</f>
        <v>10207.812823767499</v>
      </c>
      <c r="AH119" s="153">
        <f t="shared" ref="AH119:AH149" si="16">IF(AB119&lt;0,0,AB119)</f>
        <v>0</v>
      </c>
      <c r="AI119" s="153">
        <f t="shared" ref="AI119:AI149" si="17">IF(AB119&lt;0,AB119,0)</f>
        <v>-1572.4452553544199</v>
      </c>
      <c r="AK119" s="152">
        <v>0.67708333333333304</v>
      </c>
      <c r="AL119" s="153">
        <v>4203.4518492979096</v>
      </c>
      <c r="AM119" s="153">
        <v>7017.9055226887604</v>
      </c>
      <c r="AN119" s="153">
        <v>961.564942318514</v>
      </c>
      <c r="AO119" s="153">
        <v>536.34132918156195</v>
      </c>
      <c r="AP119" s="153">
        <v>339.15380842999701</v>
      </c>
      <c r="AQ119" s="153">
        <v>476.26472711453499</v>
      </c>
      <c r="AR119" s="153">
        <v>10.476059652239501</v>
      </c>
      <c r="AS119" s="153">
        <v>29.666361193034401</v>
      </c>
      <c r="AT119" s="153">
        <v>-2209.1472189464498</v>
      </c>
      <c r="AU119" s="153">
        <v>0</v>
      </c>
      <c r="AV119" s="153">
        <v>-952.08260539675905</v>
      </c>
      <c r="AW119" s="153">
        <v>11365.677380930099</v>
      </c>
      <c r="AX119" s="153">
        <v>10413.5947755333</v>
      </c>
      <c r="AY119" s="153">
        <f t="shared" ref="AY119:AY149" si="18">AW119</f>
        <v>11365.677380930099</v>
      </c>
      <c r="AZ119" s="153">
        <f t="shared" ref="AZ119:AZ149" si="19">IF(AT119&lt;0,0,AT119)</f>
        <v>0</v>
      </c>
      <c r="BA119" s="153">
        <f t="shared" ref="BA119:BA149" si="20">IF(AT119&lt;0,AT119,0)</f>
        <v>-2209.1472189464498</v>
      </c>
    </row>
    <row r="120" spans="1:53" s="147" customFormat="1">
      <c r="A120" s="152">
        <v>0.6875</v>
      </c>
      <c r="B120" s="153">
        <v>3669.9429421815998</v>
      </c>
      <c r="C120" s="153">
        <v>4983.8274872948296</v>
      </c>
      <c r="D120" s="153">
        <v>911.48416034543595</v>
      </c>
      <c r="E120" s="153">
        <v>456.314033055332</v>
      </c>
      <c r="F120" s="153">
        <v>175.10495037257601</v>
      </c>
      <c r="G120" s="153">
        <v>101.454314181577</v>
      </c>
      <c r="H120" s="153">
        <v>158.900525913373</v>
      </c>
      <c r="I120" s="153">
        <v>18.472095444727</v>
      </c>
      <c r="J120" s="153">
        <v>-2092.1889570828798</v>
      </c>
      <c r="K120" s="153">
        <v>0</v>
      </c>
      <c r="L120" s="153">
        <v>-709.88811055354597</v>
      </c>
      <c r="M120" s="153">
        <v>8383.3115517065798</v>
      </c>
      <c r="N120" s="153">
        <v>7673.4234411530297</v>
      </c>
      <c r="O120" s="153">
        <f t="shared" si="12"/>
        <v>8383.3115517065798</v>
      </c>
      <c r="P120" s="153">
        <f t="shared" si="13"/>
        <v>0</v>
      </c>
      <c r="Q120" s="153">
        <f t="shared" si="14"/>
        <v>-2092.1889570828798</v>
      </c>
      <c r="S120" s="152">
        <v>0.6875</v>
      </c>
      <c r="T120" s="153">
        <v>4206.6719321972196</v>
      </c>
      <c r="U120" s="153">
        <v>6290.9822912378904</v>
      </c>
      <c r="V120" s="153">
        <v>98.472269553436306</v>
      </c>
      <c r="W120" s="153">
        <v>528.90672013759195</v>
      </c>
      <c r="X120" s="153">
        <v>132.74757847877399</v>
      </c>
      <c r="Y120" s="153">
        <v>491.91847349367998</v>
      </c>
      <c r="Z120" s="153">
        <v>10.844166026490299</v>
      </c>
      <c r="AA120" s="153">
        <v>26.504797928421102</v>
      </c>
      <c r="AB120" s="153">
        <v>-1553.84674206454</v>
      </c>
      <c r="AC120" s="153">
        <v>0</v>
      </c>
      <c r="AD120" s="153">
        <v>-819.687940692354</v>
      </c>
      <c r="AE120" s="153">
        <v>10233.201486989001</v>
      </c>
      <c r="AF120" s="153">
        <v>9413.5135462966009</v>
      </c>
      <c r="AG120" s="153">
        <f t="shared" si="15"/>
        <v>10233.201486989001</v>
      </c>
      <c r="AH120" s="153">
        <f t="shared" si="16"/>
        <v>0</v>
      </c>
      <c r="AI120" s="153">
        <f t="shared" si="17"/>
        <v>-1553.84674206454</v>
      </c>
      <c r="AK120" s="152">
        <v>0.6875</v>
      </c>
      <c r="AL120" s="153">
        <v>4203.3451354701801</v>
      </c>
      <c r="AM120" s="153">
        <v>7043.3396751487098</v>
      </c>
      <c r="AN120" s="153">
        <v>959.30936508717798</v>
      </c>
      <c r="AO120" s="153">
        <v>539.65544321482696</v>
      </c>
      <c r="AP120" s="153">
        <v>345.75688229023598</v>
      </c>
      <c r="AQ120" s="153">
        <v>451.305830739675</v>
      </c>
      <c r="AR120" s="153">
        <v>10.1666962266697</v>
      </c>
      <c r="AS120" s="153">
        <v>27.073562251298799</v>
      </c>
      <c r="AT120" s="153">
        <v>-2185.9327104735598</v>
      </c>
      <c r="AU120" s="153">
        <v>0</v>
      </c>
      <c r="AV120" s="153">
        <v>-954.31342309533295</v>
      </c>
      <c r="AW120" s="153">
        <v>11394.0198799552</v>
      </c>
      <c r="AX120" s="153">
        <v>10439.7064568599</v>
      </c>
      <c r="AY120" s="153">
        <f t="shared" si="18"/>
        <v>11394.0198799552</v>
      </c>
      <c r="AZ120" s="153">
        <f t="shared" si="19"/>
        <v>0</v>
      </c>
      <c r="BA120" s="153">
        <f t="shared" si="20"/>
        <v>-2185.9327104735598</v>
      </c>
    </row>
    <row r="121" spans="1:53" s="147" customFormat="1">
      <c r="A121" s="152">
        <v>0.69791666666666696</v>
      </c>
      <c r="B121" s="153">
        <v>3669.84279643224</v>
      </c>
      <c r="C121" s="153">
        <v>5031.9764325187698</v>
      </c>
      <c r="D121" s="153">
        <v>911.49085868610405</v>
      </c>
      <c r="E121" s="153">
        <v>457.45025810012697</v>
      </c>
      <c r="F121" s="153">
        <v>172.375429419912</v>
      </c>
      <c r="G121" s="153">
        <v>40.444011080325602</v>
      </c>
      <c r="H121" s="153">
        <v>118.929716280355</v>
      </c>
      <c r="I121" s="153">
        <v>19.195717749922199</v>
      </c>
      <c r="J121" s="153">
        <v>-2046.0275093989101</v>
      </c>
      <c r="K121" s="153">
        <v>0</v>
      </c>
      <c r="L121" s="153">
        <v>-713.35207534778601</v>
      </c>
      <c r="M121" s="153">
        <v>8375.6777108688493</v>
      </c>
      <c r="N121" s="153">
        <v>7662.3256355210697</v>
      </c>
      <c r="O121" s="153">
        <f t="shared" si="12"/>
        <v>8375.6777108688493</v>
      </c>
      <c r="P121" s="153">
        <f t="shared" si="13"/>
        <v>0</v>
      </c>
      <c r="Q121" s="153">
        <f t="shared" si="14"/>
        <v>-2046.0275093989101</v>
      </c>
      <c r="S121" s="152">
        <v>0.69791666666666696</v>
      </c>
      <c r="T121" s="153">
        <v>4205.76473231604</v>
      </c>
      <c r="U121" s="153">
        <v>6300.4422348553599</v>
      </c>
      <c r="V121" s="153">
        <v>98.412049948191594</v>
      </c>
      <c r="W121" s="153">
        <v>530.61339297716199</v>
      </c>
      <c r="X121" s="153">
        <v>132.468858504189</v>
      </c>
      <c r="Y121" s="153">
        <v>456.07575989139298</v>
      </c>
      <c r="Z121" s="153">
        <v>6.51706672748728</v>
      </c>
      <c r="AA121" s="153">
        <v>26.379605848044498</v>
      </c>
      <c r="AB121" s="153">
        <v>-1530.7345273830799</v>
      </c>
      <c r="AC121" s="153">
        <v>0</v>
      </c>
      <c r="AD121" s="153">
        <v>-820.03154891773602</v>
      </c>
      <c r="AE121" s="153">
        <v>10225.939173684799</v>
      </c>
      <c r="AF121" s="153">
        <v>9405.90762476706</v>
      </c>
      <c r="AG121" s="153">
        <f t="shared" si="15"/>
        <v>10225.939173684799</v>
      </c>
      <c r="AH121" s="153">
        <f t="shared" si="16"/>
        <v>0</v>
      </c>
      <c r="AI121" s="153">
        <f t="shared" si="17"/>
        <v>-1530.7345273830799</v>
      </c>
      <c r="AK121" s="152">
        <v>0.69791666666666696</v>
      </c>
      <c r="AL121" s="153">
        <v>4203.9987047476898</v>
      </c>
      <c r="AM121" s="153">
        <v>7019.4731988073499</v>
      </c>
      <c r="AN121" s="153">
        <v>957.73649356203703</v>
      </c>
      <c r="AO121" s="153">
        <v>540.706272716782</v>
      </c>
      <c r="AP121" s="153">
        <v>351.23431714514498</v>
      </c>
      <c r="AQ121" s="153">
        <v>448.67378040436398</v>
      </c>
      <c r="AR121" s="153">
        <v>0.67675710027997404</v>
      </c>
      <c r="AS121" s="153">
        <v>29.496696614742898</v>
      </c>
      <c r="AT121" s="153">
        <v>-2234.4760417198299</v>
      </c>
      <c r="AU121" s="153">
        <v>0</v>
      </c>
      <c r="AV121" s="153">
        <v>-952.05427772847895</v>
      </c>
      <c r="AW121" s="153">
        <v>11317.5201793786</v>
      </c>
      <c r="AX121" s="153">
        <v>10365.465901650099</v>
      </c>
      <c r="AY121" s="153">
        <f t="shared" si="18"/>
        <v>11317.5201793786</v>
      </c>
      <c r="AZ121" s="153">
        <f t="shared" si="19"/>
        <v>0</v>
      </c>
      <c r="BA121" s="153">
        <f t="shared" si="20"/>
        <v>-2234.4760417198299</v>
      </c>
    </row>
    <row r="122" spans="1:53" s="147" customFormat="1">
      <c r="A122" s="152">
        <v>0.70833333333333304</v>
      </c>
      <c r="B122" s="153">
        <v>3671.13802457051</v>
      </c>
      <c r="C122" s="153">
        <v>4989.6742809085499</v>
      </c>
      <c r="D122" s="153">
        <v>897.58527908654298</v>
      </c>
      <c r="E122" s="153">
        <v>474.75679586085198</v>
      </c>
      <c r="F122" s="153">
        <v>172.80950485509001</v>
      </c>
      <c r="G122" s="153">
        <v>0</v>
      </c>
      <c r="H122" s="153">
        <v>85.650916106167003</v>
      </c>
      <c r="I122" s="153">
        <v>21.608555514196102</v>
      </c>
      <c r="J122" s="153">
        <v>-1869.98158628544</v>
      </c>
      <c r="K122" s="153">
        <v>0</v>
      </c>
      <c r="L122" s="153">
        <v>-709.43786831883904</v>
      </c>
      <c r="M122" s="153">
        <v>8443.2417706164706</v>
      </c>
      <c r="N122" s="153">
        <v>7733.80390229763</v>
      </c>
      <c r="O122" s="153">
        <f t="shared" si="12"/>
        <v>8443.2417706164706</v>
      </c>
      <c r="P122" s="153">
        <f t="shared" si="13"/>
        <v>0</v>
      </c>
      <c r="Q122" s="153">
        <f t="shared" si="14"/>
        <v>-1869.98158628544</v>
      </c>
      <c r="S122" s="152">
        <v>0.70833333333333304</v>
      </c>
      <c r="T122" s="153">
        <v>4206.2182996868096</v>
      </c>
      <c r="U122" s="153">
        <v>6360.2770933942002</v>
      </c>
      <c r="V122" s="153">
        <v>98.4053600153579</v>
      </c>
      <c r="W122" s="153">
        <v>533.49335714646202</v>
      </c>
      <c r="X122" s="153">
        <v>135.78074833284401</v>
      </c>
      <c r="Y122" s="153">
        <v>638.10733319148699</v>
      </c>
      <c r="Z122" s="153">
        <v>0</v>
      </c>
      <c r="AA122" s="153">
        <v>31.1100099983375</v>
      </c>
      <c r="AB122" s="153">
        <v>-1780.3070650802899</v>
      </c>
      <c r="AC122" s="153">
        <v>0</v>
      </c>
      <c r="AD122" s="153">
        <v>-827.85684572916205</v>
      </c>
      <c r="AE122" s="153">
        <v>10223.0851366852</v>
      </c>
      <c r="AF122" s="153">
        <v>9395.2282909560508</v>
      </c>
      <c r="AG122" s="153">
        <f t="shared" si="15"/>
        <v>10223.0851366852</v>
      </c>
      <c r="AH122" s="153">
        <f t="shared" si="16"/>
        <v>0</v>
      </c>
      <c r="AI122" s="153">
        <f t="shared" si="17"/>
        <v>-1780.3070650802899</v>
      </c>
      <c r="AK122" s="152">
        <v>0.70833333333333304</v>
      </c>
      <c r="AL122" s="153">
        <v>4205.0590370468899</v>
      </c>
      <c r="AM122" s="153">
        <v>7042.2832212017101</v>
      </c>
      <c r="AN122" s="153">
        <v>957.83688605319401</v>
      </c>
      <c r="AO122" s="153">
        <v>547.07646070240605</v>
      </c>
      <c r="AP122" s="153">
        <v>488.97622973810599</v>
      </c>
      <c r="AQ122" s="153">
        <v>555.31222944855904</v>
      </c>
      <c r="AR122" s="153">
        <v>0</v>
      </c>
      <c r="AS122" s="153">
        <v>28.854761951967401</v>
      </c>
      <c r="AT122" s="153">
        <v>-2473.1148764772602</v>
      </c>
      <c r="AU122" s="153">
        <v>0</v>
      </c>
      <c r="AV122" s="153">
        <v>-957.06462070967598</v>
      </c>
      <c r="AW122" s="153">
        <v>11352.2839496656</v>
      </c>
      <c r="AX122" s="153">
        <v>10395.2193289559</v>
      </c>
      <c r="AY122" s="153">
        <f t="shared" si="18"/>
        <v>11352.2839496656</v>
      </c>
      <c r="AZ122" s="153">
        <f t="shared" si="19"/>
        <v>0</v>
      </c>
      <c r="BA122" s="153">
        <f t="shared" si="20"/>
        <v>-2473.1148764772602</v>
      </c>
    </row>
    <row r="123" spans="1:53" s="147" customFormat="1">
      <c r="A123" s="152">
        <v>0.71875</v>
      </c>
      <c r="B123" s="153">
        <v>3669.79606500916</v>
      </c>
      <c r="C123" s="153">
        <v>4998.9859263901999</v>
      </c>
      <c r="D123" s="153">
        <v>864.43407200755496</v>
      </c>
      <c r="E123" s="153">
        <v>481.745095237231</v>
      </c>
      <c r="F123" s="153">
        <v>174.22378156060401</v>
      </c>
      <c r="G123" s="153">
        <v>0</v>
      </c>
      <c r="H123" s="153">
        <v>58.044008437290699</v>
      </c>
      <c r="I123" s="153">
        <v>24.154175203831201</v>
      </c>
      <c r="J123" s="153">
        <v>-1819.82224484676</v>
      </c>
      <c r="K123" s="153">
        <v>0</v>
      </c>
      <c r="L123" s="153">
        <v>-709.99482024544</v>
      </c>
      <c r="M123" s="153">
        <v>8451.5608789991093</v>
      </c>
      <c r="N123" s="153">
        <v>7741.5660587536704</v>
      </c>
      <c r="O123" s="153">
        <f t="shared" si="12"/>
        <v>8451.5608789991093</v>
      </c>
      <c r="P123" s="153">
        <f t="shared" si="13"/>
        <v>0</v>
      </c>
      <c r="Q123" s="153">
        <f t="shared" si="14"/>
        <v>-1819.82224484676</v>
      </c>
      <c r="S123" s="152">
        <v>0.71875</v>
      </c>
      <c r="T123" s="153">
        <v>4206.18504589637</v>
      </c>
      <c r="U123" s="153">
        <v>6314.2588038553004</v>
      </c>
      <c r="V123" s="153">
        <v>98.345140920600201</v>
      </c>
      <c r="W123" s="153">
        <v>534.23206968418503</v>
      </c>
      <c r="X123" s="153">
        <v>135.42524654051701</v>
      </c>
      <c r="Y123" s="153">
        <v>796.85442980917799</v>
      </c>
      <c r="Z123" s="153">
        <v>0</v>
      </c>
      <c r="AA123" s="153">
        <v>31.700066077005001</v>
      </c>
      <c r="AB123" s="153">
        <v>-2006.6674310262199</v>
      </c>
      <c r="AC123" s="153">
        <v>0</v>
      </c>
      <c r="AD123" s="153">
        <v>-825.91523673878703</v>
      </c>
      <c r="AE123" s="153">
        <v>10110.3333717569</v>
      </c>
      <c r="AF123" s="153">
        <v>9284.4181350181498</v>
      </c>
      <c r="AG123" s="153">
        <f t="shared" si="15"/>
        <v>10110.3333717569</v>
      </c>
      <c r="AH123" s="153">
        <f t="shared" si="16"/>
        <v>0</v>
      </c>
      <c r="AI123" s="153">
        <f t="shared" si="17"/>
        <v>-2006.6674310262199</v>
      </c>
      <c r="AK123" s="152">
        <v>0.71875</v>
      </c>
      <c r="AL123" s="153">
        <v>4204.1920726784301</v>
      </c>
      <c r="AM123" s="153">
        <v>7003.9400881766696</v>
      </c>
      <c r="AN123" s="153">
        <v>957.70301578116096</v>
      </c>
      <c r="AO123" s="153">
        <v>546.66980061773495</v>
      </c>
      <c r="AP123" s="153">
        <v>499.505602388032</v>
      </c>
      <c r="AQ123" s="153">
        <v>560.72425130587499</v>
      </c>
      <c r="AR123" s="153">
        <v>0</v>
      </c>
      <c r="AS123" s="153">
        <v>28.838022880430099</v>
      </c>
      <c r="AT123" s="153">
        <v>-2504.4585616929298</v>
      </c>
      <c r="AU123" s="153">
        <v>0</v>
      </c>
      <c r="AV123" s="153">
        <v>-953.51880249622104</v>
      </c>
      <c r="AW123" s="153">
        <v>11297.1142921354</v>
      </c>
      <c r="AX123" s="153">
        <v>10343.5954896392</v>
      </c>
      <c r="AY123" s="153">
        <f t="shared" si="18"/>
        <v>11297.1142921354</v>
      </c>
      <c r="AZ123" s="153">
        <f t="shared" si="19"/>
        <v>0</v>
      </c>
      <c r="BA123" s="153">
        <f t="shared" si="20"/>
        <v>-2504.4585616929298</v>
      </c>
    </row>
    <row r="124" spans="1:53" s="147" customFormat="1">
      <c r="A124" s="152">
        <v>0.72916666666666696</v>
      </c>
      <c r="B124" s="153">
        <v>3667.6729881625001</v>
      </c>
      <c r="C124" s="153">
        <v>4956.0264268339397</v>
      </c>
      <c r="D124" s="153">
        <v>875.33502921339903</v>
      </c>
      <c r="E124" s="153">
        <v>481.17147840392499</v>
      </c>
      <c r="F124" s="153">
        <v>173.881077754888</v>
      </c>
      <c r="G124" s="153">
        <v>0</v>
      </c>
      <c r="H124" s="153">
        <v>35.044123874550998</v>
      </c>
      <c r="I124" s="153">
        <v>24.2973698734097</v>
      </c>
      <c r="J124" s="153">
        <v>-1786.1631919674501</v>
      </c>
      <c r="K124" s="153">
        <v>0</v>
      </c>
      <c r="L124" s="153">
        <v>-705.74706225466798</v>
      </c>
      <c r="M124" s="153">
        <v>8427.2653021491697</v>
      </c>
      <c r="N124" s="153">
        <v>7721.5182398944999</v>
      </c>
      <c r="O124" s="153">
        <f t="shared" si="12"/>
        <v>8427.2653021491697</v>
      </c>
      <c r="P124" s="153">
        <f t="shared" si="13"/>
        <v>0</v>
      </c>
      <c r="Q124" s="153">
        <f t="shared" si="14"/>
        <v>-1786.1631919674501</v>
      </c>
      <c r="S124" s="152">
        <v>0.72916666666666696</v>
      </c>
      <c r="T124" s="153">
        <v>4206.1649177450699</v>
      </c>
      <c r="U124" s="153">
        <v>6297.1320413438398</v>
      </c>
      <c r="V124" s="153">
        <v>98.2514650148551</v>
      </c>
      <c r="W124" s="153">
        <v>535.43458424366997</v>
      </c>
      <c r="X124" s="153">
        <v>135.32435812816601</v>
      </c>
      <c r="Y124" s="153">
        <v>789.96725335345798</v>
      </c>
      <c r="Z124" s="153">
        <v>0</v>
      </c>
      <c r="AA124" s="153">
        <v>36.443254647898797</v>
      </c>
      <c r="AB124" s="153">
        <v>-2083.65393459802</v>
      </c>
      <c r="AC124" s="153">
        <v>0</v>
      </c>
      <c r="AD124" s="153">
        <v>-824.43280216712799</v>
      </c>
      <c r="AE124" s="153">
        <v>10015.063939878901</v>
      </c>
      <c r="AF124" s="153">
        <v>9190.6311377118</v>
      </c>
      <c r="AG124" s="153">
        <f t="shared" si="15"/>
        <v>10015.063939878901</v>
      </c>
      <c r="AH124" s="153">
        <f t="shared" si="16"/>
        <v>0</v>
      </c>
      <c r="AI124" s="153">
        <f t="shared" si="17"/>
        <v>-2083.65393459802</v>
      </c>
      <c r="AK124" s="152">
        <v>0.72916666666666696</v>
      </c>
      <c r="AL124" s="153">
        <v>4204.9390694724898</v>
      </c>
      <c r="AM124" s="153">
        <v>7003.8224757138796</v>
      </c>
      <c r="AN124" s="153">
        <v>957.97074815493295</v>
      </c>
      <c r="AO124" s="153">
        <v>544.81054043251004</v>
      </c>
      <c r="AP124" s="153">
        <v>497.90574345614499</v>
      </c>
      <c r="AQ124" s="153">
        <v>560.43006710355996</v>
      </c>
      <c r="AR124" s="153">
        <v>0</v>
      </c>
      <c r="AS124" s="153">
        <v>30.337512287023099</v>
      </c>
      <c r="AT124" s="153">
        <v>-2584.0326513403502</v>
      </c>
      <c r="AU124" s="153">
        <v>0</v>
      </c>
      <c r="AV124" s="153">
        <v>-953.45829987740797</v>
      </c>
      <c r="AW124" s="153">
        <v>11216.1835052802</v>
      </c>
      <c r="AX124" s="153">
        <v>10262.725205402799</v>
      </c>
      <c r="AY124" s="153">
        <f t="shared" si="18"/>
        <v>11216.1835052802</v>
      </c>
      <c r="AZ124" s="153">
        <f t="shared" si="19"/>
        <v>0</v>
      </c>
      <c r="BA124" s="153">
        <f t="shared" si="20"/>
        <v>-2584.0326513403502</v>
      </c>
    </row>
    <row r="125" spans="1:53" s="147" customFormat="1">
      <c r="A125" s="152">
        <v>0.73958333333333304</v>
      </c>
      <c r="B125" s="153">
        <v>3667.4526479541901</v>
      </c>
      <c r="C125" s="153">
        <v>4936.2342182121702</v>
      </c>
      <c r="D125" s="153">
        <v>910.29971808810706</v>
      </c>
      <c r="E125" s="153">
        <v>485.88847599949997</v>
      </c>
      <c r="F125" s="153">
        <v>174.94951524543799</v>
      </c>
      <c r="G125" s="153">
        <v>0</v>
      </c>
      <c r="H125" s="153">
        <v>21.9922007890878</v>
      </c>
      <c r="I125" s="153">
        <v>25.570626856208701</v>
      </c>
      <c r="J125" s="153">
        <v>-1801.1709786792201</v>
      </c>
      <c r="K125" s="153">
        <v>0</v>
      </c>
      <c r="L125" s="153">
        <v>-704.53119984205296</v>
      </c>
      <c r="M125" s="153">
        <v>8421.2164244654796</v>
      </c>
      <c r="N125" s="153">
        <v>7716.6852246234203</v>
      </c>
      <c r="O125" s="153">
        <f t="shared" si="12"/>
        <v>8421.2164244654796</v>
      </c>
      <c r="P125" s="153">
        <f t="shared" si="13"/>
        <v>0</v>
      </c>
      <c r="Q125" s="153">
        <f t="shared" si="14"/>
        <v>-1801.1709786792201</v>
      </c>
      <c r="S125" s="152">
        <v>0.73958333333333304</v>
      </c>
      <c r="T125" s="153">
        <v>4204.6975494587596</v>
      </c>
      <c r="U125" s="153">
        <v>6348.1263525469803</v>
      </c>
      <c r="V125" s="153">
        <v>98.378595179152398</v>
      </c>
      <c r="W125" s="153">
        <v>532.29650353666295</v>
      </c>
      <c r="X125" s="153">
        <v>135.04133856828901</v>
      </c>
      <c r="Y125" s="153">
        <v>766.93013480167497</v>
      </c>
      <c r="Z125" s="153">
        <v>0</v>
      </c>
      <c r="AA125" s="153">
        <v>37.462888724169403</v>
      </c>
      <c r="AB125" s="153">
        <v>-2157.82774309143</v>
      </c>
      <c r="AC125" s="153">
        <v>0</v>
      </c>
      <c r="AD125" s="153">
        <v>-828.39294448800899</v>
      </c>
      <c r="AE125" s="153">
        <v>9965.1056197242706</v>
      </c>
      <c r="AF125" s="153">
        <v>9136.7126752362601</v>
      </c>
      <c r="AG125" s="153">
        <f t="shared" si="15"/>
        <v>9965.1056197242706</v>
      </c>
      <c r="AH125" s="153">
        <f t="shared" si="16"/>
        <v>0</v>
      </c>
      <c r="AI125" s="153">
        <f t="shared" si="17"/>
        <v>-2157.82774309143</v>
      </c>
      <c r="AK125" s="152">
        <v>0.73958333333333304</v>
      </c>
      <c r="AL125" s="153">
        <v>4204.7589878529197</v>
      </c>
      <c r="AM125" s="153">
        <v>7021.4107007811599</v>
      </c>
      <c r="AN125" s="153">
        <v>957.77665464364702</v>
      </c>
      <c r="AO125" s="153">
        <v>546.04862706463905</v>
      </c>
      <c r="AP125" s="153">
        <v>499.47701311417097</v>
      </c>
      <c r="AQ125" s="153">
        <v>549.23691927966604</v>
      </c>
      <c r="AR125" s="153">
        <v>0</v>
      </c>
      <c r="AS125" s="153">
        <v>28.4520022014372</v>
      </c>
      <c r="AT125" s="153">
        <v>-2665.4703313489499</v>
      </c>
      <c r="AU125" s="153">
        <v>0</v>
      </c>
      <c r="AV125" s="153">
        <v>-955.01621063525795</v>
      </c>
      <c r="AW125" s="153">
        <v>11141.690573588699</v>
      </c>
      <c r="AX125" s="153">
        <v>10186.674362953399</v>
      </c>
      <c r="AY125" s="153">
        <f t="shared" si="18"/>
        <v>11141.690573588699</v>
      </c>
      <c r="AZ125" s="153">
        <f t="shared" si="19"/>
        <v>0</v>
      </c>
      <c r="BA125" s="153">
        <f t="shared" si="20"/>
        <v>-2665.4703313489499</v>
      </c>
    </row>
    <row r="126" spans="1:53" s="147" customFormat="1">
      <c r="A126" s="152">
        <v>0.75</v>
      </c>
      <c r="B126" s="153">
        <v>3670.6172797136401</v>
      </c>
      <c r="C126" s="153">
        <v>5021.9549005508097</v>
      </c>
      <c r="D126" s="153">
        <v>916.97814344569099</v>
      </c>
      <c r="E126" s="153">
        <v>496.12497498829299</v>
      </c>
      <c r="F126" s="153">
        <v>201.679890574501</v>
      </c>
      <c r="G126" s="153">
        <v>128.91699924253501</v>
      </c>
      <c r="H126" s="153">
        <v>16.5028302765968</v>
      </c>
      <c r="I126" s="153">
        <v>26.3023484050949</v>
      </c>
      <c r="J126" s="153">
        <v>-2012.3714947036699</v>
      </c>
      <c r="K126" s="153">
        <v>0</v>
      </c>
      <c r="L126" s="153">
        <v>-715.344443727059</v>
      </c>
      <c r="M126" s="153">
        <v>8466.7058724934996</v>
      </c>
      <c r="N126" s="153">
        <v>7751.3614287664404</v>
      </c>
      <c r="O126" s="153">
        <f t="shared" si="12"/>
        <v>8466.7058724934996</v>
      </c>
      <c r="P126" s="153">
        <f t="shared" si="13"/>
        <v>0</v>
      </c>
      <c r="Q126" s="153">
        <f t="shared" si="14"/>
        <v>-2012.3714947036699</v>
      </c>
      <c r="S126" s="152">
        <v>0.75</v>
      </c>
      <c r="T126" s="153">
        <v>4205.7381553395498</v>
      </c>
      <c r="U126" s="153">
        <v>6369.1128461927201</v>
      </c>
      <c r="V126" s="153">
        <v>98.418740901999399</v>
      </c>
      <c r="W126" s="153">
        <v>532.50686163275304</v>
      </c>
      <c r="X126" s="153">
        <v>127.565502468037</v>
      </c>
      <c r="Y126" s="153">
        <v>793.81298099064804</v>
      </c>
      <c r="Z126" s="153">
        <v>0</v>
      </c>
      <c r="AA126" s="153">
        <v>39.365744800015101</v>
      </c>
      <c r="AB126" s="153">
        <v>-2251.32322640754</v>
      </c>
      <c r="AC126" s="153">
        <v>0</v>
      </c>
      <c r="AD126" s="153">
        <v>-830.61463728180399</v>
      </c>
      <c r="AE126" s="153">
        <v>9915.1976059181907</v>
      </c>
      <c r="AF126" s="153">
        <v>9084.5829686363904</v>
      </c>
      <c r="AG126" s="153">
        <f t="shared" si="15"/>
        <v>9915.1976059181907</v>
      </c>
      <c r="AH126" s="153">
        <f t="shared" si="16"/>
        <v>0</v>
      </c>
      <c r="AI126" s="153">
        <f t="shared" si="17"/>
        <v>-2251.32322640754</v>
      </c>
      <c r="AK126" s="152">
        <v>0.75</v>
      </c>
      <c r="AL126" s="153">
        <v>4205.2725298313198</v>
      </c>
      <c r="AM126" s="153">
        <v>7043.5324289071696</v>
      </c>
      <c r="AN126" s="153">
        <v>957.24119806639499</v>
      </c>
      <c r="AO126" s="153">
        <v>550.12302307638902</v>
      </c>
      <c r="AP126" s="153">
        <v>453.06310153367798</v>
      </c>
      <c r="AQ126" s="153">
        <v>520.25372322603698</v>
      </c>
      <c r="AR126" s="153">
        <v>0</v>
      </c>
      <c r="AS126" s="153">
        <v>26.523432763672002</v>
      </c>
      <c r="AT126" s="153">
        <v>-2649.2069860745601</v>
      </c>
      <c r="AU126" s="153">
        <v>0</v>
      </c>
      <c r="AV126" s="153">
        <v>-956.57848799940598</v>
      </c>
      <c r="AW126" s="153">
        <v>11106.802451330101</v>
      </c>
      <c r="AX126" s="153">
        <v>10150.2239633307</v>
      </c>
      <c r="AY126" s="153">
        <f t="shared" si="18"/>
        <v>11106.802451330101</v>
      </c>
      <c r="AZ126" s="153">
        <f t="shared" si="19"/>
        <v>0</v>
      </c>
      <c r="BA126" s="153">
        <f t="shared" si="20"/>
        <v>-2649.2069860745601</v>
      </c>
    </row>
    <row r="127" spans="1:53" s="147" customFormat="1">
      <c r="A127" s="152">
        <v>0.76041666666666696</v>
      </c>
      <c r="B127" s="153">
        <v>3669.1885402093199</v>
      </c>
      <c r="C127" s="153">
        <v>5074.2744653668897</v>
      </c>
      <c r="D127" s="153">
        <v>917.26588618963103</v>
      </c>
      <c r="E127" s="153">
        <v>499.91001274402203</v>
      </c>
      <c r="F127" s="153">
        <v>204.762970451954</v>
      </c>
      <c r="G127" s="153">
        <v>141.63599291978201</v>
      </c>
      <c r="H127" s="153">
        <v>15.3784297463628</v>
      </c>
      <c r="I127" s="153">
        <v>30.055559212150001</v>
      </c>
      <c r="J127" s="153">
        <v>-2014.5379629996801</v>
      </c>
      <c r="K127" s="153">
        <v>0</v>
      </c>
      <c r="L127" s="153">
        <v>-720.65717917991606</v>
      </c>
      <c r="M127" s="153">
        <v>8537.9338938404308</v>
      </c>
      <c r="N127" s="153">
        <v>7817.2767146605102</v>
      </c>
      <c r="O127" s="153">
        <f t="shared" si="12"/>
        <v>8537.9338938404308</v>
      </c>
      <c r="P127" s="153">
        <f t="shared" si="13"/>
        <v>0</v>
      </c>
      <c r="Q127" s="153">
        <f t="shared" si="14"/>
        <v>-2014.5379629996801</v>
      </c>
      <c r="S127" s="152">
        <v>0.76041666666666696</v>
      </c>
      <c r="T127" s="153">
        <v>4205.09105807384</v>
      </c>
      <c r="U127" s="153">
        <v>6297.8785411277804</v>
      </c>
      <c r="V127" s="153">
        <v>98.258155968663004</v>
      </c>
      <c r="W127" s="153">
        <v>534.43180961870598</v>
      </c>
      <c r="X127" s="153">
        <v>127.11445520426101</v>
      </c>
      <c r="Y127" s="153">
        <v>787.93316899814602</v>
      </c>
      <c r="Z127" s="153">
        <v>0</v>
      </c>
      <c r="AA127" s="153">
        <v>39.472118693597899</v>
      </c>
      <c r="AB127" s="153">
        <v>-2223.4516160029202</v>
      </c>
      <c r="AC127" s="153">
        <v>0</v>
      </c>
      <c r="AD127" s="153">
        <v>-824.32214677413901</v>
      </c>
      <c r="AE127" s="153">
        <v>9866.7276916820701</v>
      </c>
      <c r="AF127" s="153">
        <v>9042.4055449079297</v>
      </c>
      <c r="AG127" s="153">
        <f t="shared" si="15"/>
        <v>9866.7276916820701</v>
      </c>
      <c r="AH127" s="153">
        <f t="shared" si="16"/>
        <v>0</v>
      </c>
      <c r="AI127" s="153">
        <f t="shared" si="17"/>
        <v>-2223.4516160029202</v>
      </c>
      <c r="AK127" s="152">
        <v>0.76041666666666696</v>
      </c>
      <c r="AL127" s="153">
        <v>4205.6526876661801</v>
      </c>
      <c r="AM127" s="153">
        <v>7074.9966050044504</v>
      </c>
      <c r="AN127" s="153">
        <v>956.63212305239404</v>
      </c>
      <c r="AO127" s="153">
        <v>550.39860928179598</v>
      </c>
      <c r="AP127" s="153">
        <v>453.69581626938299</v>
      </c>
      <c r="AQ127" s="153">
        <v>520.71558948111397</v>
      </c>
      <c r="AR127" s="153">
        <v>0</v>
      </c>
      <c r="AS127" s="153">
        <v>25.930641856353599</v>
      </c>
      <c r="AT127" s="153">
        <v>-2733.6004533590699</v>
      </c>
      <c r="AU127" s="153">
        <v>0</v>
      </c>
      <c r="AV127" s="153">
        <v>-959.58425136180801</v>
      </c>
      <c r="AW127" s="153">
        <v>11054.4216192526</v>
      </c>
      <c r="AX127" s="153">
        <v>10094.837367890799</v>
      </c>
      <c r="AY127" s="153">
        <f t="shared" si="18"/>
        <v>11054.4216192526</v>
      </c>
      <c r="AZ127" s="153">
        <f t="shared" si="19"/>
        <v>0</v>
      </c>
      <c r="BA127" s="153">
        <f t="shared" si="20"/>
        <v>-2733.6004533590699</v>
      </c>
    </row>
    <row r="128" spans="1:53" s="147" customFormat="1">
      <c r="A128" s="152">
        <v>0.77083333333333304</v>
      </c>
      <c r="B128" s="153">
        <v>3669.73595147992</v>
      </c>
      <c r="C128" s="153">
        <v>5091.75896725441</v>
      </c>
      <c r="D128" s="153">
        <v>917.48003295765795</v>
      </c>
      <c r="E128" s="153">
        <v>501.59191664791098</v>
      </c>
      <c r="F128" s="153">
        <v>204.69749906930701</v>
      </c>
      <c r="G128" s="153">
        <v>113.940712773309</v>
      </c>
      <c r="H128" s="153">
        <v>15.060119196673</v>
      </c>
      <c r="I128" s="153">
        <v>29.749849579896299</v>
      </c>
      <c r="J128" s="153">
        <v>-1878.9864073860699</v>
      </c>
      <c r="K128" s="153">
        <v>0</v>
      </c>
      <c r="L128" s="153">
        <v>-722.06805069977099</v>
      </c>
      <c r="M128" s="153">
        <v>8665.0286415730006</v>
      </c>
      <c r="N128" s="153">
        <v>7942.9605908732301</v>
      </c>
      <c r="O128" s="153">
        <f t="shared" si="12"/>
        <v>8665.0286415730006</v>
      </c>
      <c r="P128" s="153">
        <f t="shared" si="13"/>
        <v>0</v>
      </c>
      <c r="Q128" s="153">
        <f t="shared" si="14"/>
        <v>-1878.9864073860699</v>
      </c>
      <c r="S128" s="152">
        <v>0.77083333333333304</v>
      </c>
      <c r="T128" s="153">
        <v>4204.3574227854197</v>
      </c>
      <c r="U128" s="153">
        <v>6297.6853438045</v>
      </c>
      <c r="V128" s="153">
        <v>98.137719310608801</v>
      </c>
      <c r="W128" s="153">
        <v>533.68883325781906</v>
      </c>
      <c r="X128" s="153">
        <v>127.107349332905</v>
      </c>
      <c r="Y128" s="153">
        <v>779.38108482389896</v>
      </c>
      <c r="Z128" s="153">
        <v>0</v>
      </c>
      <c r="AA128" s="153">
        <v>43.319695622441301</v>
      </c>
      <c r="AB128" s="153">
        <v>-2286.5275368811499</v>
      </c>
      <c r="AC128" s="153">
        <v>0</v>
      </c>
      <c r="AD128" s="153">
        <v>-824.15970165300996</v>
      </c>
      <c r="AE128" s="153">
        <v>9797.1499120564404</v>
      </c>
      <c r="AF128" s="153">
        <v>8972.99021040343</v>
      </c>
      <c r="AG128" s="153">
        <f t="shared" si="15"/>
        <v>9797.1499120564404</v>
      </c>
      <c r="AH128" s="153">
        <f t="shared" si="16"/>
        <v>0</v>
      </c>
      <c r="AI128" s="153">
        <f t="shared" si="17"/>
        <v>-2286.5275368811499</v>
      </c>
      <c r="AK128" s="152">
        <v>0.77083333333333304</v>
      </c>
      <c r="AL128" s="153">
        <v>4207.2065999125198</v>
      </c>
      <c r="AM128" s="153">
        <v>7081.08579424458</v>
      </c>
      <c r="AN128" s="153">
        <v>957.54907518119001</v>
      </c>
      <c r="AO128" s="153">
        <v>549.18048550452602</v>
      </c>
      <c r="AP128" s="153">
        <v>455.70767569331798</v>
      </c>
      <c r="AQ128" s="153">
        <v>519.65395439822305</v>
      </c>
      <c r="AR128" s="153">
        <v>0</v>
      </c>
      <c r="AS128" s="153">
        <v>19.334261774846102</v>
      </c>
      <c r="AT128" s="153">
        <v>-2839.4337671492899</v>
      </c>
      <c r="AU128" s="153">
        <v>0</v>
      </c>
      <c r="AV128" s="153">
        <v>-960.11075562820804</v>
      </c>
      <c r="AW128" s="153">
        <v>10950.2840795599</v>
      </c>
      <c r="AX128" s="153">
        <v>9990.1733239317091</v>
      </c>
      <c r="AY128" s="153">
        <f t="shared" si="18"/>
        <v>10950.2840795599</v>
      </c>
      <c r="AZ128" s="153">
        <f t="shared" si="19"/>
        <v>0</v>
      </c>
      <c r="BA128" s="153">
        <f t="shared" si="20"/>
        <v>-2839.4337671492899</v>
      </c>
    </row>
    <row r="129" spans="1:53" s="147" customFormat="1">
      <c r="A129" s="152">
        <v>0.78125</v>
      </c>
      <c r="B129" s="153">
        <v>3671.0178627110899</v>
      </c>
      <c r="C129" s="153">
        <v>5132.6690745660499</v>
      </c>
      <c r="D129" s="153">
        <v>917.64062159081902</v>
      </c>
      <c r="E129" s="153">
        <v>499.26489539152902</v>
      </c>
      <c r="F129" s="153">
        <v>205.16649615014401</v>
      </c>
      <c r="G129" s="153">
        <v>105.09856289056199</v>
      </c>
      <c r="H129" s="153">
        <v>11.062775163629199</v>
      </c>
      <c r="I129" s="153">
        <v>34.757992101625902</v>
      </c>
      <c r="J129" s="153">
        <v>-1904.07065968699</v>
      </c>
      <c r="K129" s="153">
        <v>0</v>
      </c>
      <c r="L129" s="153">
        <v>-725.78582649447503</v>
      </c>
      <c r="M129" s="153">
        <v>8672.6076208784507</v>
      </c>
      <c r="N129" s="153">
        <v>7946.82179438398</v>
      </c>
      <c r="O129" s="153">
        <f t="shared" si="12"/>
        <v>8672.6076208784507</v>
      </c>
      <c r="P129" s="153">
        <f t="shared" si="13"/>
        <v>0</v>
      </c>
      <c r="Q129" s="153">
        <f t="shared" si="14"/>
        <v>-1904.07065968699</v>
      </c>
      <c r="S129" s="152">
        <v>0.78125</v>
      </c>
      <c r="T129" s="153">
        <v>4206.1782713729599</v>
      </c>
      <c r="U129" s="153">
        <v>6304.3602727101197</v>
      </c>
      <c r="V129" s="153">
        <v>98.251466035829296</v>
      </c>
      <c r="W129" s="153">
        <v>536.72128861247597</v>
      </c>
      <c r="X129" s="153">
        <v>129.10555731387799</v>
      </c>
      <c r="Y129" s="153">
        <v>781.29009469454104</v>
      </c>
      <c r="Z129" s="153">
        <v>0</v>
      </c>
      <c r="AA129" s="153">
        <v>46.370767999202201</v>
      </c>
      <c r="AB129" s="153">
        <v>-2327.1735650774699</v>
      </c>
      <c r="AC129" s="153">
        <v>0</v>
      </c>
      <c r="AD129" s="153">
        <v>-825.08579664962099</v>
      </c>
      <c r="AE129" s="153">
        <v>9775.1041536615303</v>
      </c>
      <c r="AF129" s="153">
        <v>8950.0183570119098</v>
      </c>
      <c r="AG129" s="153">
        <f t="shared" si="15"/>
        <v>9775.1041536615303</v>
      </c>
      <c r="AH129" s="153">
        <f t="shared" si="16"/>
        <v>0</v>
      </c>
      <c r="AI129" s="153">
        <f t="shared" si="17"/>
        <v>-2327.1735650774699</v>
      </c>
      <c r="AK129" s="152">
        <v>0.78125</v>
      </c>
      <c r="AL129" s="153">
        <v>4207.7734499580401</v>
      </c>
      <c r="AM129" s="153">
        <v>7062.6334442770803</v>
      </c>
      <c r="AN129" s="153">
        <v>957.69632839528003</v>
      </c>
      <c r="AO129" s="153">
        <v>550.01299436009799</v>
      </c>
      <c r="AP129" s="153">
        <v>448.219213717088</v>
      </c>
      <c r="AQ129" s="153">
        <v>488.71771713462499</v>
      </c>
      <c r="AR129" s="153">
        <v>0</v>
      </c>
      <c r="AS129" s="153">
        <v>20.7000303214067</v>
      </c>
      <c r="AT129" s="153">
        <v>-2861.9371888194801</v>
      </c>
      <c r="AU129" s="153">
        <v>0</v>
      </c>
      <c r="AV129" s="153">
        <v>-958.00062760816002</v>
      </c>
      <c r="AW129" s="153">
        <v>10873.815989344101</v>
      </c>
      <c r="AX129" s="153">
        <v>9915.8153617359894</v>
      </c>
      <c r="AY129" s="153">
        <f t="shared" si="18"/>
        <v>10873.815989344101</v>
      </c>
      <c r="AZ129" s="153">
        <f t="shared" si="19"/>
        <v>0</v>
      </c>
      <c r="BA129" s="153">
        <f t="shared" si="20"/>
        <v>-2861.9371888194801</v>
      </c>
    </row>
    <row r="130" spans="1:53" s="147" customFormat="1">
      <c r="A130" s="152">
        <v>0.79166666666666696</v>
      </c>
      <c r="B130" s="153">
        <v>3670.7241083662002</v>
      </c>
      <c r="C130" s="153">
        <v>5061.7106518117598</v>
      </c>
      <c r="D130" s="153">
        <v>919.05928521640897</v>
      </c>
      <c r="E130" s="153">
        <v>498.03029687818798</v>
      </c>
      <c r="F130" s="153">
        <v>201.49208881326399</v>
      </c>
      <c r="G130" s="153">
        <v>312.99610991910498</v>
      </c>
      <c r="H130" s="153">
        <v>0</v>
      </c>
      <c r="I130" s="153">
        <v>34.840555786157402</v>
      </c>
      <c r="J130" s="153">
        <v>-2040.2668126363501</v>
      </c>
      <c r="K130" s="153">
        <v>0</v>
      </c>
      <c r="L130" s="153">
        <v>-721.61246199392201</v>
      </c>
      <c r="M130" s="153">
        <v>8658.5862841547296</v>
      </c>
      <c r="N130" s="153">
        <v>7936.9738221608104</v>
      </c>
      <c r="O130" s="153">
        <f t="shared" si="12"/>
        <v>8658.5862841547296</v>
      </c>
      <c r="P130" s="153">
        <f t="shared" si="13"/>
        <v>0</v>
      </c>
      <c r="Q130" s="153">
        <f t="shared" si="14"/>
        <v>-2040.2668126363501</v>
      </c>
      <c r="S130" s="152">
        <v>0.79166666666666696</v>
      </c>
      <c r="T130" s="153">
        <v>4204.6108485869399</v>
      </c>
      <c r="U130" s="153">
        <v>6367.8723481897596</v>
      </c>
      <c r="V130" s="153">
        <v>98.117643896750096</v>
      </c>
      <c r="W130" s="153">
        <v>536.092667057433</v>
      </c>
      <c r="X130" s="153">
        <v>167.98287365823001</v>
      </c>
      <c r="Y130" s="153">
        <v>736.32987539938597</v>
      </c>
      <c r="Z130" s="153">
        <v>0</v>
      </c>
      <c r="AA130" s="153">
        <v>40.546582349271397</v>
      </c>
      <c r="AB130" s="153">
        <v>-2366.2322870120302</v>
      </c>
      <c r="AC130" s="153">
        <v>0</v>
      </c>
      <c r="AD130" s="153">
        <v>-830.26393283362404</v>
      </c>
      <c r="AE130" s="153">
        <v>9785.3205521257405</v>
      </c>
      <c r="AF130" s="153">
        <v>8955.0566192921106</v>
      </c>
      <c r="AG130" s="153">
        <f t="shared" si="15"/>
        <v>9785.3205521257405</v>
      </c>
      <c r="AH130" s="153">
        <f t="shared" si="16"/>
        <v>0</v>
      </c>
      <c r="AI130" s="153">
        <f t="shared" si="17"/>
        <v>-2366.2322870120302</v>
      </c>
      <c r="AK130" s="152">
        <v>0.79166666666666696</v>
      </c>
      <c r="AL130" s="153">
        <v>4206.4329653671402</v>
      </c>
      <c r="AM130" s="153">
        <v>7093.0728564520496</v>
      </c>
      <c r="AN130" s="153">
        <v>957.81009974334597</v>
      </c>
      <c r="AO130" s="153">
        <v>551.20110382337998</v>
      </c>
      <c r="AP130" s="153">
        <v>383.134424478749</v>
      </c>
      <c r="AQ130" s="153">
        <v>248.976554845729</v>
      </c>
      <c r="AR130" s="153">
        <v>0</v>
      </c>
      <c r="AS130" s="153">
        <v>22.450428726283899</v>
      </c>
      <c r="AT130" s="153">
        <v>-2588.7161648026899</v>
      </c>
      <c r="AU130" s="153">
        <v>0</v>
      </c>
      <c r="AV130" s="153">
        <v>-957.26147252386397</v>
      </c>
      <c r="AW130" s="153">
        <v>10874.362268634</v>
      </c>
      <c r="AX130" s="153">
        <v>9917.1007961101295</v>
      </c>
      <c r="AY130" s="153">
        <f t="shared" si="18"/>
        <v>10874.362268634</v>
      </c>
      <c r="AZ130" s="153">
        <f t="shared" si="19"/>
        <v>0</v>
      </c>
      <c r="BA130" s="153">
        <f t="shared" si="20"/>
        <v>-2588.7161648026899</v>
      </c>
    </row>
    <row r="131" spans="1:53" s="147" customFormat="1">
      <c r="A131" s="152">
        <v>0.80208333333333304</v>
      </c>
      <c r="B131" s="153">
        <v>3670.4503538316098</v>
      </c>
      <c r="C131" s="153">
        <v>5026.8724430570201</v>
      </c>
      <c r="D131" s="153">
        <v>919.42064844238496</v>
      </c>
      <c r="E131" s="153">
        <v>500.26353537741397</v>
      </c>
      <c r="F131" s="153">
        <v>201.69057535946999</v>
      </c>
      <c r="G131" s="153">
        <v>416.43169595636903</v>
      </c>
      <c r="H131" s="153">
        <v>0</v>
      </c>
      <c r="I131" s="153">
        <v>36.0449174095084</v>
      </c>
      <c r="J131" s="153">
        <v>-2118.2375371091698</v>
      </c>
      <c r="K131" s="153">
        <v>0</v>
      </c>
      <c r="L131" s="153">
        <v>-719.80611979094101</v>
      </c>
      <c r="M131" s="153">
        <v>8652.9366323246104</v>
      </c>
      <c r="N131" s="153">
        <v>7933.1305125336703</v>
      </c>
      <c r="O131" s="153">
        <f t="shared" si="12"/>
        <v>8652.9366323246104</v>
      </c>
      <c r="P131" s="153">
        <f t="shared" si="13"/>
        <v>0</v>
      </c>
      <c r="Q131" s="153">
        <f t="shared" si="14"/>
        <v>-2118.2375371091698</v>
      </c>
      <c r="S131" s="152">
        <v>0.80208333333333304</v>
      </c>
      <c r="T131" s="153">
        <v>4203.9036599957099</v>
      </c>
      <c r="U131" s="153">
        <v>6400.2912387378601</v>
      </c>
      <c r="V131" s="153">
        <v>98.171173058674</v>
      </c>
      <c r="W131" s="153">
        <v>538.48074696187302</v>
      </c>
      <c r="X131" s="153">
        <v>173.534957397912</v>
      </c>
      <c r="Y131" s="153">
        <v>503.90326523362501</v>
      </c>
      <c r="Z131" s="153">
        <v>0</v>
      </c>
      <c r="AA131" s="153">
        <v>37.193989933170599</v>
      </c>
      <c r="AB131" s="153">
        <v>-2198.9213024783298</v>
      </c>
      <c r="AC131" s="153">
        <v>0</v>
      </c>
      <c r="AD131" s="153">
        <v>-830.18228952024594</v>
      </c>
      <c r="AE131" s="153">
        <v>9756.5577288404893</v>
      </c>
      <c r="AF131" s="153">
        <v>8926.3754393202507</v>
      </c>
      <c r="AG131" s="153">
        <f t="shared" si="15"/>
        <v>9756.5577288404893</v>
      </c>
      <c r="AH131" s="153">
        <f t="shared" si="16"/>
        <v>0</v>
      </c>
      <c r="AI131" s="153">
        <f t="shared" si="17"/>
        <v>-2198.9213024783298</v>
      </c>
      <c r="AK131" s="152">
        <v>0.80208333333333304</v>
      </c>
      <c r="AL131" s="153">
        <v>4204.4255274940997</v>
      </c>
      <c r="AM131" s="153">
        <v>7080.4136063496198</v>
      </c>
      <c r="AN131" s="153">
        <v>957.72979800586097</v>
      </c>
      <c r="AO131" s="153">
        <v>552.02780896084801</v>
      </c>
      <c r="AP131" s="153">
        <v>375.44409167563401</v>
      </c>
      <c r="AQ131" s="153">
        <v>244.60499855511</v>
      </c>
      <c r="AR131" s="153">
        <v>0</v>
      </c>
      <c r="AS131" s="153">
        <v>17.874307841724701</v>
      </c>
      <c r="AT131" s="153">
        <v>-2550.8446135990698</v>
      </c>
      <c r="AU131" s="153">
        <v>0</v>
      </c>
      <c r="AV131" s="153">
        <v>-955.81614036628696</v>
      </c>
      <c r="AW131" s="153">
        <v>10881.675525283799</v>
      </c>
      <c r="AX131" s="153">
        <v>9925.8593849175304</v>
      </c>
      <c r="AY131" s="153">
        <f t="shared" si="18"/>
        <v>10881.675525283799</v>
      </c>
      <c r="AZ131" s="153">
        <f t="shared" si="19"/>
        <v>0</v>
      </c>
      <c r="BA131" s="153">
        <f t="shared" si="20"/>
        <v>-2550.8446135990698</v>
      </c>
    </row>
    <row r="132" spans="1:53" s="147" customFormat="1">
      <c r="A132" s="152">
        <v>0.8125</v>
      </c>
      <c r="B132" s="153">
        <v>3672.3597733731499</v>
      </c>
      <c r="C132" s="153">
        <v>5028.3047020407403</v>
      </c>
      <c r="D132" s="153">
        <v>919.46080172720701</v>
      </c>
      <c r="E132" s="153">
        <v>499.84529355606401</v>
      </c>
      <c r="F132" s="153">
        <v>201.739221517842</v>
      </c>
      <c r="G132" s="153">
        <v>415.89253186911901</v>
      </c>
      <c r="H132" s="153">
        <v>0</v>
      </c>
      <c r="I132" s="153">
        <v>37.6701816639602</v>
      </c>
      <c r="J132" s="153">
        <v>-2148.91804344717</v>
      </c>
      <c r="K132" s="153">
        <v>0</v>
      </c>
      <c r="L132" s="153">
        <v>-720.03250471993499</v>
      </c>
      <c r="M132" s="153">
        <v>8626.3544623009093</v>
      </c>
      <c r="N132" s="153">
        <v>7906.3219575809799</v>
      </c>
      <c r="O132" s="153">
        <f t="shared" si="12"/>
        <v>8626.3544623009093</v>
      </c>
      <c r="P132" s="153">
        <f t="shared" si="13"/>
        <v>0</v>
      </c>
      <c r="Q132" s="153">
        <f t="shared" si="14"/>
        <v>-2148.91804344717</v>
      </c>
      <c r="S132" s="152">
        <v>0.8125</v>
      </c>
      <c r="T132" s="153">
        <v>4205.2111104455598</v>
      </c>
      <c r="U132" s="153">
        <v>6385.4627006140299</v>
      </c>
      <c r="V132" s="153">
        <v>98.218010756303002</v>
      </c>
      <c r="W132" s="153">
        <v>536.71092400349903</v>
      </c>
      <c r="X132" s="153">
        <v>171.57256682695299</v>
      </c>
      <c r="Y132" s="153">
        <v>488.17181060645902</v>
      </c>
      <c r="Z132" s="153">
        <v>0</v>
      </c>
      <c r="AA132" s="153">
        <v>33.037945179204897</v>
      </c>
      <c r="AB132" s="153">
        <v>-2123.95984428166</v>
      </c>
      <c r="AC132" s="153">
        <v>0</v>
      </c>
      <c r="AD132" s="153">
        <v>-828.58203434802601</v>
      </c>
      <c r="AE132" s="153">
        <v>9794.4252241503491</v>
      </c>
      <c r="AF132" s="153">
        <v>8965.8431898023191</v>
      </c>
      <c r="AG132" s="153">
        <f t="shared" si="15"/>
        <v>9794.4252241503491</v>
      </c>
      <c r="AH132" s="153">
        <f t="shared" si="16"/>
        <v>0</v>
      </c>
      <c r="AI132" s="153">
        <f t="shared" si="17"/>
        <v>-2123.95984428166</v>
      </c>
      <c r="AK132" s="152">
        <v>0.8125</v>
      </c>
      <c r="AL132" s="153">
        <v>4204.8923719964596</v>
      </c>
      <c r="AM132" s="153">
        <v>7069.3626740056898</v>
      </c>
      <c r="AN132" s="153">
        <v>957.66955842601999</v>
      </c>
      <c r="AO132" s="153">
        <v>551.00052539026399</v>
      </c>
      <c r="AP132" s="153">
        <v>374.20503485724299</v>
      </c>
      <c r="AQ132" s="153">
        <v>246.12299353242099</v>
      </c>
      <c r="AR132" s="153">
        <v>0</v>
      </c>
      <c r="AS132" s="153">
        <v>15.746707263024801</v>
      </c>
      <c r="AT132" s="153">
        <v>-2516.0353141547198</v>
      </c>
      <c r="AU132" s="153">
        <v>0</v>
      </c>
      <c r="AV132" s="153">
        <v>-954.72338463554502</v>
      </c>
      <c r="AW132" s="153">
        <v>10902.9645513164</v>
      </c>
      <c r="AX132" s="153">
        <v>9948.2411666808493</v>
      </c>
      <c r="AY132" s="153">
        <f t="shared" si="18"/>
        <v>10902.9645513164</v>
      </c>
      <c r="AZ132" s="153">
        <f t="shared" si="19"/>
        <v>0</v>
      </c>
      <c r="BA132" s="153">
        <f t="shared" si="20"/>
        <v>-2516.0353141547198</v>
      </c>
    </row>
    <row r="133" spans="1:53" s="147" customFormat="1">
      <c r="A133" s="152">
        <v>0.82291666666666696</v>
      </c>
      <c r="B133" s="153">
        <v>3673.0741757248402</v>
      </c>
      <c r="C133" s="153">
        <v>5024.1909343381603</v>
      </c>
      <c r="D133" s="153">
        <v>901.64051987662106</v>
      </c>
      <c r="E133" s="153">
        <v>501.09491346258602</v>
      </c>
      <c r="F133" s="153">
        <v>200.196906138364</v>
      </c>
      <c r="G133" s="153">
        <v>356.77905458587298</v>
      </c>
      <c r="H133" s="153">
        <v>0</v>
      </c>
      <c r="I133" s="153">
        <v>39.519716554053304</v>
      </c>
      <c r="J133" s="153">
        <v>-2133.8709709899299</v>
      </c>
      <c r="K133" s="153">
        <v>0</v>
      </c>
      <c r="L133" s="153">
        <v>-718.74139459232401</v>
      </c>
      <c r="M133" s="153">
        <v>8562.6252496905709</v>
      </c>
      <c r="N133" s="153">
        <v>7843.88385509824</v>
      </c>
      <c r="O133" s="153">
        <f t="shared" si="12"/>
        <v>8562.6252496905709</v>
      </c>
      <c r="P133" s="153">
        <f t="shared" si="13"/>
        <v>0</v>
      </c>
      <c r="Q133" s="153">
        <f t="shared" si="14"/>
        <v>-2133.8709709899299</v>
      </c>
      <c r="S133" s="152">
        <v>0.82291666666666696</v>
      </c>
      <c r="T133" s="153">
        <v>4206.3250310004596</v>
      </c>
      <c r="U133" s="153">
        <v>6444.2779959969403</v>
      </c>
      <c r="V133" s="153">
        <v>98.171172548186902</v>
      </c>
      <c r="W133" s="153">
        <v>536.12541673802195</v>
      </c>
      <c r="X133" s="153">
        <v>166.363467961731</v>
      </c>
      <c r="Y133" s="153">
        <v>489.240290828784</v>
      </c>
      <c r="Z133" s="153">
        <v>0</v>
      </c>
      <c r="AA133" s="153">
        <v>35.440950738653399</v>
      </c>
      <c r="AB133" s="153">
        <v>-2214.2733487063001</v>
      </c>
      <c r="AC133" s="153">
        <v>0</v>
      </c>
      <c r="AD133" s="153">
        <v>-833.78786640407998</v>
      </c>
      <c r="AE133" s="153">
        <v>9761.6709771064907</v>
      </c>
      <c r="AF133" s="153">
        <v>8927.8831107024107</v>
      </c>
      <c r="AG133" s="153">
        <f t="shared" si="15"/>
        <v>9761.6709771064907</v>
      </c>
      <c r="AH133" s="153">
        <f t="shared" si="16"/>
        <v>0</v>
      </c>
      <c r="AI133" s="153">
        <f t="shared" si="17"/>
        <v>-2214.2733487063001</v>
      </c>
      <c r="AK133" s="152">
        <v>0.82291666666666696</v>
      </c>
      <c r="AL133" s="153">
        <v>4205.6259847858801</v>
      </c>
      <c r="AM133" s="153">
        <v>7000.0308459343296</v>
      </c>
      <c r="AN133" s="153">
        <v>957.24788545227602</v>
      </c>
      <c r="AO133" s="153">
        <v>550.66456421828195</v>
      </c>
      <c r="AP133" s="153">
        <v>368.36411269659902</v>
      </c>
      <c r="AQ133" s="153">
        <v>225.60731566531399</v>
      </c>
      <c r="AR133" s="153">
        <v>0</v>
      </c>
      <c r="AS133" s="153">
        <v>14.901313100270499</v>
      </c>
      <c r="AT133" s="153">
        <v>-2488.7202132231</v>
      </c>
      <c r="AU133" s="153">
        <v>0</v>
      </c>
      <c r="AV133" s="153">
        <v>-947.85898758761698</v>
      </c>
      <c r="AW133" s="153">
        <v>10833.7218086298</v>
      </c>
      <c r="AX133" s="153">
        <v>9885.8628210422303</v>
      </c>
      <c r="AY133" s="153">
        <f t="shared" si="18"/>
        <v>10833.7218086298</v>
      </c>
      <c r="AZ133" s="153">
        <f t="shared" si="19"/>
        <v>0</v>
      </c>
      <c r="BA133" s="153">
        <f t="shared" si="20"/>
        <v>-2488.7202132231</v>
      </c>
    </row>
    <row r="134" spans="1:53" s="147" customFormat="1">
      <c r="A134" s="152">
        <v>0.83333333333333304</v>
      </c>
      <c r="B134" s="153">
        <v>3673.4547100127002</v>
      </c>
      <c r="C134" s="153">
        <v>5091.7834528086596</v>
      </c>
      <c r="D134" s="153">
        <v>925.06183983188203</v>
      </c>
      <c r="E134" s="153">
        <v>494.55964840191001</v>
      </c>
      <c r="F134" s="153">
        <v>210.414296428923</v>
      </c>
      <c r="G134" s="153">
        <v>40.418026292610897</v>
      </c>
      <c r="H134" s="153">
        <v>0</v>
      </c>
      <c r="I134" s="153">
        <v>36.901490111941101</v>
      </c>
      <c r="J134" s="153">
        <v>-2046.0732036873101</v>
      </c>
      <c r="K134" s="153">
        <v>0</v>
      </c>
      <c r="L134" s="153">
        <v>-721.017677507896</v>
      </c>
      <c r="M134" s="153">
        <v>8426.5202602013196</v>
      </c>
      <c r="N134" s="153">
        <v>7705.5025826934198</v>
      </c>
      <c r="O134" s="153">
        <f t="shared" si="12"/>
        <v>8426.5202602013196</v>
      </c>
      <c r="P134" s="153">
        <f t="shared" si="13"/>
        <v>0</v>
      </c>
      <c r="Q134" s="153">
        <f t="shared" si="14"/>
        <v>-2046.0732036873101</v>
      </c>
      <c r="S134" s="152">
        <v>0.83333333333333304</v>
      </c>
      <c r="T134" s="153">
        <v>4205.3578700730704</v>
      </c>
      <c r="U134" s="153">
        <v>6482.18779001639</v>
      </c>
      <c r="V134" s="153">
        <v>98.244774061047295</v>
      </c>
      <c r="W134" s="153">
        <v>530.339737287802</v>
      </c>
      <c r="X134" s="153">
        <v>113.981700734314</v>
      </c>
      <c r="Y134" s="153">
        <v>242.27325705877399</v>
      </c>
      <c r="Z134" s="153">
        <v>0</v>
      </c>
      <c r="AA134" s="153">
        <v>36.650834500791397</v>
      </c>
      <c r="AB134" s="153">
        <v>-1993.1853875988199</v>
      </c>
      <c r="AC134" s="153">
        <v>0</v>
      </c>
      <c r="AD134" s="153">
        <v>-833.08078600598299</v>
      </c>
      <c r="AE134" s="153">
        <v>9715.8505761333599</v>
      </c>
      <c r="AF134" s="153">
        <v>8882.7697901273805</v>
      </c>
      <c r="AG134" s="153">
        <f t="shared" si="15"/>
        <v>9715.8505761333599</v>
      </c>
      <c r="AH134" s="153">
        <f t="shared" si="16"/>
        <v>0</v>
      </c>
      <c r="AI134" s="153">
        <f t="shared" si="17"/>
        <v>-1993.1853875988199</v>
      </c>
      <c r="AK134" s="152">
        <v>0.83333333333333304</v>
      </c>
      <c r="AL134" s="153">
        <v>4204.9857343840304</v>
      </c>
      <c r="AM134" s="153">
        <v>7046.0472447226302</v>
      </c>
      <c r="AN134" s="153">
        <v>954.83167206479402</v>
      </c>
      <c r="AO134" s="153">
        <v>544.71190778402001</v>
      </c>
      <c r="AP134" s="153">
        <v>412.233371362669</v>
      </c>
      <c r="AQ134" s="153">
        <v>9.4858141650218393</v>
      </c>
      <c r="AR134" s="153">
        <v>0</v>
      </c>
      <c r="AS134" s="153">
        <v>13.657765786623401</v>
      </c>
      <c r="AT134" s="153">
        <v>-2438.6123451469098</v>
      </c>
      <c r="AU134" s="153">
        <v>0</v>
      </c>
      <c r="AV134" s="153">
        <v>-949.33809059969099</v>
      </c>
      <c r="AW134" s="153">
        <v>10747.3411651229</v>
      </c>
      <c r="AX134" s="153">
        <v>9798.0030745231907</v>
      </c>
      <c r="AY134" s="153">
        <f t="shared" si="18"/>
        <v>10747.3411651229</v>
      </c>
      <c r="AZ134" s="153">
        <f t="shared" si="19"/>
        <v>0</v>
      </c>
      <c r="BA134" s="153">
        <f t="shared" si="20"/>
        <v>-2438.6123451469098</v>
      </c>
    </row>
    <row r="135" spans="1:53" s="147" customFormat="1">
      <c r="A135" s="152">
        <v>0.84375</v>
      </c>
      <c r="B135" s="153">
        <v>3675.99178456249</v>
      </c>
      <c r="C135" s="153">
        <v>5073.6261657249997</v>
      </c>
      <c r="D135" s="153">
        <v>926.38013454065697</v>
      </c>
      <c r="E135" s="153">
        <v>495.43597205011201</v>
      </c>
      <c r="F135" s="153">
        <v>214.20614807907501</v>
      </c>
      <c r="G135" s="153">
        <v>0</v>
      </c>
      <c r="H135" s="153">
        <v>0</v>
      </c>
      <c r="I135" s="153">
        <v>36.009015808495903</v>
      </c>
      <c r="J135" s="153">
        <v>-2082.3784986871901</v>
      </c>
      <c r="K135" s="153">
        <v>0</v>
      </c>
      <c r="L135" s="153">
        <v>-718.99738524368695</v>
      </c>
      <c r="M135" s="153">
        <v>8339.2707220786397</v>
      </c>
      <c r="N135" s="153">
        <v>7620.27333683495</v>
      </c>
      <c r="O135" s="153">
        <f t="shared" si="12"/>
        <v>8339.2707220786397</v>
      </c>
      <c r="P135" s="153">
        <f t="shared" si="13"/>
        <v>0</v>
      </c>
      <c r="Q135" s="153">
        <f t="shared" si="14"/>
        <v>-2082.3784986871901</v>
      </c>
      <c r="S135" s="152">
        <v>0.84375</v>
      </c>
      <c r="T135" s="153">
        <v>4206.3317729540604</v>
      </c>
      <c r="U135" s="153">
        <v>6462.0276943813897</v>
      </c>
      <c r="V135" s="153">
        <v>98.204628338200294</v>
      </c>
      <c r="W135" s="153">
        <v>531.54011993570498</v>
      </c>
      <c r="X135" s="153">
        <v>112.134154643261</v>
      </c>
      <c r="Y135" s="153">
        <v>105.839716964018</v>
      </c>
      <c r="Z135" s="153">
        <v>0</v>
      </c>
      <c r="AA135" s="153">
        <v>40.9592427384516</v>
      </c>
      <c r="AB135" s="153">
        <v>-1959.99932402422</v>
      </c>
      <c r="AC135" s="153">
        <v>0</v>
      </c>
      <c r="AD135" s="153">
        <v>-829.672696984038</v>
      </c>
      <c r="AE135" s="153">
        <v>9597.03800593087</v>
      </c>
      <c r="AF135" s="153">
        <v>8767.3653089468298</v>
      </c>
      <c r="AG135" s="153">
        <f t="shared" si="15"/>
        <v>9597.03800593087</v>
      </c>
      <c r="AH135" s="153">
        <f t="shared" si="16"/>
        <v>0</v>
      </c>
      <c r="AI135" s="153">
        <f t="shared" si="17"/>
        <v>-1959.99932402422</v>
      </c>
      <c r="AK135" s="152">
        <v>0.84375</v>
      </c>
      <c r="AL135" s="153">
        <v>4205.0657778959403</v>
      </c>
      <c r="AM135" s="153">
        <v>7002.0196726800896</v>
      </c>
      <c r="AN135" s="153">
        <v>954.47025092633396</v>
      </c>
      <c r="AO135" s="153">
        <v>544.03265375755404</v>
      </c>
      <c r="AP135" s="153">
        <v>416.60612240968902</v>
      </c>
      <c r="AQ135" s="153">
        <v>0</v>
      </c>
      <c r="AR135" s="153">
        <v>0</v>
      </c>
      <c r="AS135" s="153">
        <v>16.618604739820999</v>
      </c>
      <c r="AT135" s="153">
        <v>-2528.0098052199501</v>
      </c>
      <c r="AU135" s="153">
        <v>0</v>
      </c>
      <c r="AV135" s="153">
        <v>-945.08722763979097</v>
      </c>
      <c r="AW135" s="153">
        <v>10610.8032771895</v>
      </c>
      <c r="AX135" s="153">
        <v>9665.7160495496992</v>
      </c>
      <c r="AY135" s="153">
        <f t="shared" si="18"/>
        <v>10610.8032771895</v>
      </c>
      <c r="AZ135" s="153">
        <f t="shared" si="19"/>
        <v>0</v>
      </c>
      <c r="BA135" s="153">
        <f t="shared" si="20"/>
        <v>-2528.0098052199501</v>
      </c>
    </row>
    <row r="136" spans="1:53" s="147" customFormat="1">
      <c r="A136" s="152">
        <v>0.85416666666666696</v>
      </c>
      <c r="B136" s="153">
        <v>3677.5606857365301</v>
      </c>
      <c r="C136" s="153">
        <v>5078.0979414189196</v>
      </c>
      <c r="D136" s="153">
        <v>926.51396657033297</v>
      </c>
      <c r="E136" s="153">
        <v>495.45296702015202</v>
      </c>
      <c r="F136" s="153">
        <v>213.63100235952999</v>
      </c>
      <c r="G136" s="153">
        <v>0</v>
      </c>
      <c r="H136" s="153">
        <v>0</v>
      </c>
      <c r="I136" s="153">
        <v>34.402894636830098</v>
      </c>
      <c r="J136" s="153">
        <v>-2238.0836255231802</v>
      </c>
      <c r="K136" s="153">
        <v>0</v>
      </c>
      <c r="L136" s="153">
        <v>-719.48326997683398</v>
      </c>
      <c r="M136" s="153">
        <v>8187.5758322191105</v>
      </c>
      <c r="N136" s="153">
        <v>7468.0925622422701</v>
      </c>
      <c r="O136" s="153">
        <f t="shared" si="12"/>
        <v>8187.5758322191105</v>
      </c>
      <c r="P136" s="153">
        <f t="shared" si="13"/>
        <v>0</v>
      </c>
      <c r="Q136" s="153">
        <f t="shared" si="14"/>
        <v>-2238.0836255231802</v>
      </c>
      <c r="S136" s="152">
        <v>0.85416666666666696</v>
      </c>
      <c r="T136" s="153">
        <v>4207.5923879968204</v>
      </c>
      <c r="U136" s="153">
        <v>6446.2474567183599</v>
      </c>
      <c r="V136" s="153">
        <v>98.144407711981501</v>
      </c>
      <c r="W136" s="153">
        <v>532.99502281415801</v>
      </c>
      <c r="X136" s="153">
        <v>113.40117577468099</v>
      </c>
      <c r="Y136" s="153">
        <v>75.086547367957806</v>
      </c>
      <c r="Z136" s="153">
        <v>0</v>
      </c>
      <c r="AA136" s="153">
        <v>37.275313582795597</v>
      </c>
      <c r="AB136" s="153">
        <v>-2027.3653267280599</v>
      </c>
      <c r="AC136" s="153">
        <v>0</v>
      </c>
      <c r="AD136" s="153">
        <v>-827.99167280024596</v>
      </c>
      <c r="AE136" s="153">
        <v>9483.3769852386904</v>
      </c>
      <c r="AF136" s="153">
        <v>8655.3853124384495</v>
      </c>
      <c r="AG136" s="153">
        <f t="shared" si="15"/>
        <v>9483.3769852386904</v>
      </c>
      <c r="AH136" s="153">
        <f t="shared" si="16"/>
        <v>0</v>
      </c>
      <c r="AI136" s="153">
        <f t="shared" si="17"/>
        <v>-2027.3653267280599</v>
      </c>
      <c r="AK136" s="152">
        <v>0.85416666666666696</v>
      </c>
      <c r="AL136" s="153">
        <v>4205.3792110945496</v>
      </c>
      <c r="AM136" s="153">
        <v>6952.3675132955595</v>
      </c>
      <c r="AN136" s="153">
        <v>954.67773554997098</v>
      </c>
      <c r="AO136" s="153">
        <v>542.450227615328</v>
      </c>
      <c r="AP136" s="153">
        <v>413.21575375735802</v>
      </c>
      <c r="AQ136" s="153">
        <v>0</v>
      </c>
      <c r="AR136" s="153">
        <v>0</v>
      </c>
      <c r="AS136" s="153">
        <v>16.224864468502101</v>
      </c>
      <c r="AT136" s="153">
        <v>-2577.2499286008901</v>
      </c>
      <c r="AU136" s="153">
        <v>0</v>
      </c>
      <c r="AV136" s="153">
        <v>-940.29591297437003</v>
      </c>
      <c r="AW136" s="153">
        <v>10507.065377180401</v>
      </c>
      <c r="AX136" s="153">
        <v>9566.7694642060105</v>
      </c>
      <c r="AY136" s="153">
        <f t="shared" si="18"/>
        <v>10507.065377180401</v>
      </c>
      <c r="AZ136" s="153">
        <f t="shared" si="19"/>
        <v>0</v>
      </c>
      <c r="BA136" s="153">
        <f t="shared" si="20"/>
        <v>-2577.2499286008901</v>
      </c>
    </row>
    <row r="137" spans="1:53" s="147" customFormat="1">
      <c r="A137" s="152">
        <v>0.86458333333333304</v>
      </c>
      <c r="B137" s="153">
        <v>3676.1319625319702</v>
      </c>
      <c r="C137" s="153">
        <v>5077.5021154549004</v>
      </c>
      <c r="D137" s="153">
        <v>926.35335343104703</v>
      </c>
      <c r="E137" s="153">
        <v>494.98559020151799</v>
      </c>
      <c r="F137" s="153">
        <v>213.25841648445601</v>
      </c>
      <c r="G137" s="153">
        <v>0</v>
      </c>
      <c r="H137" s="153">
        <v>0</v>
      </c>
      <c r="I137" s="153">
        <v>36.584642188396302</v>
      </c>
      <c r="J137" s="153">
        <v>-2379.1601229174098</v>
      </c>
      <c r="K137" s="153">
        <v>0</v>
      </c>
      <c r="L137" s="153">
        <v>-719.34409561326402</v>
      </c>
      <c r="M137" s="153">
        <v>8045.65595737488</v>
      </c>
      <c r="N137" s="153">
        <v>7326.3118617616201</v>
      </c>
      <c r="O137" s="153">
        <f t="shared" si="12"/>
        <v>8045.65595737488</v>
      </c>
      <c r="P137" s="153">
        <f t="shared" si="13"/>
        <v>0</v>
      </c>
      <c r="Q137" s="153">
        <f t="shared" si="14"/>
        <v>-2379.1601229174098</v>
      </c>
      <c r="S137" s="152">
        <v>0.86458333333333304</v>
      </c>
      <c r="T137" s="153">
        <v>4206.8453665106899</v>
      </c>
      <c r="U137" s="153">
        <v>6457.8577019894401</v>
      </c>
      <c r="V137" s="153">
        <v>98.171173058674</v>
      </c>
      <c r="W137" s="153">
        <v>530.59438429464603</v>
      </c>
      <c r="X137" s="153">
        <v>113.72911824128801</v>
      </c>
      <c r="Y137" s="153">
        <v>65.986051355904607</v>
      </c>
      <c r="Z137" s="153">
        <v>0</v>
      </c>
      <c r="AA137" s="153">
        <v>34.262989890182702</v>
      </c>
      <c r="AB137" s="153">
        <v>-2154.4295921293201</v>
      </c>
      <c r="AC137" s="153">
        <v>0</v>
      </c>
      <c r="AD137" s="153">
        <v>-828.69747972013295</v>
      </c>
      <c r="AE137" s="153">
        <v>9353.0171932115009</v>
      </c>
      <c r="AF137" s="153">
        <v>8524.3197134913607</v>
      </c>
      <c r="AG137" s="153">
        <f t="shared" si="15"/>
        <v>9353.0171932115009</v>
      </c>
      <c r="AH137" s="153">
        <f t="shared" si="16"/>
        <v>0</v>
      </c>
      <c r="AI137" s="153">
        <f t="shared" si="17"/>
        <v>-2154.4295921293201</v>
      </c>
      <c r="AK137" s="152">
        <v>0.86458333333333304</v>
      </c>
      <c r="AL137" s="153">
        <v>4204.7523121328504</v>
      </c>
      <c r="AM137" s="153">
        <v>6928.8006220330299</v>
      </c>
      <c r="AN137" s="153">
        <v>954.34977176665097</v>
      </c>
      <c r="AO137" s="153">
        <v>539.68457894928702</v>
      </c>
      <c r="AP137" s="153">
        <v>408.96343411715202</v>
      </c>
      <c r="AQ137" s="153">
        <v>0</v>
      </c>
      <c r="AR137" s="153">
        <v>0</v>
      </c>
      <c r="AS137" s="153">
        <v>13.490942565465099</v>
      </c>
      <c r="AT137" s="153">
        <v>-2658.0604584119301</v>
      </c>
      <c r="AU137" s="153">
        <v>0</v>
      </c>
      <c r="AV137" s="153">
        <v>-937.81006822259599</v>
      </c>
      <c r="AW137" s="153">
        <v>10391.9812031525</v>
      </c>
      <c r="AX137" s="153">
        <v>9454.1711349299003</v>
      </c>
      <c r="AY137" s="153">
        <f t="shared" si="18"/>
        <v>10391.9812031525</v>
      </c>
      <c r="AZ137" s="153">
        <f t="shared" si="19"/>
        <v>0</v>
      </c>
      <c r="BA137" s="153">
        <f t="shared" si="20"/>
        <v>-2658.0604584119301</v>
      </c>
    </row>
    <row r="138" spans="1:53" s="147" customFormat="1">
      <c r="A138" s="152">
        <v>0.875</v>
      </c>
      <c r="B138" s="153">
        <v>3674.7900029706202</v>
      </c>
      <c r="C138" s="153">
        <v>5064.61483313398</v>
      </c>
      <c r="D138" s="153">
        <v>925.63733348846904</v>
      </c>
      <c r="E138" s="153">
        <v>478.67021958642198</v>
      </c>
      <c r="F138" s="153">
        <v>213.801255502272</v>
      </c>
      <c r="G138" s="153">
        <v>0</v>
      </c>
      <c r="H138" s="153">
        <v>0</v>
      </c>
      <c r="I138" s="153">
        <v>35.914800064128897</v>
      </c>
      <c r="J138" s="153">
        <v>-2442.3461687128402</v>
      </c>
      <c r="K138" s="153">
        <v>0</v>
      </c>
      <c r="L138" s="153">
        <v>-717.11580357882099</v>
      </c>
      <c r="M138" s="153">
        <v>7951.0822760330602</v>
      </c>
      <c r="N138" s="153">
        <v>7233.9664724542299</v>
      </c>
      <c r="O138" s="153">
        <f t="shared" si="12"/>
        <v>7951.0822760330602</v>
      </c>
      <c r="P138" s="153">
        <f t="shared" si="13"/>
        <v>0</v>
      </c>
      <c r="Q138" s="153">
        <f t="shared" si="14"/>
        <v>-2442.3461687128402</v>
      </c>
      <c r="S138" s="152">
        <v>0.875</v>
      </c>
      <c r="T138" s="153">
        <v>4207.4256630671198</v>
      </c>
      <c r="U138" s="153">
        <v>6460.5693828072599</v>
      </c>
      <c r="V138" s="153">
        <v>98.258155968663004</v>
      </c>
      <c r="W138" s="153">
        <v>520.41185453724199</v>
      </c>
      <c r="X138" s="153">
        <v>108.97117158947</v>
      </c>
      <c r="Y138" s="153">
        <v>45.856495545905197</v>
      </c>
      <c r="Z138" s="153">
        <v>0</v>
      </c>
      <c r="AA138" s="153">
        <v>35.022036904199197</v>
      </c>
      <c r="AB138" s="153">
        <v>-2221.5111297170301</v>
      </c>
      <c r="AC138" s="153">
        <v>0</v>
      </c>
      <c r="AD138" s="153">
        <v>-828.14219120604503</v>
      </c>
      <c r="AE138" s="153">
        <v>9255.0036307028295</v>
      </c>
      <c r="AF138" s="153">
        <v>8426.8614394967899</v>
      </c>
      <c r="AG138" s="153">
        <f t="shared" si="15"/>
        <v>9255.0036307028295</v>
      </c>
      <c r="AH138" s="153">
        <f t="shared" si="16"/>
        <v>0</v>
      </c>
      <c r="AI138" s="153">
        <f t="shared" si="17"/>
        <v>-2221.5111297170301</v>
      </c>
      <c r="AK138" s="152">
        <v>0.875</v>
      </c>
      <c r="AL138" s="153">
        <v>4204.2521541591004</v>
      </c>
      <c r="AM138" s="153">
        <v>6940.357810689</v>
      </c>
      <c r="AN138" s="153">
        <v>951.94026210563902</v>
      </c>
      <c r="AO138" s="153">
        <v>534.93669443006502</v>
      </c>
      <c r="AP138" s="153">
        <v>348.10804303339802</v>
      </c>
      <c r="AQ138" s="153">
        <v>100.70859368164</v>
      </c>
      <c r="AR138" s="153">
        <v>0</v>
      </c>
      <c r="AS138" s="153">
        <v>10.913624518752799</v>
      </c>
      <c r="AT138" s="153">
        <v>-2787.1875658406102</v>
      </c>
      <c r="AU138" s="153">
        <v>0</v>
      </c>
      <c r="AV138" s="153">
        <v>-939.38448216190602</v>
      </c>
      <c r="AW138" s="153">
        <v>10304.029616776999</v>
      </c>
      <c r="AX138" s="153">
        <v>9364.6451346150807</v>
      </c>
      <c r="AY138" s="153">
        <f t="shared" si="18"/>
        <v>10304.029616776999</v>
      </c>
      <c r="AZ138" s="153">
        <f t="shared" si="19"/>
        <v>0</v>
      </c>
      <c r="BA138" s="153">
        <f t="shared" si="20"/>
        <v>-2787.1875658406102</v>
      </c>
    </row>
    <row r="139" spans="1:53" s="147" customFormat="1">
      <c r="A139" s="152">
        <v>0.88541666666666696</v>
      </c>
      <c r="B139" s="153">
        <v>3675.6512498952202</v>
      </c>
      <c r="C139" s="153">
        <v>5030.88979280886</v>
      </c>
      <c r="D139" s="153">
        <v>925.44326948938397</v>
      </c>
      <c r="E139" s="153">
        <v>480.31655115548602</v>
      </c>
      <c r="F139" s="153">
        <v>214.30828860911299</v>
      </c>
      <c r="G139" s="153">
        <v>0</v>
      </c>
      <c r="H139" s="153">
        <v>0</v>
      </c>
      <c r="I139" s="153">
        <v>36.988665505264798</v>
      </c>
      <c r="J139" s="153">
        <v>-2516.2633236951501</v>
      </c>
      <c r="K139" s="153">
        <v>0</v>
      </c>
      <c r="L139" s="153">
        <v>-714.08200697570805</v>
      </c>
      <c r="M139" s="153">
        <v>7847.3344937681804</v>
      </c>
      <c r="N139" s="153">
        <v>7133.2524867924703</v>
      </c>
      <c r="O139" s="153">
        <f t="shared" si="12"/>
        <v>7847.3344937681804</v>
      </c>
      <c r="P139" s="153">
        <f t="shared" si="13"/>
        <v>0</v>
      </c>
      <c r="Q139" s="153">
        <f t="shared" si="14"/>
        <v>-2516.2633236951501</v>
      </c>
      <c r="S139" s="152">
        <v>0.88541666666666696</v>
      </c>
      <c r="T139" s="153">
        <v>4206.6252922090698</v>
      </c>
      <c r="U139" s="153">
        <v>6436.7099960536198</v>
      </c>
      <c r="V139" s="153">
        <v>98.3183760843947</v>
      </c>
      <c r="W139" s="153">
        <v>521.84987029567606</v>
      </c>
      <c r="X139" s="153">
        <v>108.161939618939</v>
      </c>
      <c r="Y139" s="153">
        <v>0</v>
      </c>
      <c r="Z139" s="153">
        <v>0</v>
      </c>
      <c r="AA139" s="153">
        <v>39.843235900339302</v>
      </c>
      <c r="AB139" s="153">
        <v>-2281.4701683297199</v>
      </c>
      <c r="AC139" s="153">
        <v>0</v>
      </c>
      <c r="AD139" s="153">
        <v>-825.52386495939197</v>
      </c>
      <c r="AE139" s="153">
        <v>9130.0385418323203</v>
      </c>
      <c r="AF139" s="153">
        <v>8304.5146768729301</v>
      </c>
      <c r="AG139" s="153">
        <f t="shared" si="15"/>
        <v>9130.0385418323203</v>
      </c>
      <c r="AH139" s="153">
        <f t="shared" si="16"/>
        <v>0</v>
      </c>
      <c r="AI139" s="153">
        <f t="shared" si="17"/>
        <v>-2281.4701683297199</v>
      </c>
      <c r="AK139" s="152">
        <v>0.88541666666666696</v>
      </c>
      <c r="AL139" s="153">
        <v>4204.5789387978502</v>
      </c>
      <c r="AM139" s="153">
        <v>6867.1935478475198</v>
      </c>
      <c r="AN139" s="153">
        <v>951.51189766086702</v>
      </c>
      <c r="AO139" s="153">
        <v>550.00776362864303</v>
      </c>
      <c r="AP139" s="153">
        <v>336.240462574209</v>
      </c>
      <c r="AQ139" s="153">
        <v>168.92696943011001</v>
      </c>
      <c r="AR139" s="153">
        <v>0</v>
      </c>
      <c r="AS139" s="153">
        <v>10.942620869465999</v>
      </c>
      <c r="AT139" s="153">
        <v>-2925.3103953814102</v>
      </c>
      <c r="AU139" s="153">
        <v>0</v>
      </c>
      <c r="AV139" s="153">
        <v>-934.072917631378</v>
      </c>
      <c r="AW139" s="153">
        <v>10164.091805427301</v>
      </c>
      <c r="AX139" s="153">
        <v>9230.0188877958899</v>
      </c>
      <c r="AY139" s="153">
        <f t="shared" si="18"/>
        <v>10164.091805427301</v>
      </c>
      <c r="AZ139" s="153">
        <f t="shared" si="19"/>
        <v>0</v>
      </c>
      <c r="BA139" s="153">
        <f t="shared" si="20"/>
        <v>-2925.3103953814102</v>
      </c>
    </row>
    <row r="140" spans="1:53" s="147" customFormat="1">
      <c r="A140" s="152">
        <v>0.89583333333333304</v>
      </c>
      <c r="B140" s="153">
        <v>3675.6245345821999</v>
      </c>
      <c r="C140" s="153">
        <v>5011.8661062788296</v>
      </c>
      <c r="D140" s="153">
        <v>925.30274320339402</v>
      </c>
      <c r="E140" s="153">
        <v>479.195988537787</v>
      </c>
      <c r="F140" s="153">
        <v>214.68602656511101</v>
      </c>
      <c r="G140" s="153">
        <v>0</v>
      </c>
      <c r="H140" s="153">
        <v>0</v>
      </c>
      <c r="I140" s="153">
        <v>38.3852667756898</v>
      </c>
      <c r="J140" s="153">
        <v>-2692.14188742644</v>
      </c>
      <c r="K140" s="153">
        <v>0</v>
      </c>
      <c r="L140" s="153">
        <v>-712.23655980589297</v>
      </c>
      <c r="M140" s="153">
        <v>7652.9187785165695</v>
      </c>
      <c r="N140" s="153">
        <v>6940.68221871068</v>
      </c>
      <c r="O140" s="153">
        <f t="shared" si="12"/>
        <v>7652.9187785165695</v>
      </c>
      <c r="P140" s="153">
        <f t="shared" si="13"/>
        <v>0</v>
      </c>
      <c r="Q140" s="153">
        <f t="shared" si="14"/>
        <v>-2692.14188742644</v>
      </c>
      <c r="S140" s="152">
        <v>0.89583333333333304</v>
      </c>
      <c r="T140" s="153">
        <v>4207.1521742539398</v>
      </c>
      <c r="U140" s="153">
        <v>6427.9080624401104</v>
      </c>
      <c r="V140" s="153">
        <v>98.311685641074007</v>
      </c>
      <c r="W140" s="153">
        <v>517.97583249492004</v>
      </c>
      <c r="X140" s="153">
        <v>108.164068756606</v>
      </c>
      <c r="Y140" s="153">
        <v>0</v>
      </c>
      <c r="Z140" s="153">
        <v>0</v>
      </c>
      <c r="AA140" s="153">
        <v>39.556100782211999</v>
      </c>
      <c r="AB140" s="153">
        <v>-2472.79591798509</v>
      </c>
      <c r="AC140" s="153">
        <v>0</v>
      </c>
      <c r="AD140" s="153">
        <v>-824.57224619672297</v>
      </c>
      <c r="AE140" s="153">
        <v>8926.2720063837805</v>
      </c>
      <c r="AF140" s="153">
        <v>8101.6997601870498</v>
      </c>
      <c r="AG140" s="153">
        <f t="shared" si="15"/>
        <v>8926.2720063837805</v>
      </c>
      <c r="AH140" s="153">
        <f t="shared" si="16"/>
        <v>0</v>
      </c>
      <c r="AI140" s="153">
        <f t="shared" si="17"/>
        <v>-2472.79591798509</v>
      </c>
      <c r="AK140" s="152">
        <v>0.89583333333333304</v>
      </c>
      <c r="AL140" s="153">
        <v>4205.5392004249097</v>
      </c>
      <c r="AM140" s="153">
        <v>6805.0445415695904</v>
      </c>
      <c r="AN140" s="153">
        <v>951.485131776755</v>
      </c>
      <c r="AO140" s="153">
        <v>537.33724873627204</v>
      </c>
      <c r="AP140" s="153">
        <v>327.507729585574</v>
      </c>
      <c r="AQ140" s="153">
        <v>19.421161689233902</v>
      </c>
      <c r="AR140" s="153">
        <v>0</v>
      </c>
      <c r="AS140" s="153">
        <v>11.1478301972466</v>
      </c>
      <c r="AT140" s="153">
        <v>-2887.9124806615</v>
      </c>
      <c r="AU140" s="153">
        <v>0</v>
      </c>
      <c r="AV140" s="153">
        <v>-925.563351607703</v>
      </c>
      <c r="AW140" s="153">
        <v>9969.5703633180892</v>
      </c>
      <c r="AX140" s="153">
        <v>9044.0070117103896</v>
      </c>
      <c r="AY140" s="153">
        <f t="shared" si="18"/>
        <v>9969.5703633180892</v>
      </c>
      <c r="AZ140" s="153">
        <f t="shared" si="19"/>
        <v>0</v>
      </c>
      <c r="BA140" s="153">
        <f t="shared" si="20"/>
        <v>-2887.9124806615</v>
      </c>
    </row>
    <row r="141" spans="1:53" s="147" customFormat="1">
      <c r="A141" s="152">
        <v>0.90625</v>
      </c>
      <c r="B141" s="153">
        <v>3674.7366049440998</v>
      </c>
      <c r="C141" s="153">
        <v>4951.2956231640401</v>
      </c>
      <c r="D141" s="153">
        <v>923.36211546560401</v>
      </c>
      <c r="E141" s="153">
        <v>474.15723986774901</v>
      </c>
      <c r="F141" s="153">
        <v>207.955239747306</v>
      </c>
      <c r="G141" s="153">
        <v>0</v>
      </c>
      <c r="H141" s="153">
        <v>0</v>
      </c>
      <c r="I141" s="153">
        <v>36.258464443976699</v>
      </c>
      <c r="J141" s="153">
        <v>-2722.0809472224</v>
      </c>
      <c r="K141" s="153">
        <v>0</v>
      </c>
      <c r="L141" s="153">
        <v>-706.07208852356996</v>
      </c>
      <c r="M141" s="153">
        <v>7545.6843404103902</v>
      </c>
      <c r="N141" s="153">
        <v>6839.6122518868196</v>
      </c>
      <c r="O141" s="153">
        <f t="shared" si="12"/>
        <v>7545.6843404103902</v>
      </c>
      <c r="P141" s="153">
        <f t="shared" si="13"/>
        <v>0</v>
      </c>
      <c r="Q141" s="153">
        <f t="shared" si="14"/>
        <v>-2722.0809472224</v>
      </c>
      <c r="S141" s="152">
        <v>0.90625</v>
      </c>
      <c r="T141" s="153">
        <v>4207.33892962548</v>
      </c>
      <c r="U141" s="153">
        <v>6393.9724892411896</v>
      </c>
      <c r="V141" s="153">
        <v>98.4254328767814</v>
      </c>
      <c r="W141" s="153">
        <v>513.65490049059099</v>
      </c>
      <c r="X141" s="153">
        <v>108.113323936735</v>
      </c>
      <c r="Y141" s="153">
        <v>0</v>
      </c>
      <c r="Z141" s="153">
        <v>0</v>
      </c>
      <c r="AA141" s="153">
        <v>37.362770723897299</v>
      </c>
      <c r="AB141" s="153">
        <v>-2566.3682127237298</v>
      </c>
      <c r="AC141" s="153">
        <v>0</v>
      </c>
      <c r="AD141" s="153">
        <v>-821.34272847244597</v>
      </c>
      <c r="AE141" s="153">
        <v>8792.4996341709393</v>
      </c>
      <c r="AF141" s="153">
        <v>7971.1569056984999</v>
      </c>
      <c r="AG141" s="153">
        <f t="shared" si="15"/>
        <v>8792.4996341709393</v>
      </c>
      <c r="AH141" s="153">
        <f t="shared" si="16"/>
        <v>0</v>
      </c>
      <c r="AI141" s="153">
        <f t="shared" si="17"/>
        <v>-2566.3682127237298</v>
      </c>
      <c r="AK141" s="152">
        <v>0.90625</v>
      </c>
      <c r="AL141" s="153">
        <v>4205.8860773528704</v>
      </c>
      <c r="AM141" s="153">
        <v>6722.5066307840798</v>
      </c>
      <c r="AN141" s="153">
        <v>952.18120816956298</v>
      </c>
      <c r="AO141" s="153">
        <v>529.00497110805395</v>
      </c>
      <c r="AP141" s="153">
        <v>321.24542266741599</v>
      </c>
      <c r="AQ141" s="153">
        <v>0</v>
      </c>
      <c r="AR141" s="153">
        <v>0</v>
      </c>
      <c r="AS141" s="153">
        <v>14.628094428998001</v>
      </c>
      <c r="AT141" s="153">
        <v>-2956.52205750659</v>
      </c>
      <c r="AU141" s="153">
        <v>0</v>
      </c>
      <c r="AV141" s="153">
        <v>-917.08824321137001</v>
      </c>
      <c r="AW141" s="153">
        <v>9788.9303470043797</v>
      </c>
      <c r="AX141" s="153">
        <v>8871.8421037930093</v>
      </c>
      <c r="AY141" s="153">
        <f t="shared" si="18"/>
        <v>9788.9303470043797</v>
      </c>
      <c r="AZ141" s="153">
        <f t="shared" si="19"/>
        <v>0</v>
      </c>
      <c r="BA141" s="153">
        <f t="shared" si="20"/>
        <v>-2956.52205750659</v>
      </c>
    </row>
    <row r="142" spans="1:53" s="147" customFormat="1">
      <c r="A142" s="152">
        <v>0.91666666666666696</v>
      </c>
      <c r="B142" s="153">
        <v>3675.0837410157401</v>
      </c>
      <c r="C142" s="153">
        <v>4889.6251711170999</v>
      </c>
      <c r="D142" s="153">
        <v>913.49839631220095</v>
      </c>
      <c r="E142" s="153">
        <v>421.02920698881002</v>
      </c>
      <c r="F142" s="153">
        <v>206.752011202446</v>
      </c>
      <c r="G142" s="153">
        <v>0</v>
      </c>
      <c r="H142" s="153">
        <v>0</v>
      </c>
      <c r="I142" s="153">
        <v>30.361666443172201</v>
      </c>
      <c r="J142" s="153">
        <v>-2637.3583245108398</v>
      </c>
      <c r="K142" s="153">
        <v>0</v>
      </c>
      <c r="L142" s="153">
        <v>-697.03402591823397</v>
      </c>
      <c r="M142" s="153">
        <v>7498.9918685686398</v>
      </c>
      <c r="N142" s="153">
        <v>6801.9578426504004</v>
      </c>
      <c r="O142" s="153">
        <f t="shared" si="12"/>
        <v>7498.9918685686398</v>
      </c>
      <c r="P142" s="153">
        <f t="shared" si="13"/>
        <v>0</v>
      </c>
      <c r="Q142" s="153">
        <f t="shared" si="14"/>
        <v>-2637.3583245108398</v>
      </c>
      <c r="S142" s="152">
        <v>0.91666666666666696</v>
      </c>
      <c r="T142" s="153">
        <v>4206.7652773131604</v>
      </c>
      <c r="U142" s="153">
        <v>6384.7458690399599</v>
      </c>
      <c r="V142" s="153">
        <v>98.3384489458183</v>
      </c>
      <c r="W142" s="153">
        <v>452.97052371458199</v>
      </c>
      <c r="X142" s="153">
        <v>110.277545481937</v>
      </c>
      <c r="Y142" s="153">
        <v>0</v>
      </c>
      <c r="Z142" s="153">
        <v>0</v>
      </c>
      <c r="AA142" s="153">
        <v>34.867859683013798</v>
      </c>
      <c r="AB142" s="153">
        <v>-2578.4461680100098</v>
      </c>
      <c r="AC142" s="153">
        <v>0</v>
      </c>
      <c r="AD142" s="153">
        <v>-817.33443244350894</v>
      </c>
      <c r="AE142" s="153">
        <v>8709.5193561684591</v>
      </c>
      <c r="AF142" s="153">
        <v>7892.1849237249498</v>
      </c>
      <c r="AG142" s="153">
        <f t="shared" si="15"/>
        <v>8709.5193561684591</v>
      </c>
      <c r="AH142" s="153">
        <f t="shared" si="16"/>
        <v>0</v>
      </c>
      <c r="AI142" s="153">
        <f t="shared" si="17"/>
        <v>-2578.4461680100098</v>
      </c>
      <c r="AK142" s="152">
        <v>0.91666666666666696</v>
      </c>
      <c r="AL142" s="153">
        <v>4205.3259030274203</v>
      </c>
      <c r="AM142" s="153">
        <v>6767.3317460048402</v>
      </c>
      <c r="AN142" s="153">
        <v>958.39909217396905</v>
      </c>
      <c r="AO142" s="153">
        <v>462.235374210739</v>
      </c>
      <c r="AP142" s="153">
        <v>237.445660849436</v>
      </c>
      <c r="AQ142" s="153">
        <v>0</v>
      </c>
      <c r="AR142" s="153">
        <v>0</v>
      </c>
      <c r="AS142" s="153">
        <v>16.775786777023999</v>
      </c>
      <c r="AT142" s="153">
        <v>-2937.3708813543299</v>
      </c>
      <c r="AU142" s="153">
        <v>0</v>
      </c>
      <c r="AV142" s="153">
        <v>-917.20946556350498</v>
      </c>
      <c r="AW142" s="153">
        <v>9710.1426816891108</v>
      </c>
      <c r="AX142" s="153">
        <v>8792.9332161256007</v>
      </c>
      <c r="AY142" s="153">
        <f t="shared" si="18"/>
        <v>9710.1426816891108</v>
      </c>
      <c r="AZ142" s="153">
        <f t="shared" si="19"/>
        <v>0</v>
      </c>
      <c r="BA142" s="153">
        <f t="shared" si="20"/>
        <v>-2937.3708813543299</v>
      </c>
    </row>
    <row r="143" spans="1:53" s="147" customFormat="1">
      <c r="A143" s="152">
        <v>0.92708333333333304</v>
      </c>
      <c r="B143" s="153">
        <v>3676.83964938094</v>
      </c>
      <c r="C143" s="153">
        <v>4807.0600118828097</v>
      </c>
      <c r="D143" s="153">
        <v>730.531052173538</v>
      </c>
      <c r="E143" s="153">
        <v>413.37861357949703</v>
      </c>
      <c r="F143" s="153">
        <v>209.74276894407799</v>
      </c>
      <c r="G143" s="153">
        <v>0</v>
      </c>
      <c r="H143" s="153">
        <v>0</v>
      </c>
      <c r="I143" s="153">
        <v>28.7153533561813</v>
      </c>
      <c r="J143" s="153">
        <v>-2411.1470159978498</v>
      </c>
      <c r="K143" s="153">
        <v>0</v>
      </c>
      <c r="L143" s="153">
        <v>-686.36418843868705</v>
      </c>
      <c r="M143" s="153">
        <v>7455.1204333191899</v>
      </c>
      <c r="N143" s="153">
        <v>6768.7562448805002</v>
      </c>
      <c r="O143" s="153">
        <f t="shared" si="12"/>
        <v>7455.1204333191899</v>
      </c>
      <c r="P143" s="153">
        <f t="shared" si="13"/>
        <v>0</v>
      </c>
      <c r="Q143" s="153">
        <f t="shared" si="14"/>
        <v>-2411.1470159978498</v>
      </c>
      <c r="S143" s="152">
        <v>0.92708333333333304</v>
      </c>
      <c r="T143" s="153">
        <v>4205.6314240258998</v>
      </c>
      <c r="U143" s="153">
        <v>6371.3932760900498</v>
      </c>
      <c r="V143" s="153">
        <v>98.3585218072418</v>
      </c>
      <c r="W143" s="153">
        <v>448.06596021649699</v>
      </c>
      <c r="X143" s="153">
        <v>110.626979176093</v>
      </c>
      <c r="Y143" s="153">
        <v>0</v>
      </c>
      <c r="Z143" s="153">
        <v>0</v>
      </c>
      <c r="AA143" s="153">
        <v>33.9883970947131</v>
      </c>
      <c r="AB143" s="153">
        <v>-2606.13817857602</v>
      </c>
      <c r="AC143" s="153">
        <v>0</v>
      </c>
      <c r="AD143" s="153">
        <v>-815.83450423327702</v>
      </c>
      <c r="AE143" s="153">
        <v>8661.9263798344691</v>
      </c>
      <c r="AF143" s="153">
        <v>7846.0918756011897</v>
      </c>
      <c r="AG143" s="153">
        <f t="shared" si="15"/>
        <v>8661.9263798344691</v>
      </c>
      <c r="AH143" s="153">
        <f t="shared" si="16"/>
        <v>0</v>
      </c>
      <c r="AI143" s="153">
        <f t="shared" si="17"/>
        <v>-2606.13817857602</v>
      </c>
      <c r="AK143" s="152">
        <v>0.92708333333333304</v>
      </c>
      <c r="AL143" s="153">
        <v>4205.4992763624196</v>
      </c>
      <c r="AM143" s="153">
        <v>6789.3709820562499</v>
      </c>
      <c r="AN143" s="153">
        <v>959.42984424686199</v>
      </c>
      <c r="AO143" s="153">
        <v>456.773247826947</v>
      </c>
      <c r="AP143" s="153">
        <v>232.60239886450299</v>
      </c>
      <c r="AQ143" s="153">
        <v>0</v>
      </c>
      <c r="AR143" s="153">
        <v>0</v>
      </c>
      <c r="AS143" s="153">
        <v>19.631427056882</v>
      </c>
      <c r="AT143" s="153">
        <v>-3014.3159189951898</v>
      </c>
      <c r="AU143" s="153">
        <v>0</v>
      </c>
      <c r="AV143" s="153">
        <v>-919.02857928480398</v>
      </c>
      <c r="AW143" s="153">
        <v>9648.9912574186801</v>
      </c>
      <c r="AX143" s="153">
        <v>8729.9626781338793</v>
      </c>
      <c r="AY143" s="153">
        <f t="shared" si="18"/>
        <v>9648.9912574186801</v>
      </c>
      <c r="AZ143" s="153">
        <f t="shared" si="19"/>
        <v>0</v>
      </c>
      <c r="BA143" s="153">
        <f t="shared" si="20"/>
        <v>-3014.3159189951898</v>
      </c>
    </row>
    <row r="144" spans="1:53" s="147" customFormat="1">
      <c r="A144" s="152">
        <v>0.9375</v>
      </c>
      <c r="B144" s="153">
        <v>3675.73802983819</v>
      </c>
      <c r="C144" s="153">
        <v>4857.4804381931699</v>
      </c>
      <c r="D144" s="153">
        <v>349.078045440003</v>
      </c>
      <c r="E144" s="153">
        <v>414.53095280363698</v>
      </c>
      <c r="F144" s="153">
        <v>209.942529841728</v>
      </c>
      <c r="G144" s="153">
        <v>0</v>
      </c>
      <c r="H144" s="153">
        <v>0</v>
      </c>
      <c r="I144" s="153">
        <v>24.734772596388201</v>
      </c>
      <c r="J144" s="153">
        <v>-2155.45495167936</v>
      </c>
      <c r="K144" s="153">
        <v>0</v>
      </c>
      <c r="L144" s="153">
        <v>-685.81123039905106</v>
      </c>
      <c r="M144" s="153">
        <v>7376.0498170337596</v>
      </c>
      <c r="N144" s="153">
        <v>6690.2385866347004</v>
      </c>
      <c r="O144" s="153">
        <f t="shared" si="12"/>
        <v>7376.0498170337596</v>
      </c>
      <c r="P144" s="153">
        <f t="shared" si="13"/>
        <v>0</v>
      </c>
      <c r="Q144" s="153">
        <f t="shared" si="14"/>
        <v>-2155.45495167936</v>
      </c>
      <c r="S144" s="152">
        <v>0.9375</v>
      </c>
      <c r="T144" s="153">
        <v>4204.7175147609496</v>
      </c>
      <c r="U144" s="153">
        <v>6345.2716400666104</v>
      </c>
      <c r="V144" s="153">
        <v>98.351830853433995</v>
      </c>
      <c r="W144" s="153">
        <v>446.63826249615698</v>
      </c>
      <c r="X144" s="153">
        <v>116.687263625642</v>
      </c>
      <c r="Y144" s="153">
        <v>0</v>
      </c>
      <c r="Z144" s="153">
        <v>0</v>
      </c>
      <c r="AA144" s="153">
        <v>36.423041080198097</v>
      </c>
      <c r="AB144" s="153">
        <v>-2677.2637872609098</v>
      </c>
      <c r="AC144" s="153">
        <v>0</v>
      </c>
      <c r="AD144" s="153">
        <v>-813.49457540886397</v>
      </c>
      <c r="AE144" s="153">
        <v>8570.8257656220703</v>
      </c>
      <c r="AF144" s="153">
        <v>7757.33119021321</v>
      </c>
      <c r="AG144" s="153">
        <f t="shared" si="15"/>
        <v>8570.8257656220703</v>
      </c>
      <c r="AH144" s="153">
        <f t="shared" si="16"/>
        <v>0</v>
      </c>
      <c r="AI144" s="153">
        <f t="shared" si="17"/>
        <v>-2677.2637872609098</v>
      </c>
      <c r="AK144" s="152">
        <v>0.9375</v>
      </c>
      <c r="AL144" s="153">
        <v>4204.3922140226996</v>
      </c>
      <c r="AM144" s="153">
        <v>6775.6612239702099</v>
      </c>
      <c r="AN144" s="153">
        <v>959.30266953100397</v>
      </c>
      <c r="AO144" s="153">
        <v>457.25821099379499</v>
      </c>
      <c r="AP144" s="153">
        <v>233.221747547684</v>
      </c>
      <c r="AQ144" s="153">
        <v>0</v>
      </c>
      <c r="AR144" s="153">
        <v>0</v>
      </c>
      <c r="AS144" s="153">
        <v>23.323753487947702</v>
      </c>
      <c r="AT144" s="153">
        <v>-3132.8063509741301</v>
      </c>
      <c r="AU144" s="153">
        <v>0</v>
      </c>
      <c r="AV144" s="153">
        <v>-917.74758650347599</v>
      </c>
      <c r="AW144" s="153">
        <v>9520.3534685792201</v>
      </c>
      <c r="AX144" s="153">
        <v>8602.6058820757407</v>
      </c>
      <c r="AY144" s="153">
        <f t="shared" si="18"/>
        <v>9520.3534685792201</v>
      </c>
      <c r="AZ144" s="153">
        <f t="shared" si="19"/>
        <v>0</v>
      </c>
      <c r="BA144" s="153">
        <f t="shared" si="20"/>
        <v>-3132.8063509741301</v>
      </c>
    </row>
    <row r="145" spans="1:53" s="147" customFormat="1">
      <c r="A145" s="152">
        <v>0.94791666666666696</v>
      </c>
      <c r="B145" s="153">
        <v>3676.5859598556999</v>
      </c>
      <c r="C145" s="153">
        <v>4926.2808241905605</v>
      </c>
      <c r="D145" s="153">
        <v>115.808389368105</v>
      </c>
      <c r="E145" s="153">
        <v>412.56243102664001</v>
      </c>
      <c r="F145" s="153">
        <v>208.687637491098</v>
      </c>
      <c r="G145" s="153">
        <v>0</v>
      </c>
      <c r="H145" s="153">
        <v>0</v>
      </c>
      <c r="I145" s="153">
        <v>24.745564819973001</v>
      </c>
      <c r="J145" s="153">
        <v>-2065.1802460761601</v>
      </c>
      <c r="K145" s="153">
        <v>0</v>
      </c>
      <c r="L145" s="153">
        <v>-689.00771495303002</v>
      </c>
      <c r="M145" s="153">
        <v>7299.4905606759103</v>
      </c>
      <c r="N145" s="153">
        <v>6610.4828457228796</v>
      </c>
      <c r="O145" s="153">
        <f t="shared" si="12"/>
        <v>7299.4905606759103</v>
      </c>
      <c r="P145" s="153">
        <f t="shared" si="13"/>
        <v>0</v>
      </c>
      <c r="Q145" s="153">
        <f t="shared" si="14"/>
        <v>-2065.1802460761601</v>
      </c>
      <c r="S145" s="152">
        <v>0.94791666666666696</v>
      </c>
      <c r="T145" s="153">
        <v>4203.65691100814</v>
      </c>
      <c r="U145" s="153">
        <v>6342.3275689974998</v>
      </c>
      <c r="V145" s="153">
        <v>97.903530311976795</v>
      </c>
      <c r="W145" s="153">
        <v>446.05404627907802</v>
      </c>
      <c r="X145" s="153">
        <v>116.75726837697999</v>
      </c>
      <c r="Y145" s="153">
        <v>0</v>
      </c>
      <c r="Z145" s="153">
        <v>0</v>
      </c>
      <c r="AA145" s="153">
        <v>36.6468640429865</v>
      </c>
      <c r="AB145" s="153">
        <v>-2762.85820816757</v>
      </c>
      <c r="AC145" s="153">
        <v>0</v>
      </c>
      <c r="AD145" s="153">
        <v>-813.14502228361903</v>
      </c>
      <c r="AE145" s="153">
        <v>8480.4879808490896</v>
      </c>
      <c r="AF145" s="153">
        <v>7667.3429585654703</v>
      </c>
      <c r="AG145" s="153">
        <f t="shared" si="15"/>
        <v>8480.4879808490896</v>
      </c>
      <c r="AH145" s="153">
        <f t="shared" si="16"/>
        <v>0</v>
      </c>
      <c r="AI145" s="153">
        <f t="shared" si="17"/>
        <v>-2762.85820816757</v>
      </c>
      <c r="AK145" s="152">
        <v>0.94791666666666696</v>
      </c>
      <c r="AL145" s="153">
        <v>4204.0787808240902</v>
      </c>
      <c r="AM145" s="153">
        <v>6772.5927801563003</v>
      </c>
      <c r="AN145" s="153">
        <v>957.11402335053697</v>
      </c>
      <c r="AO145" s="153">
        <v>456.70513117409001</v>
      </c>
      <c r="AP145" s="153">
        <v>231.94182552677</v>
      </c>
      <c r="AQ145" s="153">
        <v>0</v>
      </c>
      <c r="AR145" s="153">
        <v>0</v>
      </c>
      <c r="AS145" s="153">
        <v>22.9544569839308</v>
      </c>
      <c r="AT145" s="153">
        <v>-3254.0482310287798</v>
      </c>
      <c r="AU145" s="153">
        <v>0</v>
      </c>
      <c r="AV145" s="153">
        <v>-917.36247443601701</v>
      </c>
      <c r="AW145" s="153">
        <v>9391.3387669869408</v>
      </c>
      <c r="AX145" s="153">
        <v>8473.9762925509203</v>
      </c>
      <c r="AY145" s="153">
        <f t="shared" si="18"/>
        <v>9391.3387669869408</v>
      </c>
      <c r="AZ145" s="153">
        <f t="shared" si="19"/>
        <v>0</v>
      </c>
      <c r="BA145" s="153">
        <f t="shared" si="20"/>
        <v>-3254.0482310287798</v>
      </c>
    </row>
    <row r="146" spans="1:53" s="147" customFormat="1">
      <c r="A146" s="152">
        <v>0.95833333333333304</v>
      </c>
      <c r="B146" s="153">
        <v>3675.4576575994602</v>
      </c>
      <c r="C146" s="153">
        <v>4717.57277024409</v>
      </c>
      <c r="D146" s="153">
        <v>64.736528458450806</v>
      </c>
      <c r="E146" s="153">
        <v>411.36073219097</v>
      </c>
      <c r="F146" s="153">
        <v>199.129653626427</v>
      </c>
      <c r="G146" s="153">
        <v>0</v>
      </c>
      <c r="H146" s="153">
        <v>0</v>
      </c>
      <c r="I146" s="153">
        <v>22.3299245883616</v>
      </c>
      <c r="J146" s="153">
        <v>-1923.8812644880099</v>
      </c>
      <c r="K146" s="153">
        <v>0</v>
      </c>
      <c r="L146" s="153">
        <v>-668.34175924019303</v>
      </c>
      <c r="M146" s="153">
        <v>7166.7060022197402</v>
      </c>
      <c r="N146" s="153">
        <v>6498.36424297955</v>
      </c>
      <c r="O146" s="153">
        <f t="shared" si="12"/>
        <v>7166.7060022197402</v>
      </c>
      <c r="P146" s="153">
        <f t="shared" si="13"/>
        <v>0</v>
      </c>
      <c r="Q146" s="153">
        <f t="shared" si="14"/>
        <v>-1923.8812644880099</v>
      </c>
      <c r="S146" s="152">
        <v>0.95833333333333304</v>
      </c>
      <c r="T146" s="153">
        <v>4201.9359540712003</v>
      </c>
      <c r="U146" s="153">
        <v>6223.0229446629901</v>
      </c>
      <c r="V146" s="153">
        <v>91.239238221953599</v>
      </c>
      <c r="W146" s="153">
        <v>434.57894422147501</v>
      </c>
      <c r="X146" s="153">
        <v>106.489795059638</v>
      </c>
      <c r="Y146" s="153">
        <v>0</v>
      </c>
      <c r="Z146" s="153">
        <v>0</v>
      </c>
      <c r="AA146" s="153">
        <v>33.454099174413898</v>
      </c>
      <c r="AB146" s="153">
        <v>-2788.7479086357498</v>
      </c>
      <c r="AC146" s="153">
        <v>0</v>
      </c>
      <c r="AD146" s="153">
        <v>-801.72923541132695</v>
      </c>
      <c r="AE146" s="153">
        <v>8301.9730667759195</v>
      </c>
      <c r="AF146" s="153">
        <v>7500.2438313645898</v>
      </c>
      <c r="AG146" s="153">
        <f t="shared" si="15"/>
        <v>8301.9730667759195</v>
      </c>
      <c r="AH146" s="153">
        <f t="shared" si="16"/>
        <v>0</v>
      </c>
      <c r="AI146" s="153">
        <f t="shared" si="17"/>
        <v>-2788.7479086357498</v>
      </c>
      <c r="AK146" s="152">
        <v>0.95833333333333304</v>
      </c>
      <c r="AL146" s="153">
        <v>4205.7193471734499</v>
      </c>
      <c r="AM146" s="153">
        <v>6692.13909289192</v>
      </c>
      <c r="AN146" s="153">
        <v>927.54388180821798</v>
      </c>
      <c r="AO146" s="153">
        <v>454.40051011260402</v>
      </c>
      <c r="AP146" s="153">
        <v>159.50462797489601</v>
      </c>
      <c r="AQ146" s="153">
        <v>0</v>
      </c>
      <c r="AR146" s="153">
        <v>0</v>
      </c>
      <c r="AS146" s="153">
        <v>24.882357242259001</v>
      </c>
      <c r="AT146" s="153">
        <v>-3232.0672778545299</v>
      </c>
      <c r="AU146" s="153">
        <v>0</v>
      </c>
      <c r="AV146" s="153">
        <v>-908.73442032165303</v>
      </c>
      <c r="AW146" s="153">
        <v>9232.1225393488203</v>
      </c>
      <c r="AX146" s="153">
        <v>8323.3881190271695</v>
      </c>
      <c r="AY146" s="153">
        <f t="shared" si="18"/>
        <v>9232.1225393488203</v>
      </c>
      <c r="AZ146" s="153">
        <f t="shared" si="19"/>
        <v>0</v>
      </c>
      <c r="BA146" s="153">
        <f t="shared" si="20"/>
        <v>-3232.0672778545299</v>
      </c>
    </row>
    <row r="147" spans="1:53" s="147" customFormat="1">
      <c r="A147" s="152">
        <v>0.96875</v>
      </c>
      <c r="B147" s="153">
        <v>3675.9383213369201</v>
      </c>
      <c r="C147" s="153">
        <v>4607.9719592456504</v>
      </c>
      <c r="D147" s="153">
        <v>64.335019095272003</v>
      </c>
      <c r="E147" s="153">
        <v>411.71898686606499</v>
      </c>
      <c r="F147" s="153">
        <v>197.33820989959699</v>
      </c>
      <c r="G147" s="153">
        <v>0</v>
      </c>
      <c r="H147" s="153">
        <v>0</v>
      </c>
      <c r="I147" s="153">
        <v>17.958433239409199</v>
      </c>
      <c r="J147" s="153">
        <v>-1946.3885371633201</v>
      </c>
      <c r="K147" s="153">
        <v>0</v>
      </c>
      <c r="L147" s="153">
        <v>-657.959070751122</v>
      </c>
      <c r="M147" s="153">
        <v>7028.8723925196</v>
      </c>
      <c r="N147" s="153">
        <v>6370.9133217684703</v>
      </c>
      <c r="O147" s="153">
        <f t="shared" si="12"/>
        <v>7028.8723925196</v>
      </c>
      <c r="P147" s="153">
        <f t="shared" si="13"/>
        <v>0</v>
      </c>
      <c r="Q147" s="153">
        <f t="shared" si="14"/>
        <v>-1946.3885371633201</v>
      </c>
      <c r="S147" s="152">
        <v>0.96875</v>
      </c>
      <c r="T147" s="153">
        <v>4202.3362697795201</v>
      </c>
      <c r="U147" s="153">
        <v>6132.4047763130702</v>
      </c>
      <c r="V147" s="153">
        <v>90.302489884730903</v>
      </c>
      <c r="W147" s="153">
        <v>432.91962103465102</v>
      </c>
      <c r="X147" s="153">
        <v>104.82175749189599</v>
      </c>
      <c r="Y147" s="153">
        <v>0</v>
      </c>
      <c r="Z147" s="153">
        <v>0</v>
      </c>
      <c r="AA147" s="153">
        <v>30.541057026593201</v>
      </c>
      <c r="AB147" s="153">
        <v>-2815.5435263312302</v>
      </c>
      <c r="AC147" s="153">
        <v>0</v>
      </c>
      <c r="AD147" s="153">
        <v>-793.61938991231204</v>
      </c>
      <c r="AE147" s="153">
        <v>8177.7824451992201</v>
      </c>
      <c r="AF147" s="153">
        <v>7384.1630552869101</v>
      </c>
      <c r="AG147" s="153">
        <f t="shared" si="15"/>
        <v>8177.7824451992201</v>
      </c>
      <c r="AH147" s="153">
        <f t="shared" si="16"/>
        <v>0</v>
      </c>
      <c r="AI147" s="153">
        <f t="shared" si="17"/>
        <v>-2815.5435263312302</v>
      </c>
      <c r="AK147" s="152">
        <v>0.96875</v>
      </c>
      <c r="AL147" s="153">
        <v>4206.3863330200902</v>
      </c>
      <c r="AM147" s="153">
        <v>6627.9182124014396</v>
      </c>
      <c r="AN147" s="153">
        <v>923.87606512273896</v>
      </c>
      <c r="AO147" s="153">
        <v>439.756792183252</v>
      </c>
      <c r="AP147" s="153">
        <v>156.024843490808</v>
      </c>
      <c r="AQ147" s="153">
        <v>0</v>
      </c>
      <c r="AR147" s="153">
        <v>0</v>
      </c>
      <c r="AS147" s="153">
        <v>27.318803561413201</v>
      </c>
      <c r="AT147" s="153">
        <v>-3307.8944465237701</v>
      </c>
      <c r="AU147" s="153">
        <v>0</v>
      </c>
      <c r="AV147" s="153">
        <v>-901.86909358195805</v>
      </c>
      <c r="AW147" s="153">
        <v>9073.3866032559708</v>
      </c>
      <c r="AX147" s="153">
        <v>8171.5175096740204</v>
      </c>
      <c r="AY147" s="153">
        <f t="shared" si="18"/>
        <v>9073.3866032559708</v>
      </c>
      <c r="AZ147" s="153">
        <f t="shared" si="19"/>
        <v>0</v>
      </c>
      <c r="BA147" s="153">
        <f t="shared" si="20"/>
        <v>-3307.8944465237701</v>
      </c>
    </row>
    <row r="148" spans="1:53" s="147" customFormat="1">
      <c r="A148" s="152">
        <v>0.97916666666666696</v>
      </c>
      <c r="B148" s="153">
        <v>3676.6326586792502</v>
      </c>
      <c r="C148" s="153">
        <v>4567.5861671071198</v>
      </c>
      <c r="D148" s="153">
        <v>64.348402757729502</v>
      </c>
      <c r="E148" s="153">
        <v>412.25003803784801</v>
      </c>
      <c r="F148" s="153">
        <v>197.191310403671</v>
      </c>
      <c r="G148" s="153">
        <v>0</v>
      </c>
      <c r="H148" s="153">
        <v>0</v>
      </c>
      <c r="I148" s="153">
        <v>18.7182208407276</v>
      </c>
      <c r="J148" s="153">
        <v>-2051.1192223349199</v>
      </c>
      <c r="K148" s="153">
        <v>0</v>
      </c>
      <c r="L148" s="153">
        <v>-654.21745914759197</v>
      </c>
      <c r="M148" s="153">
        <v>6885.60757549142</v>
      </c>
      <c r="N148" s="153">
        <v>6231.3901163438304</v>
      </c>
      <c r="O148" s="153">
        <f t="shared" si="12"/>
        <v>6885.60757549142</v>
      </c>
      <c r="P148" s="153">
        <f t="shared" si="13"/>
        <v>0</v>
      </c>
      <c r="Q148" s="153">
        <f t="shared" si="14"/>
        <v>-2051.1192223349199</v>
      </c>
      <c r="S148" s="152">
        <v>0.97916666666666696</v>
      </c>
      <c r="T148" s="153">
        <v>4203.0432303819798</v>
      </c>
      <c r="U148" s="153">
        <v>6116.9458691747404</v>
      </c>
      <c r="V148" s="153">
        <v>90.335945674744195</v>
      </c>
      <c r="W148" s="153">
        <v>434.10794441085102</v>
      </c>
      <c r="X148" s="153">
        <v>103.51222171276299</v>
      </c>
      <c r="Y148" s="153">
        <v>0</v>
      </c>
      <c r="Z148" s="153">
        <v>0</v>
      </c>
      <c r="AA148" s="153">
        <v>29.585659303929699</v>
      </c>
      <c r="AB148" s="153">
        <v>-2934.1504874161601</v>
      </c>
      <c r="AC148" s="153">
        <v>0</v>
      </c>
      <c r="AD148" s="153">
        <v>-792.33445680890497</v>
      </c>
      <c r="AE148" s="153">
        <v>8043.3803832428403</v>
      </c>
      <c r="AF148" s="153">
        <v>7251.0459264339397</v>
      </c>
      <c r="AG148" s="153">
        <f t="shared" si="15"/>
        <v>8043.3803832428403</v>
      </c>
      <c r="AH148" s="153">
        <f t="shared" si="16"/>
        <v>0</v>
      </c>
      <c r="AI148" s="153">
        <f t="shared" si="17"/>
        <v>-2934.1504874161601</v>
      </c>
      <c r="AK148" s="152">
        <v>0.97916666666666696</v>
      </c>
      <c r="AL148" s="153">
        <v>4207.0731180755301</v>
      </c>
      <c r="AM148" s="153">
        <v>6623.7395069388003</v>
      </c>
      <c r="AN148" s="153">
        <v>923.83591629656996</v>
      </c>
      <c r="AO148" s="153">
        <v>439.48744261919501</v>
      </c>
      <c r="AP148" s="153">
        <v>156.073271093306</v>
      </c>
      <c r="AQ148" s="153">
        <v>0</v>
      </c>
      <c r="AR148" s="153">
        <v>0</v>
      </c>
      <c r="AS148" s="153">
        <v>27.948527707261601</v>
      </c>
      <c r="AT148" s="153">
        <v>-3400.34112784235</v>
      </c>
      <c r="AU148" s="153">
        <v>0</v>
      </c>
      <c r="AV148" s="153">
        <v>-901.50625314214096</v>
      </c>
      <c r="AW148" s="153">
        <v>8977.8166548883091</v>
      </c>
      <c r="AX148" s="153">
        <v>8076.3104017461701</v>
      </c>
      <c r="AY148" s="153">
        <f t="shared" si="18"/>
        <v>8977.8166548883091</v>
      </c>
      <c r="AZ148" s="153">
        <f t="shared" si="19"/>
        <v>0</v>
      </c>
      <c r="BA148" s="153">
        <f t="shared" si="20"/>
        <v>-3400.34112784235</v>
      </c>
    </row>
    <row r="149" spans="1:53" s="147" customFormat="1">
      <c r="A149" s="152">
        <v>0.98958333333333304</v>
      </c>
      <c r="B149" s="153">
        <v>3678.03469917032</v>
      </c>
      <c r="C149" s="153">
        <v>4547.58150170926</v>
      </c>
      <c r="D149" s="153">
        <v>64.281485466530796</v>
      </c>
      <c r="E149" s="153">
        <v>412.237381403641</v>
      </c>
      <c r="F149" s="153">
        <v>190.62098672340699</v>
      </c>
      <c r="G149" s="153">
        <v>0</v>
      </c>
      <c r="H149" s="153">
        <v>0</v>
      </c>
      <c r="I149" s="153">
        <v>20.641522831739799</v>
      </c>
      <c r="J149" s="153">
        <v>-2149.26138255246</v>
      </c>
      <c r="K149" s="153">
        <v>0</v>
      </c>
      <c r="L149" s="153">
        <v>-652.368264421611</v>
      </c>
      <c r="M149" s="153">
        <v>6764.1361947524401</v>
      </c>
      <c r="N149" s="153">
        <v>6111.7679303308296</v>
      </c>
      <c r="O149" s="153">
        <f t="shared" si="12"/>
        <v>6764.1361947524401</v>
      </c>
      <c r="P149" s="153">
        <f t="shared" si="13"/>
        <v>0</v>
      </c>
      <c r="Q149" s="153">
        <f t="shared" si="14"/>
        <v>-2149.26138255246</v>
      </c>
      <c r="S149" s="152">
        <v>0.98958333333333304</v>
      </c>
      <c r="T149" s="153">
        <v>4204.7309009586597</v>
      </c>
      <c r="U149" s="153">
        <v>6089.0999052094803</v>
      </c>
      <c r="V149" s="153">
        <v>88.014149990302698</v>
      </c>
      <c r="W149" s="153">
        <v>433.73448214237698</v>
      </c>
      <c r="X149" s="153">
        <v>103.459113293291</v>
      </c>
      <c r="Y149" s="153">
        <v>0</v>
      </c>
      <c r="Z149" s="153">
        <v>0</v>
      </c>
      <c r="AA149" s="153">
        <v>29.426678905936502</v>
      </c>
      <c r="AB149" s="153">
        <v>-2950.8025353307498</v>
      </c>
      <c r="AC149" s="153">
        <v>-64.097333373004403</v>
      </c>
      <c r="AD149" s="153">
        <v>-789.92259763262496</v>
      </c>
      <c r="AE149" s="153">
        <v>7933.5653617962898</v>
      </c>
      <c r="AF149" s="153">
        <v>7143.6427641636701</v>
      </c>
      <c r="AG149" s="153">
        <f t="shared" si="15"/>
        <v>7933.5653617962898</v>
      </c>
      <c r="AH149" s="153">
        <f t="shared" si="16"/>
        <v>0</v>
      </c>
      <c r="AI149" s="153">
        <f t="shared" si="17"/>
        <v>-2950.8025353307498</v>
      </c>
      <c r="AK149" s="152">
        <v>0.98958333333333304</v>
      </c>
      <c r="AL149" s="153">
        <v>4206.7264365345</v>
      </c>
      <c r="AM149" s="153">
        <v>6588.3923227124096</v>
      </c>
      <c r="AN149" s="153">
        <v>917.37036207603398</v>
      </c>
      <c r="AO149" s="153">
        <v>441.15211908495797</v>
      </c>
      <c r="AP149" s="153">
        <v>155.60371869413501</v>
      </c>
      <c r="AQ149" s="153">
        <v>0</v>
      </c>
      <c r="AR149" s="153">
        <v>0</v>
      </c>
      <c r="AS149" s="153">
        <v>30.179245521092898</v>
      </c>
      <c r="AT149" s="153">
        <v>-3494.92341959951</v>
      </c>
      <c r="AU149" s="153">
        <v>-35.759060558070999</v>
      </c>
      <c r="AV149" s="153">
        <v>-898.16089087178102</v>
      </c>
      <c r="AW149" s="153">
        <v>8808.7417244655499</v>
      </c>
      <c r="AX149" s="153">
        <v>7910.58083359377</v>
      </c>
      <c r="AY149" s="153">
        <f t="shared" si="18"/>
        <v>8808.7417244655499</v>
      </c>
      <c r="AZ149" s="153">
        <f t="shared" si="19"/>
        <v>0</v>
      </c>
      <c r="BA149" s="153">
        <f t="shared" si="20"/>
        <v>-3494.92341959951</v>
      </c>
    </row>
    <row r="150" spans="1:53" s="147" customFormat="1"/>
    <row r="151" spans="1:53" s="147" customFormat="1"/>
    <row r="152" spans="1:53" s="147" customFormat="1"/>
    <row r="153" spans="1:53" s="147" customFormat="1"/>
    <row r="154" spans="1:53" s="147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A54:O149">
    <cfRule type="expression" dxfId="5" priority="3">
      <formula>$M54=MAX($M$52:$M$149)</formula>
    </cfRule>
  </conditionalFormatting>
  <conditionalFormatting sqref="S54:AG149">
    <cfRule type="expression" dxfId="4" priority="2">
      <formula>$AE54=MAX($AE$52:$AE$149)</formula>
    </cfRule>
  </conditionalFormatting>
  <conditionalFormatting sqref="AK54:AY149">
    <cfRule type="expression" dxfId="3" priority="1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12" t="str">
        <f>"9.4  Minima zatížení ES ČR za "&amp;O1</f>
        <v>9.4  Minima zatížení ES ČR za IV. čtvrtletí 2022</v>
      </c>
      <c r="B1" s="140"/>
      <c r="N1" s="142"/>
      <c r="O1" s="217" t="str">
        <f>'3.1'!N1</f>
        <v>IV. čtvrtletí 2022</v>
      </c>
    </row>
    <row r="2" spans="1:15" ht="6" customHeight="1">
      <c r="B2" s="144"/>
    </row>
    <row r="3" spans="1:15" s="145" customFormat="1">
      <c r="A3" s="598" t="str">
        <f>"Struktura pokrytí denního minima zatížení - "&amp;LOWER('9.2'!A3:B4)</f>
        <v>Struktura pokrytí denního minima zatížení - říjen</v>
      </c>
      <c r="B3" s="598"/>
      <c r="C3" s="598"/>
      <c r="D3" s="598"/>
      <c r="E3" s="416" t="s">
        <v>4</v>
      </c>
      <c r="F3" s="416"/>
    </row>
    <row r="4" spans="1:15" s="145" customFormat="1">
      <c r="A4" s="597" t="s">
        <v>259</v>
      </c>
      <c r="B4" s="597"/>
      <c r="C4" s="597"/>
      <c r="D4" s="597"/>
      <c r="E4" s="419">
        <f>SUM(E5:E14)</f>
        <v>5334.2093903343002</v>
      </c>
      <c r="F4" s="420">
        <f>E4/$E$4</f>
        <v>1</v>
      </c>
    </row>
    <row r="5" spans="1:15" s="145" customFormat="1">
      <c r="A5" s="595" t="s">
        <v>279</v>
      </c>
      <c r="B5" s="595"/>
      <c r="C5" s="595"/>
      <c r="D5" s="595"/>
      <c r="E5" s="414">
        <f t="array" ref="E5:E14">TRANSPOSE(INDEX(B54:K149,MATCH(MIN(M54:M149),M54:M149,0),0))</f>
        <v>3162.1906271111902</v>
      </c>
      <c r="F5" s="415">
        <f t="shared" ref="F5:F14" si="0">E5/$E$4</f>
        <v>0.59281336665207518</v>
      </c>
    </row>
    <row r="6" spans="1:15" s="145" customFormat="1">
      <c r="A6" s="595" t="s">
        <v>280</v>
      </c>
      <c r="B6" s="595"/>
      <c r="C6" s="595"/>
      <c r="D6" s="595"/>
      <c r="E6" s="414">
        <v>3099.3934325561099</v>
      </c>
      <c r="F6" s="415">
        <f t="shared" si="0"/>
        <v>0.58104082643854893</v>
      </c>
    </row>
    <row r="7" spans="1:15" s="145" customFormat="1">
      <c r="A7" s="595" t="s">
        <v>283</v>
      </c>
      <c r="B7" s="595"/>
      <c r="C7" s="595"/>
      <c r="D7" s="595"/>
      <c r="E7" s="414">
        <v>60.273093493949503</v>
      </c>
      <c r="F7" s="415">
        <f t="shared" si="0"/>
        <v>1.1299348991279873E-2</v>
      </c>
    </row>
    <row r="8" spans="1:15" s="145" customFormat="1">
      <c r="A8" s="421" t="s">
        <v>284</v>
      </c>
      <c r="B8" s="421"/>
      <c r="C8" s="421"/>
      <c r="D8" s="421"/>
      <c r="E8" s="414">
        <v>402.497759412395</v>
      </c>
      <c r="F8" s="415">
        <f t="shared" si="0"/>
        <v>7.5455935445978076E-2</v>
      </c>
    </row>
    <row r="9" spans="1:15" s="145" customFormat="1">
      <c r="A9" s="595" t="s">
        <v>281</v>
      </c>
      <c r="B9" s="595"/>
      <c r="C9" s="595"/>
      <c r="D9" s="595"/>
      <c r="E9" s="414">
        <v>111.064211225695</v>
      </c>
      <c r="F9" s="415">
        <f t="shared" si="0"/>
        <v>2.0821119513408246E-2</v>
      </c>
    </row>
    <row r="10" spans="1:15" s="145" customFormat="1">
      <c r="A10" s="595" t="s">
        <v>285</v>
      </c>
      <c r="B10" s="595"/>
      <c r="C10" s="595"/>
      <c r="D10" s="595"/>
      <c r="E10" s="414">
        <v>0</v>
      </c>
      <c r="F10" s="415">
        <f t="shared" si="0"/>
        <v>0</v>
      </c>
    </row>
    <row r="11" spans="1:15" s="145" customFormat="1">
      <c r="A11" s="595" t="s">
        <v>286</v>
      </c>
      <c r="B11" s="595"/>
      <c r="C11" s="595"/>
      <c r="D11" s="595"/>
      <c r="E11" s="414">
        <v>0</v>
      </c>
      <c r="F11" s="415">
        <f t="shared" si="0"/>
        <v>0</v>
      </c>
    </row>
    <row r="12" spans="1:15" s="145" customFormat="1">
      <c r="A12" s="595" t="s">
        <v>287</v>
      </c>
      <c r="B12" s="595"/>
      <c r="C12" s="595"/>
      <c r="D12" s="595"/>
      <c r="E12" s="414">
        <v>78.305603636967206</v>
      </c>
      <c r="F12" s="415">
        <f t="shared" si="0"/>
        <v>1.4679889353211108E-2</v>
      </c>
    </row>
    <row r="13" spans="1:15" s="145" customFormat="1">
      <c r="A13" s="595" t="s">
        <v>276</v>
      </c>
      <c r="B13" s="595"/>
      <c r="C13" s="595"/>
      <c r="D13" s="595"/>
      <c r="E13" s="414">
        <v>-991.91898588725405</v>
      </c>
      <c r="F13" s="415">
        <f t="shared" si="0"/>
        <v>-0.18595426487843394</v>
      </c>
    </row>
    <row r="14" spans="1:15" s="145" customFormat="1">
      <c r="A14" s="596" t="s">
        <v>92</v>
      </c>
      <c r="B14" s="596"/>
      <c r="C14" s="596"/>
      <c r="D14" s="596"/>
      <c r="E14" s="417">
        <v>-587.59635121475196</v>
      </c>
      <c r="F14" s="418">
        <f t="shared" si="0"/>
        <v>-0.1101562215160674</v>
      </c>
    </row>
    <row r="15" spans="1:15" s="145" customFormat="1">
      <c r="A15" s="146"/>
      <c r="B15" s="146"/>
      <c r="C15" s="146"/>
      <c r="D15" s="146"/>
      <c r="E15" s="146"/>
      <c r="F15" s="413" t="s">
        <v>282</v>
      </c>
    </row>
    <row r="16" spans="1:15" s="145" customFormat="1"/>
    <row r="17" spans="1:6" s="145" customFormat="1"/>
    <row r="18" spans="1:6" s="145" customFormat="1">
      <c r="A18" s="597" t="str">
        <f>"Struktura pokrytí denního minima zatížení - "&amp;LOWER('9.2'!G3)</f>
        <v>Struktura pokrytí denního minima zatížení - listopad</v>
      </c>
      <c r="B18" s="597"/>
      <c r="C18" s="597"/>
      <c r="D18" s="597"/>
      <c r="E18" s="416" t="s">
        <v>4</v>
      </c>
      <c r="F18" s="416"/>
    </row>
    <row r="19" spans="1:6" s="145" customFormat="1">
      <c r="A19" s="597" t="s">
        <v>259</v>
      </c>
      <c r="B19" s="597"/>
      <c r="C19" s="597"/>
      <c r="D19" s="597"/>
      <c r="E19" s="419">
        <f>SUM(E20:E29)</f>
        <v>5839.6846050110298</v>
      </c>
      <c r="F19" s="420">
        <f>E19/$E$19</f>
        <v>1</v>
      </c>
    </row>
    <row r="20" spans="1:6" s="145" customFormat="1">
      <c r="A20" s="595" t="s">
        <v>279</v>
      </c>
      <c r="B20" s="595"/>
      <c r="C20" s="595"/>
      <c r="D20" s="595"/>
      <c r="E20" s="414">
        <f t="array" ref="E20:E29">TRANSPOSE(INDEX(T54:AC149,MATCH(MIN(AE54:AE149),AE54:AE149,0),0))</f>
        <v>3704.27825870066</v>
      </c>
      <c r="F20" s="415">
        <f t="shared" ref="F20:F29" si="1">E20/$E$19</f>
        <v>0.63432847991859376</v>
      </c>
    </row>
    <row r="21" spans="1:6" s="145" customFormat="1">
      <c r="A21" s="595" t="s">
        <v>280</v>
      </c>
      <c r="B21" s="595"/>
      <c r="C21" s="595"/>
      <c r="D21" s="595"/>
      <c r="E21" s="414">
        <v>3102.0918089697202</v>
      </c>
      <c r="F21" s="415">
        <f t="shared" si="1"/>
        <v>0.53120879273305566</v>
      </c>
    </row>
    <row r="22" spans="1:6" s="145" customFormat="1">
      <c r="A22" s="595" t="s">
        <v>283</v>
      </c>
      <c r="B22" s="595"/>
      <c r="C22" s="595"/>
      <c r="D22" s="595"/>
      <c r="E22" s="414">
        <v>63.257242119886797</v>
      </c>
      <c r="F22" s="415">
        <f t="shared" si="1"/>
        <v>1.0832304550421404E-2</v>
      </c>
    </row>
    <row r="23" spans="1:6" s="145" customFormat="1">
      <c r="A23" s="421" t="s">
        <v>284</v>
      </c>
      <c r="B23" s="421"/>
      <c r="C23" s="421"/>
      <c r="D23" s="421"/>
      <c r="E23" s="414">
        <v>411.44911361912398</v>
      </c>
      <c r="F23" s="415">
        <f t="shared" si="1"/>
        <v>7.0457420468574575E-2</v>
      </c>
    </row>
    <row r="24" spans="1:6" s="145" customFormat="1">
      <c r="A24" s="595" t="s">
        <v>281</v>
      </c>
      <c r="B24" s="595"/>
      <c r="C24" s="595"/>
      <c r="D24" s="595"/>
      <c r="E24" s="414">
        <v>102.799538934059</v>
      </c>
      <c r="F24" s="415">
        <f t="shared" si="1"/>
        <v>1.7603611476867564E-2</v>
      </c>
    </row>
    <row r="25" spans="1:6" s="145" customFormat="1">
      <c r="A25" s="595" t="s">
        <v>285</v>
      </c>
      <c r="B25" s="595"/>
      <c r="C25" s="595"/>
      <c r="D25" s="595"/>
      <c r="E25" s="414">
        <v>0</v>
      </c>
      <c r="F25" s="415">
        <f t="shared" si="1"/>
        <v>0</v>
      </c>
    </row>
    <row r="26" spans="1:6" s="145" customFormat="1">
      <c r="A26" s="595" t="s">
        <v>286</v>
      </c>
      <c r="B26" s="595"/>
      <c r="C26" s="595"/>
      <c r="D26" s="595"/>
      <c r="E26" s="414">
        <v>0</v>
      </c>
      <c r="F26" s="415">
        <f t="shared" si="1"/>
        <v>0</v>
      </c>
    </row>
    <row r="27" spans="1:6" s="145" customFormat="1">
      <c r="A27" s="595" t="s">
        <v>287</v>
      </c>
      <c r="B27" s="595"/>
      <c r="C27" s="595"/>
      <c r="D27" s="595"/>
      <c r="E27" s="414">
        <v>38.167418992101801</v>
      </c>
      <c r="F27" s="415">
        <f t="shared" si="1"/>
        <v>6.5358699268365213E-3</v>
      </c>
    </row>
    <row r="28" spans="1:6" s="145" customFormat="1">
      <c r="A28" s="595" t="s">
        <v>276</v>
      </c>
      <c r="B28" s="595"/>
      <c r="C28" s="595"/>
      <c r="D28" s="595"/>
      <c r="E28" s="414">
        <v>-475.13254736081001</v>
      </c>
      <c r="F28" s="415">
        <f t="shared" si="1"/>
        <v>-8.1362706977890387E-2</v>
      </c>
    </row>
    <row r="29" spans="1:6" s="145" customFormat="1">
      <c r="A29" s="596" t="s">
        <v>92</v>
      </c>
      <c r="B29" s="596"/>
      <c r="C29" s="596"/>
      <c r="D29" s="596"/>
      <c r="E29" s="417">
        <v>-1107.2262289637099</v>
      </c>
      <c r="F29" s="418">
        <f t="shared" si="1"/>
        <v>-0.18960377209645873</v>
      </c>
    </row>
    <row r="30" spans="1:6" s="145" customFormat="1">
      <c r="A30" s="146"/>
      <c r="B30" s="146"/>
      <c r="C30" s="146"/>
      <c r="D30" s="146"/>
      <c r="E30" s="146"/>
      <c r="F30" s="413" t="s">
        <v>282</v>
      </c>
    </row>
    <row r="31" spans="1:6" s="145" customFormat="1"/>
    <row r="32" spans="1:6" s="145" customFormat="1"/>
    <row r="33" spans="1:6" s="145" customFormat="1">
      <c r="A33" s="597" t="str">
        <f>"Struktura pokrytí denního minima zatížení - "&amp;LOWER('9.2'!M3)</f>
        <v>Struktura pokrytí denního minima zatížení - prosinec</v>
      </c>
      <c r="B33" s="597"/>
      <c r="C33" s="597"/>
      <c r="D33" s="597"/>
      <c r="E33" s="416" t="s">
        <v>4</v>
      </c>
      <c r="F33" s="416"/>
    </row>
    <row r="34" spans="1:6" s="145" customFormat="1">
      <c r="A34" s="597" t="s">
        <v>259</v>
      </c>
      <c r="B34" s="597"/>
      <c r="C34" s="597"/>
      <c r="D34" s="597"/>
      <c r="E34" s="419">
        <f>SUM(E35:E44)</f>
        <v>5562.3302370110769</v>
      </c>
      <c r="F34" s="420">
        <f>E34/$E$34</f>
        <v>1</v>
      </c>
    </row>
    <row r="35" spans="1:6" s="145" customFormat="1">
      <c r="A35" s="595" t="s">
        <v>279</v>
      </c>
      <c r="B35" s="595"/>
      <c r="C35" s="595"/>
      <c r="D35" s="595"/>
      <c r="E35" s="414">
        <f t="array" ref="E35:E44">TRANSPOSE(INDEX(AL54:AU149,MATCH(MIN(AW54:AW149),AW54:AW149,0),0))</f>
        <v>4179.6027904860803</v>
      </c>
      <c r="F35" s="415">
        <f t="shared" ref="F35:F44" si="2">E35/$E$34</f>
        <v>0.75141219819627136</v>
      </c>
    </row>
    <row r="36" spans="1:6" s="145" customFormat="1">
      <c r="A36" s="595" t="s">
        <v>280</v>
      </c>
      <c r="B36" s="595"/>
      <c r="C36" s="595"/>
      <c r="D36" s="595"/>
      <c r="E36" s="414">
        <v>4303.9095057915101</v>
      </c>
      <c r="F36" s="415">
        <f t="shared" si="2"/>
        <v>0.7737601548994365</v>
      </c>
    </row>
    <row r="37" spans="1:6" s="145" customFormat="1">
      <c r="A37" s="595" t="s">
        <v>283</v>
      </c>
      <c r="B37" s="595"/>
      <c r="C37" s="595"/>
      <c r="D37" s="595"/>
      <c r="E37" s="414">
        <v>80.384191583780193</v>
      </c>
      <c r="F37" s="415">
        <f t="shared" si="2"/>
        <v>1.4451531670829869E-2</v>
      </c>
    </row>
    <row r="38" spans="1:6" s="145" customFormat="1">
      <c r="A38" s="421" t="s">
        <v>284</v>
      </c>
      <c r="B38" s="421"/>
      <c r="C38" s="421"/>
      <c r="D38" s="421"/>
      <c r="E38" s="414">
        <v>422.24621831935798</v>
      </c>
      <c r="F38" s="415">
        <f t="shared" si="2"/>
        <v>7.5911749271875731E-2</v>
      </c>
    </row>
    <row r="39" spans="1:6" s="145" customFormat="1">
      <c r="A39" s="595" t="s">
        <v>281</v>
      </c>
      <c r="B39" s="595"/>
      <c r="C39" s="595"/>
      <c r="D39" s="595"/>
      <c r="E39" s="414">
        <v>113.871616833674</v>
      </c>
      <c r="F39" s="415">
        <f t="shared" si="2"/>
        <v>2.0471926689283198E-2</v>
      </c>
    </row>
    <row r="40" spans="1:6" s="145" customFormat="1">
      <c r="A40" s="595" t="s">
        <v>285</v>
      </c>
      <c r="B40" s="595"/>
      <c r="C40" s="595"/>
      <c r="D40" s="595"/>
      <c r="E40" s="414">
        <v>0</v>
      </c>
      <c r="F40" s="415">
        <f t="shared" si="2"/>
        <v>0</v>
      </c>
    </row>
    <row r="41" spans="1:6" s="145" customFormat="1">
      <c r="A41" s="595" t="s">
        <v>286</v>
      </c>
      <c r="B41" s="595"/>
      <c r="C41" s="595"/>
      <c r="D41" s="595"/>
      <c r="E41" s="414">
        <v>0</v>
      </c>
      <c r="F41" s="415">
        <f t="shared" si="2"/>
        <v>0</v>
      </c>
    </row>
    <row r="42" spans="1:6" s="145" customFormat="1">
      <c r="A42" s="595" t="s">
        <v>287</v>
      </c>
      <c r="B42" s="595"/>
      <c r="C42" s="595"/>
      <c r="D42" s="595"/>
      <c r="E42" s="414">
        <v>185.69606324482501</v>
      </c>
      <c r="F42" s="415">
        <f t="shared" si="2"/>
        <v>3.338458080198578E-2</v>
      </c>
    </row>
    <row r="43" spans="1:6" s="145" customFormat="1">
      <c r="A43" s="595" t="s">
        <v>276</v>
      </c>
      <c r="B43" s="595"/>
      <c r="C43" s="595"/>
      <c r="D43" s="595"/>
      <c r="E43" s="414">
        <v>-2721.31799485396</v>
      </c>
      <c r="F43" s="415">
        <f t="shared" si="2"/>
        <v>-0.4892406381675502</v>
      </c>
    </row>
    <row r="44" spans="1:6" s="145" customFormat="1">
      <c r="A44" s="596" t="s">
        <v>92</v>
      </c>
      <c r="B44" s="596"/>
      <c r="C44" s="596"/>
      <c r="D44" s="596"/>
      <c r="E44" s="417">
        <v>-1002.06215439419</v>
      </c>
      <c r="F44" s="418">
        <f t="shared" si="2"/>
        <v>-0.18015150336213209</v>
      </c>
    </row>
    <row r="45" spans="1:6" s="145" customFormat="1">
      <c r="A45" s="146"/>
      <c r="B45" s="146"/>
      <c r="C45" s="146"/>
      <c r="D45" s="146"/>
      <c r="E45" s="146"/>
      <c r="F45" s="413" t="s">
        <v>282</v>
      </c>
    </row>
    <row r="46" spans="1:6" s="145" customFormat="1"/>
    <row r="47" spans="1:6" s="145" customFormat="1"/>
    <row r="48" spans="1:6" s="453" customFormat="1"/>
    <row r="49" spans="1:53" s="147" customFormat="1"/>
    <row r="50" spans="1:53" s="147" customFormat="1"/>
    <row r="51" spans="1:53" s="147" customFormat="1">
      <c r="A51" s="147" t="str">
        <f>A3</f>
        <v>Struktura pokrytí denního minima zatížení - říjen</v>
      </c>
      <c r="S51" s="147" t="str">
        <f>A18</f>
        <v>Struktura pokrytí denního minima zatížení - listopad</v>
      </c>
      <c r="AK51" s="147" t="str">
        <f>A33</f>
        <v>Struktura pokrytí denního minima zatížení - prosinec</v>
      </c>
    </row>
    <row r="52" spans="1:53" s="147" customFormat="1" ht="37.5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47" customFormat="1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R53" s="151"/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J53" s="151"/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>
      <c r="A54" s="152">
        <v>0</v>
      </c>
      <c r="B54" s="153">
        <v>3157.2567863792001</v>
      </c>
      <c r="C54" s="153">
        <v>3526.8033599586001</v>
      </c>
      <c r="D54" s="153">
        <v>60.774979687378597</v>
      </c>
      <c r="E54" s="153">
        <v>408.72245615956098</v>
      </c>
      <c r="F54" s="153">
        <v>122.760812315975</v>
      </c>
      <c r="G54" s="153">
        <v>0</v>
      </c>
      <c r="H54" s="153">
        <v>0</v>
      </c>
      <c r="I54" s="153">
        <v>110.456105716343</v>
      </c>
      <c r="J54" s="153">
        <v>-1686.92294290726</v>
      </c>
      <c r="K54" s="153">
        <v>0</v>
      </c>
      <c r="L54" s="153">
        <v>-528.30832599882297</v>
      </c>
      <c r="M54" s="153">
        <v>5699.8515573097902</v>
      </c>
      <c r="N54" s="153">
        <v>5171.5432313109704</v>
      </c>
      <c r="O54" s="153">
        <f>M54</f>
        <v>5699.8515573097902</v>
      </c>
      <c r="P54" s="153">
        <f>IF(J54&lt;0,0,J54)</f>
        <v>0</v>
      </c>
      <c r="Q54" s="153">
        <f>IF(J54&lt;0,J54,0)</f>
        <v>-1686.92294290726</v>
      </c>
      <c r="S54" s="152">
        <v>0</v>
      </c>
      <c r="T54" s="153">
        <v>3696.7941690942598</v>
      </c>
      <c r="U54" s="153">
        <v>3358.6652552498699</v>
      </c>
      <c r="V54" s="153">
        <v>63.886200966591097</v>
      </c>
      <c r="W54" s="153">
        <v>410.603901231338</v>
      </c>
      <c r="X54" s="153">
        <v>138.31622137173099</v>
      </c>
      <c r="Y54" s="153">
        <v>0</v>
      </c>
      <c r="Z54" s="153">
        <v>0</v>
      </c>
      <c r="AA54" s="153">
        <v>35.905240092545</v>
      </c>
      <c r="AB54" s="153">
        <v>-1643.1200309635501</v>
      </c>
      <c r="AC54" s="153">
        <v>0</v>
      </c>
      <c r="AD54" s="153">
        <v>-520.66584755406996</v>
      </c>
      <c r="AE54" s="153">
        <v>6061.0509570427903</v>
      </c>
      <c r="AF54" s="153">
        <v>5540.3851094887204</v>
      </c>
      <c r="AG54" s="153">
        <f>AE54</f>
        <v>6061.0509570427903</v>
      </c>
      <c r="AH54" s="153">
        <f>IF(AB54&lt;0,0,AB54)</f>
        <v>0</v>
      </c>
      <c r="AI54" s="153">
        <f>IF(AB54&lt;0,AB54,0)</f>
        <v>-1643.1200309635501</v>
      </c>
      <c r="AK54" s="152">
        <v>0</v>
      </c>
      <c r="AL54" s="147">
        <v>4145.0162104265</v>
      </c>
      <c r="AM54" s="147">
        <v>4540.9594500909798</v>
      </c>
      <c r="AN54" s="147">
        <v>79.775119633638596</v>
      </c>
      <c r="AO54" s="147">
        <v>419.216129948191</v>
      </c>
      <c r="AP54" s="147">
        <v>134.620650883915</v>
      </c>
      <c r="AQ54" s="147">
        <v>0</v>
      </c>
      <c r="AR54" s="147">
        <v>0</v>
      </c>
      <c r="AS54" s="147">
        <v>153.33191558839999</v>
      </c>
      <c r="AT54" s="147">
        <v>-3090.3538772930501</v>
      </c>
      <c r="AU54" s="147">
        <v>-533.13631082231097</v>
      </c>
      <c r="AV54" s="147">
        <v>-688.75439167289596</v>
      </c>
      <c r="AW54" s="147">
        <v>5849.4292884562701</v>
      </c>
      <c r="AX54" s="147">
        <v>5160.6748967833701</v>
      </c>
      <c r="AY54" s="147">
        <f>AW54</f>
        <v>5849.4292884562701</v>
      </c>
      <c r="AZ54" s="153">
        <f>IF(AT54&lt;0,0,AT54)</f>
        <v>0</v>
      </c>
      <c r="BA54" s="153">
        <f>IF(AT54&lt;0,AT54,0)</f>
        <v>-3090.3538772930501</v>
      </c>
    </row>
    <row r="55" spans="1:53" s="147" customFormat="1">
      <c r="A55" s="152">
        <v>1.0416666666666666E-2</v>
      </c>
      <c r="B55" s="153">
        <v>3157.0097797571598</v>
      </c>
      <c r="C55" s="153">
        <v>3415.33603623933</v>
      </c>
      <c r="D55" s="153">
        <v>60.273093493949403</v>
      </c>
      <c r="E55" s="153">
        <v>408.35185022468301</v>
      </c>
      <c r="F55" s="153">
        <v>120.70388028196901</v>
      </c>
      <c r="G55" s="153">
        <v>0</v>
      </c>
      <c r="H55" s="153">
        <v>0</v>
      </c>
      <c r="I55" s="153">
        <v>104.55501675869399</v>
      </c>
      <c r="J55" s="153">
        <v>-1632.93446871164</v>
      </c>
      <c r="K55" s="153">
        <v>0</v>
      </c>
      <c r="L55" s="153">
        <v>-517.64771539584206</v>
      </c>
      <c r="M55" s="153">
        <v>5633.2951880441597</v>
      </c>
      <c r="N55" s="153">
        <v>5115.6474726483102</v>
      </c>
      <c r="O55" s="153">
        <f t="shared" ref="O55:O118" si="3">M55</f>
        <v>5633.2951880441597</v>
      </c>
      <c r="P55" s="153">
        <f t="shared" ref="P55:P118" si="4">IF(J55&lt;0,0,J55)</f>
        <v>0</v>
      </c>
      <c r="Q55" s="153">
        <f t="shared" ref="Q55:Q118" si="5">IF(J55&lt;0,J55,0)</f>
        <v>-1632.93446871164</v>
      </c>
      <c r="S55" s="152">
        <v>1.0416666666666666E-2</v>
      </c>
      <c r="T55" s="153">
        <v>3697.8681101900402</v>
      </c>
      <c r="U55" s="153">
        <v>3227.54138887301</v>
      </c>
      <c r="V55" s="153">
        <v>63.203713978937003</v>
      </c>
      <c r="W55" s="153">
        <v>409.42216763523498</v>
      </c>
      <c r="X55" s="153">
        <v>138.64052912010399</v>
      </c>
      <c r="Y55" s="153">
        <v>0</v>
      </c>
      <c r="Z55" s="153">
        <v>0</v>
      </c>
      <c r="AA55" s="153">
        <v>36.696559960629898</v>
      </c>
      <c r="AB55" s="153">
        <v>-1554.4585237896099</v>
      </c>
      <c r="AC55" s="153">
        <v>0</v>
      </c>
      <c r="AD55" s="153">
        <v>-509.11501228001401</v>
      </c>
      <c r="AE55" s="153">
        <v>6018.9139459683502</v>
      </c>
      <c r="AF55" s="153">
        <v>5509.7989336883402</v>
      </c>
      <c r="AG55" s="153">
        <f t="shared" ref="AG55:AG118" si="6">AE55</f>
        <v>6018.9139459683502</v>
      </c>
      <c r="AH55" s="153">
        <f t="shared" ref="AH55:AH118" si="7">IF(AB55&lt;0,0,AB55)</f>
        <v>0</v>
      </c>
      <c r="AI55" s="153">
        <f t="shared" ref="AI55:AI118" si="8">IF(AB55&lt;0,AB55,0)</f>
        <v>-1554.4585237896099</v>
      </c>
      <c r="AK55" s="152">
        <v>1.0416666666666666E-2</v>
      </c>
      <c r="AL55" s="147">
        <v>4146.5301660458699</v>
      </c>
      <c r="AM55" s="147">
        <v>4412.6036442182503</v>
      </c>
      <c r="AN55" s="147">
        <v>70.009879209631194</v>
      </c>
      <c r="AO55" s="147">
        <v>418.38783063453502</v>
      </c>
      <c r="AP55" s="147">
        <v>134.68372829618201</v>
      </c>
      <c r="AQ55" s="147">
        <v>0</v>
      </c>
      <c r="AR55" s="147">
        <v>0</v>
      </c>
      <c r="AS55" s="147">
        <v>149.81912095870601</v>
      </c>
      <c r="AT55" s="147">
        <v>-3463.0421770716598</v>
      </c>
      <c r="AU55" s="147">
        <v>-46.564150927677701</v>
      </c>
      <c r="AV55" s="147">
        <v>-676.46252748588802</v>
      </c>
      <c r="AW55" s="147">
        <v>5822.4280413638298</v>
      </c>
      <c r="AX55" s="147">
        <v>5145.9655138779399</v>
      </c>
      <c r="AY55" s="147">
        <f t="shared" ref="AY55:AY118" si="9">AW55</f>
        <v>5822.4280413638298</v>
      </c>
      <c r="AZ55" s="153">
        <f t="shared" ref="AZ55:AZ118" si="10">IF(AT55&lt;0,0,AT55)</f>
        <v>0</v>
      </c>
      <c r="BA55" s="153">
        <f t="shared" ref="BA55:BA118" si="11">IF(AT55&lt;0,AT55,0)</f>
        <v>-3463.0421770716598</v>
      </c>
    </row>
    <row r="56" spans="1:53" s="147" customFormat="1">
      <c r="A56" s="152">
        <v>2.0833333333333332E-2</v>
      </c>
      <c r="B56" s="153">
        <v>3148.2704005494302</v>
      </c>
      <c r="C56" s="153">
        <v>3327.7823263914802</v>
      </c>
      <c r="D56" s="153">
        <v>60.340012061508702</v>
      </c>
      <c r="E56" s="153">
        <v>408.42245228688603</v>
      </c>
      <c r="F56" s="153">
        <v>120.648004387182</v>
      </c>
      <c r="G56" s="153">
        <v>0</v>
      </c>
      <c r="H56" s="153">
        <v>0</v>
      </c>
      <c r="I56" s="153">
        <v>103.06731371072701</v>
      </c>
      <c r="J56" s="153">
        <v>-1601.2782758907599</v>
      </c>
      <c r="K56" s="153">
        <v>0</v>
      </c>
      <c r="L56" s="153">
        <v>-508.89384183461601</v>
      </c>
      <c r="M56" s="153">
        <v>5567.2522334964597</v>
      </c>
      <c r="N56" s="153">
        <v>5058.35839166184</v>
      </c>
      <c r="O56" s="153">
        <f t="shared" si="3"/>
        <v>5567.2522334964597</v>
      </c>
      <c r="P56" s="153">
        <f t="shared" si="4"/>
        <v>0</v>
      </c>
      <c r="Q56" s="153">
        <f t="shared" si="5"/>
        <v>-1601.2782758907599</v>
      </c>
      <c r="S56" s="152">
        <v>2.0833333333333332E-2</v>
      </c>
      <c r="T56" s="153">
        <v>3697.8547728470598</v>
      </c>
      <c r="U56" s="153">
        <v>3180.2236027814702</v>
      </c>
      <c r="V56" s="153">
        <v>63.197023025129198</v>
      </c>
      <c r="W56" s="153">
        <v>408.30621153197899</v>
      </c>
      <c r="X56" s="153">
        <v>138.65899299747801</v>
      </c>
      <c r="Y56" s="153">
        <v>0</v>
      </c>
      <c r="Z56" s="153">
        <v>0</v>
      </c>
      <c r="AA56" s="153">
        <v>36.503801552542903</v>
      </c>
      <c r="AB56" s="153">
        <v>-1590.56506019382</v>
      </c>
      <c r="AC56" s="153">
        <v>0</v>
      </c>
      <c r="AD56" s="153">
        <v>-504.88540714632398</v>
      </c>
      <c r="AE56" s="153">
        <v>5934.1793445418498</v>
      </c>
      <c r="AF56" s="153">
        <v>5429.2939373955296</v>
      </c>
      <c r="AG56" s="153">
        <f t="shared" si="6"/>
        <v>5934.1793445418498</v>
      </c>
      <c r="AH56" s="153">
        <f t="shared" si="7"/>
        <v>0</v>
      </c>
      <c r="AI56" s="153">
        <f t="shared" si="8"/>
        <v>-1590.56506019382</v>
      </c>
      <c r="AK56" s="152">
        <v>2.0833333333333332E-2</v>
      </c>
      <c r="AL56" s="147">
        <v>4147.1303946917596</v>
      </c>
      <c r="AM56" s="147">
        <v>4351.0524686227</v>
      </c>
      <c r="AN56" s="147">
        <v>72.452862821694296</v>
      </c>
      <c r="AO56" s="147">
        <v>418.63655777243503</v>
      </c>
      <c r="AP56" s="147">
        <v>134.51609099584999</v>
      </c>
      <c r="AQ56" s="147">
        <v>0</v>
      </c>
      <c r="AR56" s="147">
        <v>0</v>
      </c>
      <c r="AS56" s="147">
        <v>144.365687308742</v>
      </c>
      <c r="AT56" s="147">
        <v>-3458.1292682223102</v>
      </c>
      <c r="AU56" s="147">
        <v>-5.14688256169085</v>
      </c>
      <c r="AV56" s="147">
        <v>-670.65102867161295</v>
      </c>
      <c r="AW56" s="147">
        <v>5804.8779114291801</v>
      </c>
      <c r="AX56" s="147">
        <v>5134.2268827575599</v>
      </c>
      <c r="AY56" s="147">
        <f t="shared" si="9"/>
        <v>5804.8779114291801</v>
      </c>
      <c r="AZ56" s="153">
        <f t="shared" si="10"/>
        <v>0</v>
      </c>
      <c r="BA56" s="153">
        <f t="shared" si="11"/>
        <v>-3458.1292682223102</v>
      </c>
    </row>
    <row r="57" spans="1:53" s="147" customFormat="1">
      <c r="A57" s="152">
        <v>3.125E-2</v>
      </c>
      <c r="B57" s="153">
        <v>3147.35572299878</v>
      </c>
      <c r="C57" s="153">
        <v>3319.2673370655598</v>
      </c>
      <c r="D57" s="153">
        <v>60.266402300901099</v>
      </c>
      <c r="E57" s="153">
        <v>408.896701291949</v>
      </c>
      <c r="F57" s="153">
        <v>120.60814936117799</v>
      </c>
      <c r="G57" s="153">
        <v>0</v>
      </c>
      <c r="H57" s="153">
        <v>0</v>
      </c>
      <c r="I57" s="153">
        <v>101.924340360575</v>
      </c>
      <c r="J57" s="153">
        <v>-1655.53396445163</v>
      </c>
      <c r="K57" s="153">
        <v>0</v>
      </c>
      <c r="L57" s="153">
        <v>-508.05258170863101</v>
      </c>
      <c r="M57" s="153">
        <v>5502.7846889273096</v>
      </c>
      <c r="N57" s="153">
        <v>4994.7321072186796</v>
      </c>
      <c r="O57" s="153">
        <f t="shared" si="3"/>
        <v>5502.7846889273096</v>
      </c>
      <c r="P57" s="153">
        <f t="shared" si="4"/>
        <v>0</v>
      </c>
      <c r="Q57" s="153">
        <f t="shared" si="5"/>
        <v>-1655.53396445163</v>
      </c>
      <c r="S57" s="152">
        <v>3.125E-2</v>
      </c>
      <c r="T57" s="153">
        <v>3696.4606703801301</v>
      </c>
      <c r="U57" s="153">
        <v>3164.0876040248099</v>
      </c>
      <c r="V57" s="153">
        <v>63.223787095604102</v>
      </c>
      <c r="W57" s="153">
        <v>408.18815951539398</v>
      </c>
      <c r="X57" s="153">
        <v>136.26539678310701</v>
      </c>
      <c r="Y57" s="153">
        <v>0</v>
      </c>
      <c r="Z57" s="153">
        <v>0</v>
      </c>
      <c r="AA57" s="153">
        <v>38.264023930895902</v>
      </c>
      <c r="AB57" s="153">
        <v>-1587.6483111118901</v>
      </c>
      <c r="AC57" s="153">
        <v>0</v>
      </c>
      <c r="AD57" s="153">
        <v>-503.38129942590399</v>
      </c>
      <c r="AE57" s="153">
        <v>5918.8413306180501</v>
      </c>
      <c r="AF57" s="153">
        <v>5415.4600311921504</v>
      </c>
      <c r="AG57" s="153">
        <f t="shared" si="6"/>
        <v>5918.8413306180501</v>
      </c>
      <c r="AH57" s="153">
        <f t="shared" si="7"/>
        <v>0</v>
      </c>
      <c r="AI57" s="153">
        <f t="shared" si="8"/>
        <v>-1587.6483111118901</v>
      </c>
      <c r="AK57" s="152">
        <v>3.125E-2</v>
      </c>
      <c r="AL57" s="147">
        <v>4147.2103405102098</v>
      </c>
      <c r="AM57" s="147">
        <v>4353.7009379340598</v>
      </c>
      <c r="AN57" s="147">
        <v>76.227774448191695</v>
      </c>
      <c r="AO57" s="147">
        <v>419.01866856244698</v>
      </c>
      <c r="AP57" s="147">
        <v>134.51459006966999</v>
      </c>
      <c r="AQ57" s="147">
        <v>0</v>
      </c>
      <c r="AR57" s="147">
        <v>0</v>
      </c>
      <c r="AS57" s="147">
        <v>145.705786101012</v>
      </c>
      <c r="AT57" s="147">
        <v>-3517.0029606032999</v>
      </c>
      <c r="AU57" s="147">
        <v>-5.0930589393635604</v>
      </c>
      <c r="AV57" s="147">
        <v>-671.00092450931197</v>
      </c>
      <c r="AW57" s="147">
        <v>5754.2820780829297</v>
      </c>
      <c r="AX57" s="147">
        <v>5083.28115357362</v>
      </c>
      <c r="AY57" s="147">
        <f t="shared" si="9"/>
        <v>5754.2820780829297</v>
      </c>
      <c r="AZ57" s="153">
        <f t="shared" si="10"/>
        <v>0</v>
      </c>
      <c r="BA57" s="153">
        <f t="shared" si="11"/>
        <v>-3517.0029606032999</v>
      </c>
    </row>
    <row r="58" spans="1:53" s="147" customFormat="1">
      <c r="A58" s="152">
        <v>4.1666666666666699E-2</v>
      </c>
      <c r="B58" s="153">
        <v>3157.06986068687</v>
      </c>
      <c r="C58" s="153">
        <v>3247.7555570006298</v>
      </c>
      <c r="D58" s="153">
        <v>60.259709831492003</v>
      </c>
      <c r="E58" s="153">
        <v>408.00156304593798</v>
      </c>
      <c r="F58" s="153">
        <v>120.548366822172</v>
      </c>
      <c r="G58" s="153">
        <v>0</v>
      </c>
      <c r="H58" s="153">
        <v>0</v>
      </c>
      <c r="I58" s="153">
        <v>96.183752284962196</v>
      </c>
      <c r="J58" s="153">
        <v>-1352.4399173337199</v>
      </c>
      <c r="K58" s="153">
        <v>-224.492605270251</v>
      </c>
      <c r="L58" s="153">
        <v>-501.69559081805301</v>
      </c>
      <c r="M58" s="153">
        <v>5512.8862870680996</v>
      </c>
      <c r="N58" s="153">
        <v>5011.1906962500398</v>
      </c>
      <c r="O58" s="153">
        <f t="shared" si="3"/>
        <v>5512.8862870680996</v>
      </c>
      <c r="P58" s="153">
        <f t="shared" si="4"/>
        <v>0</v>
      </c>
      <c r="Q58" s="153">
        <f t="shared" si="5"/>
        <v>-1352.4399173337199</v>
      </c>
      <c r="S58" s="152">
        <v>4.1666666666666699E-2</v>
      </c>
      <c r="T58" s="153">
        <v>3695.4201296389801</v>
      </c>
      <c r="U58" s="153">
        <v>3145.7134252185001</v>
      </c>
      <c r="V58" s="153">
        <v>63.230478304655399</v>
      </c>
      <c r="W58" s="153">
        <v>407.64356218430601</v>
      </c>
      <c r="X58" s="153">
        <v>107.599673103366</v>
      </c>
      <c r="Y58" s="153">
        <v>0</v>
      </c>
      <c r="Z58" s="153">
        <v>0</v>
      </c>
      <c r="AA58" s="153">
        <v>36.666836414652302</v>
      </c>
      <c r="AB58" s="153">
        <v>-1501.30532768339</v>
      </c>
      <c r="AC58" s="153">
        <v>-45.096126685104899</v>
      </c>
      <c r="AD58" s="153">
        <v>-501.393550095195</v>
      </c>
      <c r="AE58" s="153">
        <v>5909.8726504959604</v>
      </c>
      <c r="AF58" s="153">
        <v>5408.4791004007602</v>
      </c>
      <c r="AG58" s="153">
        <f t="shared" si="6"/>
        <v>5909.8726504959604</v>
      </c>
      <c r="AH58" s="153">
        <f t="shared" si="7"/>
        <v>0</v>
      </c>
      <c r="AI58" s="153">
        <f t="shared" si="8"/>
        <v>-1501.30532768339</v>
      </c>
      <c r="AK58" s="152">
        <v>4.1666666666666699E-2</v>
      </c>
      <c r="AL58" s="147">
        <v>4146.2567546032196</v>
      </c>
      <c r="AM58" s="147">
        <v>4385.3219306483898</v>
      </c>
      <c r="AN58" s="147">
        <v>80.257023506286004</v>
      </c>
      <c r="AO58" s="147">
        <v>420.23587556107901</v>
      </c>
      <c r="AP58" s="147">
        <v>127.252382819408</v>
      </c>
      <c r="AQ58" s="147">
        <v>0</v>
      </c>
      <c r="AR58" s="147">
        <v>0</v>
      </c>
      <c r="AS58" s="147">
        <v>143.04070476958299</v>
      </c>
      <c r="AT58" s="147">
        <v>-3537.5164737233599</v>
      </c>
      <c r="AU58" s="147">
        <v>-5.0930589393635604</v>
      </c>
      <c r="AV58" s="147">
        <v>-673.97095256847399</v>
      </c>
      <c r="AW58" s="147">
        <v>5759.7551392452397</v>
      </c>
      <c r="AX58" s="147">
        <v>5085.7841866767703</v>
      </c>
      <c r="AY58" s="147">
        <f t="shared" si="9"/>
        <v>5759.7551392452397</v>
      </c>
      <c r="AZ58" s="153">
        <f t="shared" si="10"/>
        <v>0</v>
      </c>
      <c r="BA58" s="153">
        <f t="shared" si="11"/>
        <v>-3537.5164737233599</v>
      </c>
    </row>
    <row r="59" spans="1:53" s="147" customFormat="1">
      <c r="A59" s="152">
        <v>5.2083333333333301E-2</v>
      </c>
      <c r="B59" s="153">
        <v>3160.4481171519101</v>
      </c>
      <c r="C59" s="153">
        <v>3253.7617499510102</v>
      </c>
      <c r="D59" s="153">
        <v>60.2998613294086</v>
      </c>
      <c r="E59" s="153">
        <v>409.34719670954399</v>
      </c>
      <c r="F59" s="153">
        <v>120.548366822172</v>
      </c>
      <c r="G59" s="153">
        <v>0</v>
      </c>
      <c r="H59" s="153">
        <v>0</v>
      </c>
      <c r="I59" s="153">
        <v>88.707071161536604</v>
      </c>
      <c r="J59" s="153">
        <v>-1321.2234753259199</v>
      </c>
      <c r="K59" s="153">
        <v>-273.83690735656199</v>
      </c>
      <c r="L59" s="153">
        <v>-502.43395128168402</v>
      </c>
      <c r="M59" s="153">
        <v>5498.0519804430996</v>
      </c>
      <c r="N59" s="153">
        <v>4995.6180291614201</v>
      </c>
      <c r="O59" s="153">
        <f t="shared" si="3"/>
        <v>5498.0519804430996</v>
      </c>
      <c r="P59" s="153">
        <f t="shared" si="4"/>
        <v>0</v>
      </c>
      <c r="Q59" s="153">
        <f t="shared" si="5"/>
        <v>-1321.2234753259199</v>
      </c>
      <c r="S59" s="152">
        <v>5.2083333333333301E-2</v>
      </c>
      <c r="T59" s="153">
        <v>3696.1071249392498</v>
      </c>
      <c r="U59" s="153">
        <v>3123.4656143379202</v>
      </c>
      <c r="V59" s="153">
        <v>63.096657186550402</v>
      </c>
      <c r="W59" s="153">
        <v>408.35255085526802</v>
      </c>
      <c r="X59" s="153">
        <v>106.213357181219</v>
      </c>
      <c r="Y59" s="153">
        <v>0</v>
      </c>
      <c r="Z59" s="153">
        <v>0</v>
      </c>
      <c r="AA59" s="153">
        <v>33.879264521481403</v>
      </c>
      <c r="AB59" s="153">
        <v>-1261.13398726587</v>
      </c>
      <c r="AC59" s="153">
        <v>-287.231274207426</v>
      </c>
      <c r="AD59" s="153">
        <v>-499.45972186518401</v>
      </c>
      <c r="AE59" s="153">
        <v>5882.7493075483899</v>
      </c>
      <c r="AF59" s="153">
        <v>5383.2895856832101</v>
      </c>
      <c r="AG59" s="153">
        <f t="shared" si="6"/>
        <v>5882.7493075483899</v>
      </c>
      <c r="AH59" s="153">
        <f t="shared" si="7"/>
        <v>0</v>
      </c>
      <c r="AI59" s="153">
        <f t="shared" si="8"/>
        <v>-1261.13398726587</v>
      </c>
      <c r="AK59" s="152">
        <v>5.2083333333333301E-2</v>
      </c>
      <c r="AL59" s="147">
        <v>4146.4434793783703</v>
      </c>
      <c r="AM59" s="147">
        <v>4422.1104229361299</v>
      </c>
      <c r="AN59" s="147">
        <v>80.310568040595697</v>
      </c>
      <c r="AO59" s="147">
        <v>422.00947551555203</v>
      </c>
      <c r="AP59" s="147">
        <v>126.853493768028</v>
      </c>
      <c r="AQ59" s="147">
        <v>0</v>
      </c>
      <c r="AR59" s="147">
        <v>0</v>
      </c>
      <c r="AS59" s="147">
        <v>144.89166700946399</v>
      </c>
      <c r="AT59" s="147">
        <v>-3597.1538773822399</v>
      </c>
      <c r="AU59" s="147">
        <v>-5.0661471281999102</v>
      </c>
      <c r="AV59" s="147">
        <v>-677.57740915777003</v>
      </c>
      <c r="AW59" s="147">
        <v>5740.3990821377001</v>
      </c>
      <c r="AX59" s="147">
        <v>5062.8216729799296</v>
      </c>
      <c r="AY59" s="147">
        <f t="shared" si="9"/>
        <v>5740.3990821377001</v>
      </c>
      <c r="AZ59" s="153">
        <f t="shared" si="10"/>
        <v>0</v>
      </c>
      <c r="BA59" s="153">
        <f t="shared" si="11"/>
        <v>-3597.1538773822399</v>
      </c>
    </row>
    <row r="60" spans="1:53" s="147" customFormat="1">
      <c r="A60" s="152">
        <v>6.25E-2</v>
      </c>
      <c r="B60" s="153">
        <v>3160.96886200878</v>
      </c>
      <c r="C60" s="153">
        <v>3245.8696342079802</v>
      </c>
      <c r="D60" s="153">
        <v>60.199484243885998</v>
      </c>
      <c r="E60" s="153">
        <v>407.63136848321898</v>
      </c>
      <c r="F60" s="153">
        <v>120.548366822172</v>
      </c>
      <c r="G60" s="153">
        <v>0</v>
      </c>
      <c r="H60" s="153">
        <v>0</v>
      </c>
      <c r="I60" s="153">
        <v>88.095118081488096</v>
      </c>
      <c r="J60" s="153">
        <v>-1349.12057565992</v>
      </c>
      <c r="K60" s="153">
        <v>-273.865190127581</v>
      </c>
      <c r="L60" s="153">
        <v>-501.61012769959802</v>
      </c>
      <c r="M60" s="153">
        <v>5460.3270680600199</v>
      </c>
      <c r="N60" s="153">
        <v>4958.7169403604203</v>
      </c>
      <c r="O60" s="153">
        <f t="shared" si="3"/>
        <v>5460.3270680600199</v>
      </c>
      <c r="P60" s="153">
        <f t="shared" si="4"/>
        <v>0</v>
      </c>
      <c r="Q60" s="153">
        <f t="shared" si="5"/>
        <v>-1349.12057565992</v>
      </c>
      <c r="S60" s="152">
        <v>6.25E-2</v>
      </c>
      <c r="T60" s="153">
        <v>3697.3344861915798</v>
      </c>
      <c r="U60" s="153">
        <v>3115.3129061065702</v>
      </c>
      <c r="V60" s="153">
        <v>63.384372794671101</v>
      </c>
      <c r="W60" s="153">
        <v>408.725121808766</v>
      </c>
      <c r="X60" s="153">
        <v>106.199044396578</v>
      </c>
      <c r="Y60" s="153">
        <v>0</v>
      </c>
      <c r="Z60" s="153">
        <v>0</v>
      </c>
      <c r="AA60" s="153">
        <v>32.733112688550598</v>
      </c>
      <c r="AB60" s="153">
        <v>-1179.1604525986299</v>
      </c>
      <c r="AC60" s="153">
        <v>-368.49187290417501</v>
      </c>
      <c r="AD60" s="153">
        <v>-498.81716810993402</v>
      </c>
      <c r="AE60" s="153">
        <v>5876.0367184839097</v>
      </c>
      <c r="AF60" s="153">
        <v>5377.2195503739804</v>
      </c>
      <c r="AG60" s="153">
        <f t="shared" si="6"/>
        <v>5876.0367184839097</v>
      </c>
      <c r="AH60" s="153">
        <f t="shared" si="7"/>
        <v>0</v>
      </c>
      <c r="AI60" s="153">
        <f t="shared" si="8"/>
        <v>-1179.1604525986299</v>
      </c>
      <c r="AK60" s="152">
        <v>6.25E-2</v>
      </c>
      <c r="AL60" s="147">
        <v>4147.4638550505897</v>
      </c>
      <c r="AM60" s="147">
        <v>4367.9781434829401</v>
      </c>
      <c r="AN60" s="147">
        <v>78.309330028108505</v>
      </c>
      <c r="AO60" s="147">
        <v>421.02439941485102</v>
      </c>
      <c r="AP60" s="147">
        <v>126.80252914027299</v>
      </c>
      <c r="AQ60" s="147">
        <v>0</v>
      </c>
      <c r="AR60" s="147">
        <v>0</v>
      </c>
      <c r="AS60" s="147">
        <v>157.58500247038901</v>
      </c>
      <c r="AT60" s="147">
        <v>-3606.6056674745</v>
      </c>
      <c r="AU60" s="147">
        <v>-5.0661471281999102</v>
      </c>
      <c r="AV60" s="147">
        <v>-672.60070769269601</v>
      </c>
      <c r="AW60" s="147">
        <v>5687.49144498445</v>
      </c>
      <c r="AX60" s="147">
        <v>5014.8907372917502</v>
      </c>
      <c r="AY60" s="147">
        <f t="shared" si="9"/>
        <v>5687.49144498445</v>
      </c>
      <c r="AZ60" s="153">
        <f t="shared" si="10"/>
        <v>0</v>
      </c>
      <c r="BA60" s="153">
        <f t="shared" si="11"/>
        <v>-3606.6056674745</v>
      </c>
    </row>
    <row r="61" spans="1:53" s="147" customFormat="1">
      <c r="A61" s="152">
        <v>7.2916666666666699E-2</v>
      </c>
      <c r="B61" s="153">
        <v>3160.1676960138898</v>
      </c>
      <c r="C61" s="153">
        <v>3240.9580428265399</v>
      </c>
      <c r="D61" s="153">
        <v>60.333320102644002</v>
      </c>
      <c r="E61" s="153">
        <v>408.00780934098498</v>
      </c>
      <c r="F61" s="153">
        <v>120.544635769283</v>
      </c>
      <c r="G61" s="153">
        <v>0</v>
      </c>
      <c r="H61" s="153">
        <v>0</v>
      </c>
      <c r="I61" s="153">
        <v>85.792560131279899</v>
      </c>
      <c r="J61" s="153">
        <v>-1337.1133400439401</v>
      </c>
      <c r="K61" s="153">
        <v>-273.771212578644</v>
      </c>
      <c r="L61" s="153">
        <v>-501.099651951319</v>
      </c>
      <c r="M61" s="153">
        <v>5464.9195115620396</v>
      </c>
      <c r="N61" s="153">
        <v>4963.8198596107204</v>
      </c>
      <c r="O61" s="153">
        <f t="shared" si="3"/>
        <v>5464.9195115620396</v>
      </c>
      <c r="P61" s="153">
        <f t="shared" si="4"/>
        <v>0</v>
      </c>
      <c r="Q61" s="153">
        <f t="shared" si="5"/>
        <v>-1337.1133400439401</v>
      </c>
      <c r="S61" s="152">
        <v>7.2916666666666699E-2</v>
      </c>
      <c r="T61" s="153">
        <v>3698.9153277451401</v>
      </c>
      <c r="U61" s="153">
        <v>3122.9500246125899</v>
      </c>
      <c r="V61" s="153">
        <v>63.223787095604102</v>
      </c>
      <c r="W61" s="153">
        <v>408.89468898494999</v>
      </c>
      <c r="X61" s="153">
        <v>106.127512851449</v>
      </c>
      <c r="Y61" s="153">
        <v>0</v>
      </c>
      <c r="Z61" s="153">
        <v>0</v>
      </c>
      <c r="AA61" s="153">
        <v>30.6309306375849</v>
      </c>
      <c r="AB61" s="153">
        <v>-1103.2503473729601</v>
      </c>
      <c r="AC61" s="153">
        <v>-395.16729179377597</v>
      </c>
      <c r="AD61" s="153">
        <v>-499.55680731326697</v>
      </c>
      <c r="AE61" s="153">
        <v>5932.3246327605802</v>
      </c>
      <c r="AF61" s="153">
        <v>5432.7678254473103</v>
      </c>
      <c r="AG61" s="153">
        <f t="shared" si="6"/>
        <v>5932.3246327605802</v>
      </c>
      <c r="AH61" s="153">
        <f t="shared" si="7"/>
        <v>0</v>
      </c>
      <c r="AI61" s="153">
        <f t="shared" si="8"/>
        <v>-1103.2503473729601</v>
      </c>
      <c r="AK61" s="152">
        <v>7.2916666666666699E-2</v>
      </c>
      <c r="AL61" s="147">
        <v>4148.8243342372198</v>
      </c>
      <c r="AM61" s="147">
        <v>4265.6090072842298</v>
      </c>
      <c r="AN61" s="147">
        <v>69.527976613592301</v>
      </c>
      <c r="AO61" s="147">
        <v>420.38567973725401</v>
      </c>
      <c r="AP61" s="147">
        <v>126.473545485011</v>
      </c>
      <c r="AQ61" s="147">
        <v>0</v>
      </c>
      <c r="AR61" s="147">
        <v>0</v>
      </c>
      <c r="AS61" s="147">
        <v>159.34685063128899</v>
      </c>
      <c r="AT61" s="147">
        <v>-3471.5934679062102</v>
      </c>
      <c r="AU61" s="147">
        <v>-4.9854116947089704</v>
      </c>
      <c r="AV61" s="147">
        <v>-662.84989488284202</v>
      </c>
      <c r="AW61" s="147">
        <v>5713.5885143876803</v>
      </c>
      <c r="AX61" s="147">
        <v>5050.7386195048402</v>
      </c>
      <c r="AY61" s="147">
        <f t="shared" si="9"/>
        <v>5713.5885143876803</v>
      </c>
      <c r="AZ61" s="153">
        <f t="shared" si="10"/>
        <v>0</v>
      </c>
      <c r="BA61" s="153">
        <f t="shared" si="11"/>
        <v>-3471.5934679062102</v>
      </c>
    </row>
    <row r="62" spans="1:53" s="147" customFormat="1">
      <c r="A62" s="152">
        <v>8.3333333333333301E-2</v>
      </c>
      <c r="B62" s="153">
        <v>3160.9221468854598</v>
      </c>
      <c r="C62" s="153">
        <v>3353.0850657536798</v>
      </c>
      <c r="D62" s="153">
        <v>60.2329430171214</v>
      </c>
      <c r="E62" s="153">
        <v>404.91292030846802</v>
      </c>
      <c r="F62" s="153">
        <v>118.42517587315101</v>
      </c>
      <c r="G62" s="153">
        <v>0</v>
      </c>
      <c r="H62" s="153">
        <v>0</v>
      </c>
      <c r="I62" s="153">
        <v>90.614921737060897</v>
      </c>
      <c r="J62" s="153">
        <v>-1504.3711739555299</v>
      </c>
      <c r="K62" s="153">
        <v>-166.477075956166</v>
      </c>
      <c r="L62" s="153">
        <v>-511.59782904152098</v>
      </c>
      <c r="M62" s="153">
        <v>5517.3449236632496</v>
      </c>
      <c r="N62" s="153">
        <v>5005.74709462173</v>
      </c>
      <c r="O62" s="153">
        <f t="shared" si="3"/>
        <v>5517.3449236632496</v>
      </c>
      <c r="P62" s="153">
        <f t="shared" si="4"/>
        <v>0</v>
      </c>
      <c r="Q62" s="153">
        <f t="shared" si="5"/>
        <v>-1504.3711739555299</v>
      </c>
      <c r="S62" s="152">
        <v>8.3333333333333301E-2</v>
      </c>
      <c r="T62" s="153">
        <v>3699.7357778997598</v>
      </c>
      <c r="U62" s="153">
        <v>3127.6904221263098</v>
      </c>
      <c r="V62" s="153">
        <v>63.203714234180602</v>
      </c>
      <c r="W62" s="153">
        <v>408.662551238741</v>
      </c>
      <c r="X62" s="153">
        <v>107.202895403882</v>
      </c>
      <c r="Y62" s="153">
        <v>0</v>
      </c>
      <c r="Z62" s="153">
        <v>0</v>
      </c>
      <c r="AA62" s="153">
        <v>30.154951006643799</v>
      </c>
      <c r="AB62" s="153">
        <v>-465.45313380298802</v>
      </c>
      <c r="AC62" s="153">
        <v>-1015.77805892372</v>
      </c>
      <c r="AD62" s="153">
        <v>-500.01093610004898</v>
      </c>
      <c r="AE62" s="153">
        <v>5955.4191191828004</v>
      </c>
      <c r="AF62" s="153">
        <v>5455.4081830827599</v>
      </c>
      <c r="AG62" s="153">
        <f t="shared" si="6"/>
        <v>5955.4191191828004</v>
      </c>
      <c r="AH62" s="153">
        <f t="shared" si="7"/>
        <v>0</v>
      </c>
      <c r="AI62" s="153">
        <f t="shared" si="8"/>
        <v>-465.45313380298802</v>
      </c>
      <c r="AK62" s="152">
        <v>8.3333333333333301E-2</v>
      </c>
      <c r="AL62" s="147">
        <v>4167.4914386115497</v>
      </c>
      <c r="AM62" s="147">
        <v>4336.5839794711501</v>
      </c>
      <c r="AN62" s="147">
        <v>79.842050173864806</v>
      </c>
      <c r="AO62" s="147">
        <v>421.03627424483</v>
      </c>
      <c r="AP62" s="147">
        <v>121.59817138237401</v>
      </c>
      <c r="AQ62" s="147">
        <v>0</v>
      </c>
      <c r="AR62" s="147">
        <v>0</v>
      </c>
      <c r="AS62" s="147">
        <v>162.08330695753</v>
      </c>
      <c r="AT62" s="147">
        <v>-3611.7193823747998</v>
      </c>
      <c r="AU62" s="147">
        <v>-4.9854116947089704</v>
      </c>
      <c r="AV62" s="147">
        <v>-670.79837603259</v>
      </c>
      <c r="AW62" s="147">
        <v>5671.9304267717798</v>
      </c>
      <c r="AX62" s="147">
        <v>5001.1320507391902</v>
      </c>
      <c r="AY62" s="147">
        <f t="shared" si="9"/>
        <v>5671.9304267717798</v>
      </c>
      <c r="AZ62" s="153">
        <f t="shared" si="10"/>
        <v>0</v>
      </c>
      <c r="BA62" s="153">
        <f t="shared" si="11"/>
        <v>-3611.7193823747998</v>
      </c>
    </row>
    <row r="63" spans="1:53" s="147" customFormat="1">
      <c r="A63" s="152">
        <v>9.375E-2</v>
      </c>
      <c r="B63" s="153">
        <v>3160.2945570762699</v>
      </c>
      <c r="C63" s="153">
        <v>3392.37701845642</v>
      </c>
      <c r="D63" s="153">
        <v>60.259710086764102</v>
      </c>
      <c r="E63" s="153">
        <v>404.84443567719302</v>
      </c>
      <c r="F63" s="153">
        <v>118.492903656953</v>
      </c>
      <c r="G63" s="153">
        <v>0</v>
      </c>
      <c r="H63" s="153">
        <v>0</v>
      </c>
      <c r="I63" s="153">
        <v>101.012173738036</v>
      </c>
      <c r="J63" s="153">
        <v>-1559.13409342312</v>
      </c>
      <c r="K63" s="153">
        <v>-166.62184937827601</v>
      </c>
      <c r="L63" s="153">
        <v>-515.39505884685104</v>
      </c>
      <c r="M63" s="153">
        <v>5511.5248558902504</v>
      </c>
      <c r="N63" s="153">
        <v>4996.1297970433998</v>
      </c>
      <c r="O63" s="153">
        <f t="shared" si="3"/>
        <v>5511.5248558902504</v>
      </c>
      <c r="P63" s="153">
        <f t="shared" si="4"/>
        <v>0</v>
      </c>
      <c r="Q63" s="153">
        <f t="shared" si="5"/>
        <v>-1559.13409342312</v>
      </c>
      <c r="S63" s="152">
        <v>9.375E-2</v>
      </c>
      <c r="T63" s="153">
        <v>3700.08263024178</v>
      </c>
      <c r="U63" s="153">
        <v>3137.9733367866802</v>
      </c>
      <c r="V63" s="153">
        <v>63.230479325629602</v>
      </c>
      <c r="W63" s="153">
        <v>409.826051040094</v>
      </c>
      <c r="X63" s="153">
        <v>107.19313955441901</v>
      </c>
      <c r="Y63" s="153">
        <v>0</v>
      </c>
      <c r="Z63" s="153">
        <v>0</v>
      </c>
      <c r="AA63" s="153">
        <v>30.3943222234434</v>
      </c>
      <c r="AB63" s="153">
        <v>-464.99720187011599</v>
      </c>
      <c r="AC63" s="153">
        <v>-1118.7522116842199</v>
      </c>
      <c r="AD63" s="153">
        <v>-500.99928112383401</v>
      </c>
      <c r="AE63" s="153">
        <v>5864.9505456177103</v>
      </c>
      <c r="AF63" s="153">
        <v>5363.9512644938804</v>
      </c>
      <c r="AG63" s="153">
        <f t="shared" si="6"/>
        <v>5864.9505456177103</v>
      </c>
      <c r="AH63" s="153">
        <f t="shared" si="7"/>
        <v>0</v>
      </c>
      <c r="AI63" s="153">
        <f t="shared" si="8"/>
        <v>-464.99720187011599</v>
      </c>
      <c r="AK63" s="152">
        <v>9.375E-2</v>
      </c>
      <c r="AL63" s="147">
        <v>4174.2807110559897</v>
      </c>
      <c r="AM63" s="147">
        <v>4303.2217015751003</v>
      </c>
      <c r="AN63" s="147">
        <v>77.820732131216104</v>
      </c>
      <c r="AO63" s="147">
        <v>418.49447745629101</v>
      </c>
      <c r="AP63" s="147">
        <v>121.63266219527399</v>
      </c>
      <c r="AQ63" s="147">
        <v>0</v>
      </c>
      <c r="AR63" s="147">
        <v>0</v>
      </c>
      <c r="AS63" s="147">
        <v>174.01575612365099</v>
      </c>
      <c r="AT63" s="147">
        <v>-3631.5809808384101</v>
      </c>
      <c r="AU63" s="147">
        <v>-5.1199707505272096</v>
      </c>
      <c r="AV63" s="147">
        <v>-668.01739438718005</v>
      </c>
      <c r="AW63" s="147">
        <v>5632.7650889485903</v>
      </c>
      <c r="AX63" s="147">
        <v>4964.7476945614098</v>
      </c>
      <c r="AY63" s="147">
        <f t="shared" si="9"/>
        <v>5632.7650889485903</v>
      </c>
      <c r="AZ63" s="153">
        <f t="shared" si="10"/>
        <v>0</v>
      </c>
      <c r="BA63" s="153">
        <f t="shared" si="11"/>
        <v>-3631.5809808384101</v>
      </c>
    </row>
    <row r="64" spans="1:53" s="147" customFormat="1">
      <c r="A64" s="152">
        <v>0.104166666666667</v>
      </c>
      <c r="B64" s="153">
        <v>3161.8301252331498</v>
      </c>
      <c r="C64" s="153">
        <v>3398.9752429206901</v>
      </c>
      <c r="D64" s="153">
        <v>60.266402300900999</v>
      </c>
      <c r="E64" s="153">
        <v>405.06636717116498</v>
      </c>
      <c r="F64" s="153">
        <v>118.630381153459</v>
      </c>
      <c r="G64" s="153">
        <v>0</v>
      </c>
      <c r="H64" s="153">
        <v>0</v>
      </c>
      <c r="I64" s="153">
        <v>99.844817585581694</v>
      </c>
      <c r="J64" s="153">
        <v>-1610.1565627012701</v>
      </c>
      <c r="K64" s="153">
        <v>-166.40337898318199</v>
      </c>
      <c r="L64" s="153">
        <v>-516.100951579916</v>
      </c>
      <c r="M64" s="153">
        <v>5468.0533946804899</v>
      </c>
      <c r="N64" s="153">
        <v>4951.9524431005702</v>
      </c>
      <c r="O64" s="153">
        <f t="shared" si="3"/>
        <v>5468.0533946804899</v>
      </c>
      <c r="P64" s="153">
        <f t="shared" si="4"/>
        <v>0</v>
      </c>
      <c r="Q64" s="153">
        <f t="shared" si="5"/>
        <v>-1610.1565627012701</v>
      </c>
      <c r="S64" s="152">
        <v>0.104166666666667</v>
      </c>
      <c r="T64" s="153">
        <v>3701.1765692095801</v>
      </c>
      <c r="U64" s="153">
        <v>3121.8090213004298</v>
      </c>
      <c r="V64" s="153">
        <v>63.110039349409597</v>
      </c>
      <c r="W64" s="153">
        <v>407.76957911570202</v>
      </c>
      <c r="X64" s="153">
        <v>107.18886062410699</v>
      </c>
      <c r="Y64" s="153">
        <v>0</v>
      </c>
      <c r="Z64" s="153">
        <v>0</v>
      </c>
      <c r="AA64" s="153">
        <v>32.736169770986301</v>
      </c>
      <c r="AB64" s="153">
        <v>-443.30372896642302</v>
      </c>
      <c r="AC64" s="153">
        <v>-1117.5304264343699</v>
      </c>
      <c r="AD64" s="153">
        <v>-499.55446739603002</v>
      </c>
      <c r="AE64" s="153">
        <v>5872.9560839694204</v>
      </c>
      <c r="AF64" s="153">
        <v>5373.4016165733901</v>
      </c>
      <c r="AG64" s="153">
        <f t="shared" si="6"/>
        <v>5872.9560839694204</v>
      </c>
      <c r="AH64" s="153">
        <f t="shared" si="7"/>
        <v>0</v>
      </c>
      <c r="AI64" s="153">
        <f t="shared" si="8"/>
        <v>-443.30372896642302</v>
      </c>
      <c r="AK64" s="152">
        <v>0.104166666666667</v>
      </c>
      <c r="AL64" s="147">
        <v>4173.8405368694403</v>
      </c>
      <c r="AM64" s="147">
        <v>4294.7977415979503</v>
      </c>
      <c r="AN64" s="147">
        <v>79.8152776513883</v>
      </c>
      <c r="AO64" s="147">
        <v>418.69751591208802</v>
      </c>
      <c r="AP64" s="147">
        <v>121.567363882972</v>
      </c>
      <c r="AQ64" s="147">
        <v>0</v>
      </c>
      <c r="AR64" s="147">
        <v>0</v>
      </c>
      <c r="AS64" s="147">
        <v>173.90251427876899</v>
      </c>
      <c r="AT64" s="147">
        <v>-3625.92145920865</v>
      </c>
      <c r="AU64" s="147">
        <v>-5.14688256169085</v>
      </c>
      <c r="AV64" s="147">
        <v>-667.23475432848295</v>
      </c>
      <c r="AW64" s="147">
        <v>5631.5526084222702</v>
      </c>
      <c r="AX64" s="147">
        <v>4964.3178540937897</v>
      </c>
      <c r="AY64" s="147">
        <f t="shared" si="9"/>
        <v>5631.5526084222702</v>
      </c>
      <c r="AZ64" s="153">
        <f t="shared" si="10"/>
        <v>0</v>
      </c>
      <c r="BA64" s="153">
        <f t="shared" si="11"/>
        <v>-3625.92145920865</v>
      </c>
    </row>
    <row r="65" spans="1:53" s="147" customFormat="1">
      <c r="A65" s="152">
        <v>0.114583333333333</v>
      </c>
      <c r="B65" s="153">
        <v>3160.9020818761101</v>
      </c>
      <c r="C65" s="153">
        <v>3351.1438315533601</v>
      </c>
      <c r="D65" s="153">
        <v>60.333320102644002</v>
      </c>
      <c r="E65" s="153">
        <v>405.22091186753698</v>
      </c>
      <c r="F65" s="153">
        <v>118.718704117893</v>
      </c>
      <c r="G65" s="153">
        <v>0</v>
      </c>
      <c r="H65" s="153">
        <v>0</v>
      </c>
      <c r="I65" s="153">
        <v>92.925071330722304</v>
      </c>
      <c r="J65" s="153">
        <v>-1487.01536516959</v>
      </c>
      <c r="K65" s="153">
        <v>-252.62576521371599</v>
      </c>
      <c r="L65" s="153">
        <v>-511.461354977133</v>
      </c>
      <c r="M65" s="153">
        <v>5449.60279046496</v>
      </c>
      <c r="N65" s="153">
        <v>4938.1414354878298</v>
      </c>
      <c r="O65" s="153">
        <f t="shared" si="3"/>
        <v>5449.60279046496</v>
      </c>
      <c r="P65" s="153">
        <f t="shared" si="4"/>
        <v>0</v>
      </c>
      <c r="Q65" s="153">
        <f t="shared" si="5"/>
        <v>-1487.01536516959</v>
      </c>
      <c r="S65" s="152">
        <v>0.114583333333333</v>
      </c>
      <c r="T65" s="153">
        <v>3702.82416261768</v>
      </c>
      <c r="U65" s="153">
        <v>3113.1627492544299</v>
      </c>
      <c r="V65" s="153">
        <v>61.597861072162999</v>
      </c>
      <c r="W65" s="153">
        <v>407.97804462280999</v>
      </c>
      <c r="X65" s="153">
        <v>107.168167683623</v>
      </c>
      <c r="Y65" s="153">
        <v>0</v>
      </c>
      <c r="Z65" s="153">
        <v>0</v>
      </c>
      <c r="AA65" s="153">
        <v>33.417433769479501</v>
      </c>
      <c r="AB65" s="153">
        <v>-447.742204976153</v>
      </c>
      <c r="AC65" s="153">
        <v>-1116.9444693713899</v>
      </c>
      <c r="AD65" s="153">
        <v>-498.88251636334502</v>
      </c>
      <c r="AE65" s="153">
        <v>5861.4617446726397</v>
      </c>
      <c r="AF65" s="153">
        <v>5362.5792283092997</v>
      </c>
      <c r="AG65" s="153">
        <f t="shared" si="6"/>
        <v>5861.4617446726397</v>
      </c>
      <c r="AH65" s="153">
        <f t="shared" si="7"/>
        <v>0</v>
      </c>
      <c r="AI65" s="153">
        <f t="shared" si="8"/>
        <v>-447.742204976153</v>
      </c>
      <c r="AK65" s="152">
        <v>0.114583333333333</v>
      </c>
      <c r="AL65" s="147">
        <v>4173.9538938527503</v>
      </c>
      <c r="AM65" s="147">
        <v>4233.0886059308496</v>
      </c>
      <c r="AN65" s="147">
        <v>69.313796178458404</v>
      </c>
      <c r="AO65" s="147">
        <v>419.63726494892501</v>
      </c>
      <c r="AP65" s="147">
        <v>121.486564201929</v>
      </c>
      <c r="AQ65" s="147">
        <v>0</v>
      </c>
      <c r="AR65" s="147">
        <v>0</v>
      </c>
      <c r="AS65" s="147">
        <v>166.21904520701301</v>
      </c>
      <c r="AT65" s="147">
        <v>-3609.9206366471999</v>
      </c>
      <c r="AU65" s="147">
        <v>-5.14688256169085</v>
      </c>
      <c r="AV65" s="147">
        <v>-661.19398843258898</v>
      </c>
      <c r="AW65" s="147">
        <v>5568.6316511110299</v>
      </c>
      <c r="AX65" s="147">
        <v>4907.4376626784397</v>
      </c>
      <c r="AY65" s="147">
        <f t="shared" si="9"/>
        <v>5568.6316511110299</v>
      </c>
      <c r="AZ65" s="153">
        <f t="shared" si="10"/>
        <v>0</v>
      </c>
      <c r="BA65" s="153">
        <f t="shared" si="11"/>
        <v>-3609.9206366471999</v>
      </c>
    </row>
    <row r="66" spans="1:53" s="147" customFormat="1">
      <c r="A66" s="152">
        <v>0.125</v>
      </c>
      <c r="B66" s="153">
        <v>3160.1075987844101</v>
      </c>
      <c r="C66" s="153">
        <v>3170.2913224798999</v>
      </c>
      <c r="D66" s="153">
        <v>60.2463266795789</v>
      </c>
      <c r="E66" s="153">
        <v>403.74537040948002</v>
      </c>
      <c r="F66" s="153">
        <v>111.59991198281899</v>
      </c>
      <c r="G66" s="153">
        <v>0</v>
      </c>
      <c r="H66" s="153">
        <v>0</v>
      </c>
      <c r="I66" s="153">
        <v>85.447443886246006</v>
      </c>
      <c r="J66" s="153">
        <v>-974.15288857188602</v>
      </c>
      <c r="K66" s="153">
        <v>-589.19836685346002</v>
      </c>
      <c r="L66" s="153">
        <v>-494.097344579283</v>
      </c>
      <c r="M66" s="153">
        <v>5428.0867187970998</v>
      </c>
      <c r="N66" s="153">
        <v>4933.9893742178101</v>
      </c>
      <c r="O66" s="153">
        <f t="shared" si="3"/>
        <v>5428.0867187970998</v>
      </c>
      <c r="P66" s="153">
        <f t="shared" si="4"/>
        <v>0</v>
      </c>
      <c r="Q66" s="153">
        <f t="shared" si="5"/>
        <v>-974.15288857188602</v>
      </c>
      <c r="S66" s="152">
        <v>0.125</v>
      </c>
      <c r="T66" s="153">
        <v>3703.7980003590201</v>
      </c>
      <c r="U66" s="153">
        <v>3100.5292242566702</v>
      </c>
      <c r="V66" s="153">
        <v>60.855153713533603</v>
      </c>
      <c r="W66" s="153">
        <v>408.85742192860602</v>
      </c>
      <c r="X66" s="153">
        <v>104.980008133108</v>
      </c>
      <c r="Y66" s="153">
        <v>0</v>
      </c>
      <c r="Z66" s="153">
        <v>0</v>
      </c>
      <c r="AA66" s="153">
        <v>36.230923800032798</v>
      </c>
      <c r="AB66" s="153">
        <v>-445.95556463567198</v>
      </c>
      <c r="AC66" s="153">
        <v>-1113.92943504146</v>
      </c>
      <c r="AD66" s="153">
        <v>-497.87260792089</v>
      </c>
      <c r="AE66" s="153">
        <v>5855.3657325138402</v>
      </c>
      <c r="AF66" s="153">
        <v>5357.4931245929502</v>
      </c>
      <c r="AG66" s="153">
        <f t="shared" si="6"/>
        <v>5855.3657325138402</v>
      </c>
      <c r="AH66" s="153">
        <f t="shared" si="7"/>
        <v>0</v>
      </c>
      <c r="AI66" s="153">
        <f t="shared" si="8"/>
        <v>-445.95556463567198</v>
      </c>
      <c r="AK66" s="152">
        <v>0.125</v>
      </c>
      <c r="AL66" s="147">
        <v>4173.6938664147401</v>
      </c>
      <c r="AM66" s="147">
        <v>4248.7837603991602</v>
      </c>
      <c r="AN66" s="147">
        <v>70.491783082278502</v>
      </c>
      <c r="AO66" s="147">
        <v>417.91930581800102</v>
      </c>
      <c r="AP66" s="147">
        <v>115.587123037038</v>
      </c>
      <c r="AQ66" s="147">
        <v>0</v>
      </c>
      <c r="AR66" s="147">
        <v>0</v>
      </c>
      <c r="AS66" s="147">
        <v>174.31783455064701</v>
      </c>
      <c r="AT66" s="147">
        <v>-3481.8135072661998</v>
      </c>
      <c r="AU66" s="147">
        <v>-119.596060194662</v>
      </c>
      <c r="AV66" s="147">
        <v>-662.65144729070403</v>
      </c>
      <c r="AW66" s="147">
        <v>5599.3841058409998</v>
      </c>
      <c r="AX66" s="147">
        <v>4936.7326585502897</v>
      </c>
      <c r="AY66" s="147">
        <f t="shared" si="9"/>
        <v>5599.3841058409998</v>
      </c>
      <c r="AZ66" s="153">
        <f t="shared" si="10"/>
        <v>0</v>
      </c>
      <c r="BA66" s="153">
        <f t="shared" si="11"/>
        <v>-3481.8135072661998</v>
      </c>
    </row>
    <row r="67" spans="1:53" s="147" customFormat="1">
      <c r="A67" s="152">
        <v>0.13541666666666699</v>
      </c>
      <c r="B67" s="153">
        <v>3161.97030320264</v>
      </c>
      <c r="C67" s="153">
        <v>3072.7481389030099</v>
      </c>
      <c r="D67" s="153">
        <v>60.273094259765799</v>
      </c>
      <c r="E67" s="153">
        <v>404.384675552884</v>
      </c>
      <c r="F67" s="153">
        <v>111.137821844756</v>
      </c>
      <c r="G67" s="153">
        <v>0</v>
      </c>
      <c r="H67" s="153">
        <v>0</v>
      </c>
      <c r="I67" s="153">
        <v>84.332727034995301</v>
      </c>
      <c r="J67" s="153">
        <v>-860.31809849518595</v>
      </c>
      <c r="K67" s="153">
        <v>-589.63366327262599</v>
      </c>
      <c r="L67" s="153">
        <v>-484.99857141294501</v>
      </c>
      <c r="M67" s="153">
        <v>5444.8949990302299</v>
      </c>
      <c r="N67" s="153">
        <v>4959.8964276172901</v>
      </c>
      <c r="O67" s="153">
        <f t="shared" si="3"/>
        <v>5444.8949990302299</v>
      </c>
      <c r="P67" s="153">
        <f t="shared" si="4"/>
        <v>0</v>
      </c>
      <c r="Q67" s="153">
        <f t="shared" si="5"/>
        <v>-860.31809849518595</v>
      </c>
      <c r="S67" s="152">
        <v>0.13541666666666699</v>
      </c>
      <c r="T67" s="153">
        <v>3703.8780407018098</v>
      </c>
      <c r="U67" s="153">
        <v>3123.0900798007201</v>
      </c>
      <c r="V67" s="153">
        <v>63.330843632747197</v>
      </c>
      <c r="W67" s="153">
        <v>410.02104462534697</v>
      </c>
      <c r="X67" s="153">
        <v>104.98382260549199</v>
      </c>
      <c r="Y67" s="153">
        <v>0</v>
      </c>
      <c r="Z67" s="153">
        <v>0</v>
      </c>
      <c r="AA67" s="153">
        <v>37.862716505079497</v>
      </c>
      <c r="AB67" s="153">
        <v>-483.16779043386401</v>
      </c>
      <c r="AC67" s="153">
        <v>-1112.8439729261299</v>
      </c>
      <c r="AD67" s="153">
        <v>-499.97514606009099</v>
      </c>
      <c r="AE67" s="153">
        <v>5847.1547845112</v>
      </c>
      <c r="AF67" s="153">
        <v>5347.1796384511099</v>
      </c>
      <c r="AG67" s="153">
        <f t="shared" si="6"/>
        <v>5847.1547845112</v>
      </c>
      <c r="AH67" s="153">
        <f t="shared" si="7"/>
        <v>0</v>
      </c>
      <c r="AI67" s="153">
        <f t="shared" si="8"/>
        <v>-483.16779043386401</v>
      </c>
      <c r="AK67" s="152">
        <v>0.13541666666666699</v>
      </c>
      <c r="AL67" s="147">
        <v>4174.0739591206202</v>
      </c>
      <c r="AM67" s="147">
        <v>4160.0865176075104</v>
      </c>
      <c r="AN67" s="147">
        <v>60.378500887363003</v>
      </c>
      <c r="AO67" s="147">
        <v>418.12091817369298</v>
      </c>
      <c r="AP67" s="147">
        <v>115.120669841818</v>
      </c>
      <c r="AQ67" s="147">
        <v>0</v>
      </c>
      <c r="AR67" s="147">
        <v>0</v>
      </c>
      <c r="AS67" s="147">
        <v>176.934818901499</v>
      </c>
      <c r="AT67" s="147">
        <v>-3370.4604419336601</v>
      </c>
      <c r="AU67" s="147">
        <v>-119.636426259217</v>
      </c>
      <c r="AV67" s="147">
        <v>-654.17358805825597</v>
      </c>
      <c r="AW67" s="147">
        <v>5614.6185163396203</v>
      </c>
      <c r="AX67" s="147">
        <v>4960.4449282813703</v>
      </c>
      <c r="AY67" s="147">
        <f t="shared" si="9"/>
        <v>5614.6185163396203</v>
      </c>
      <c r="AZ67" s="153">
        <f t="shared" si="10"/>
        <v>0</v>
      </c>
      <c r="BA67" s="153">
        <f t="shared" si="11"/>
        <v>-3370.4604419336601</v>
      </c>
    </row>
    <row r="68" spans="1:53" s="147" customFormat="1">
      <c r="A68" s="152">
        <v>0.14583333333333301</v>
      </c>
      <c r="B68" s="153">
        <v>3161.8568242464098</v>
      </c>
      <c r="C68" s="153">
        <v>3090.2006636296001</v>
      </c>
      <c r="D68" s="153">
        <v>60.293168859999497</v>
      </c>
      <c r="E68" s="153">
        <v>402.62813914914</v>
      </c>
      <c r="F68" s="153">
        <v>111.148955596777</v>
      </c>
      <c r="G68" s="153">
        <v>0</v>
      </c>
      <c r="H68" s="153">
        <v>0</v>
      </c>
      <c r="I68" s="153">
        <v>83.313253465200305</v>
      </c>
      <c r="J68" s="153">
        <v>-917.65036161908802</v>
      </c>
      <c r="K68" s="153">
        <v>-588.23445749923701</v>
      </c>
      <c r="L68" s="153">
        <v>-486.530754048174</v>
      </c>
      <c r="M68" s="153">
        <v>5403.5561858288002</v>
      </c>
      <c r="N68" s="153">
        <v>4917.0254317806302</v>
      </c>
      <c r="O68" s="153">
        <f t="shared" si="3"/>
        <v>5403.5561858288002</v>
      </c>
      <c r="P68" s="153">
        <f t="shared" si="4"/>
        <v>0</v>
      </c>
      <c r="Q68" s="153">
        <f t="shared" si="5"/>
        <v>-917.65036161908802</v>
      </c>
      <c r="S68" s="152">
        <v>0.14583333333333301</v>
      </c>
      <c r="T68" s="153">
        <v>3705.2521452967299</v>
      </c>
      <c r="U68" s="153">
        <v>3107.7605447207302</v>
      </c>
      <c r="V68" s="153">
        <v>63.377681840863303</v>
      </c>
      <c r="W68" s="153">
        <v>409.098441777316</v>
      </c>
      <c r="X68" s="153">
        <v>105.00008979783399</v>
      </c>
      <c r="Y68" s="153">
        <v>0</v>
      </c>
      <c r="Z68" s="153">
        <v>0</v>
      </c>
      <c r="AA68" s="153">
        <v>39.629621765877502</v>
      </c>
      <c r="AB68" s="153">
        <v>-472.40525915298502</v>
      </c>
      <c r="AC68" s="153">
        <v>-1110.75911607486</v>
      </c>
      <c r="AD68" s="153">
        <v>-498.67335368021998</v>
      </c>
      <c r="AE68" s="153">
        <v>5846.9541499714996</v>
      </c>
      <c r="AF68" s="153">
        <v>5348.2807962912802</v>
      </c>
      <c r="AG68" s="153">
        <f t="shared" si="6"/>
        <v>5846.9541499714996</v>
      </c>
      <c r="AH68" s="153">
        <f t="shared" si="7"/>
        <v>0</v>
      </c>
      <c r="AI68" s="153">
        <f t="shared" si="8"/>
        <v>-472.40525915298502</v>
      </c>
      <c r="AK68" s="152">
        <v>0.14583333333333301</v>
      </c>
      <c r="AL68" s="147">
        <v>4174.6341985750396</v>
      </c>
      <c r="AM68" s="147">
        <v>4150.2060579592398</v>
      </c>
      <c r="AN68" s="147">
        <v>60.258025302183697</v>
      </c>
      <c r="AO68" s="147">
        <v>419.134144471816</v>
      </c>
      <c r="AP68" s="147">
        <v>116.26873180704</v>
      </c>
      <c r="AQ68" s="147">
        <v>0</v>
      </c>
      <c r="AR68" s="147">
        <v>0</v>
      </c>
      <c r="AS68" s="147">
        <v>190.014701213867</v>
      </c>
      <c r="AT68" s="147">
        <v>-3378.93760146255</v>
      </c>
      <c r="AU68" s="147">
        <v>-119.64315513434801</v>
      </c>
      <c r="AV68" s="147">
        <v>-653.50544013726199</v>
      </c>
      <c r="AW68" s="147">
        <v>5611.93510273228</v>
      </c>
      <c r="AX68" s="147">
        <v>4958.4296625950201</v>
      </c>
      <c r="AY68" s="147">
        <f t="shared" si="9"/>
        <v>5611.93510273228</v>
      </c>
      <c r="AZ68" s="153">
        <f t="shared" si="10"/>
        <v>0</v>
      </c>
      <c r="BA68" s="153">
        <f t="shared" si="11"/>
        <v>-3378.93760146255</v>
      </c>
    </row>
    <row r="69" spans="1:53" s="147" customFormat="1">
      <c r="A69" s="152">
        <v>0.15625</v>
      </c>
      <c r="B69" s="153">
        <v>3162.1906271111902</v>
      </c>
      <c r="C69" s="153">
        <v>3099.3934325561099</v>
      </c>
      <c r="D69" s="153">
        <v>60.273093493949503</v>
      </c>
      <c r="E69" s="153">
        <v>402.497759412395</v>
      </c>
      <c r="F69" s="153">
        <v>111.064211225695</v>
      </c>
      <c r="G69" s="153">
        <v>0</v>
      </c>
      <c r="H69" s="153">
        <v>0</v>
      </c>
      <c r="I69" s="153">
        <v>78.305603636967206</v>
      </c>
      <c r="J69" s="153">
        <v>-991.91898588725405</v>
      </c>
      <c r="K69" s="153">
        <v>-587.59635121475196</v>
      </c>
      <c r="L69" s="153">
        <v>-487.35094147835503</v>
      </c>
      <c r="M69" s="153">
        <v>5334.2093903343002</v>
      </c>
      <c r="N69" s="153">
        <v>4846.85844885594</v>
      </c>
      <c r="O69" s="153">
        <f t="shared" si="3"/>
        <v>5334.2093903343002</v>
      </c>
      <c r="P69" s="153">
        <f t="shared" si="4"/>
        <v>0</v>
      </c>
      <c r="Q69" s="153">
        <f t="shared" si="5"/>
        <v>-991.91898588725405</v>
      </c>
      <c r="S69" s="152">
        <v>0.15625</v>
      </c>
      <c r="T69" s="153">
        <v>3705.2521290118202</v>
      </c>
      <c r="U69" s="153">
        <v>3101.88036666271</v>
      </c>
      <c r="V69" s="153">
        <v>63.364299167516997</v>
      </c>
      <c r="W69" s="153">
        <v>409.34840970394703</v>
      </c>
      <c r="X69" s="153">
        <v>104.995400000893</v>
      </c>
      <c r="Y69" s="153">
        <v>0</v>
      </c>
      <c r="Z69" s="153">
        <v>0</v>
      </c>
      <c r="AA69" s="153">
        <v>42.067994626600402</v>
      </c>
      <c r="AB69" s="153">
        <v>-474.81277154372799</v>
      </c>
      <c r="AC69" s="153">
        <v>-1109.1410297016801</v>
      </c>
      <c r="AD69" s="153">
        <v>-498.19742217285102</v>
      </c>
      <c r="AE69" s="153">
        <v>5842.9547979280896</v>
      </c>
      <c r="AF69" s="153">
        <v>5344.75737575524</v>
      </c>
      <c r="AG69" s="153">
        <f t="shared" si="6"/>
        <v>5842.9547979280896</v>
      </c>
      <c r="AH69" s="153">
        <f t="shared" si="7"/>
        <v>0</v>
      </c>
      <c r="AI69" s="153">
        <f t="shared" si="8"/>
        <v>-474.81277154372799</v>
      </c>
      <c r="AK69" s="152">
        <v>0.15625</v>
      </c>
      <c r="AL69" s="147">
        <v>4176.2013971325596</v>
      </c>
      <c r="AM69" s="147">
        <v>4192.90722278254</v>
      </c>
      <c r="AN69" s="147">
        <v>64.327433399314401</v>
      </c>
      <c r="AO69" s="147">
        <v>420.45994390020502</v>
      </c>
      <c r="AP69" s="147">
        <v>116.10824022047601</v>
      </c>
      <c r="AQ69" s="147">
        <v>0</v>
      </c>
      <c r="AR69" s="147">
        <v>0</v>
      </c>
      <c r="AS69" s="147">
        <v>189.40582098415101</v>
      </c>
      <c r="AT69" s="147">
        <v>-3313.3458689046001</v>
      </c>
      <c r="AU69" s="147">
        <v>-267.37550801367098</v>
      </c>
      <c r="AV69" s="147">
        <v>-657.75441206509095</v>
      </c>
      <c r="AW69" s="147">
        <v>5578.6886815009802</v>
      </c>
      <c r="AX69" s="147">
        <v>4920.9342694358902</v>
      </c>
      <c r="AY69" s="147">
        <f t="shared" si="9"/>
        <v>5578.6886815009802</v>
      </c>
      <c r="AZ69" s="153">
        <f t="shared" si="10"/>
        <v>0</v>
      </c>
      <c r="BA69" s="153">
        <f t="shared" si="11"/>
        <v>-3313.3458689046001</v>
      </c>
    </row>
    <row r="70" spans="1:53" s="147" customFormat="1">
      <c r="A70" s="152">
        <v>0.16666666666666699</v>
      </c>
      <c r="B70" s="153">
        <v>3162.8983465596798</v>
      </c>
      <c r="C70" s="153">
        <v>3201.8553261623401</v>
      </c>
      <c r="D70" s="153">
        <v>60.299861074136402</v>
      </c>
      <c r="E70" s="153">
        <v>401.38040701178801</v>
      </c>
      <c r="F70" s="153">
        <v>109.971444873011</v>
      </c>
      <c r="G70" s="153">
        <v>0</v>
      </c>
      <c r="H70" s="153">
        <v>0</v>
      </c>
      <c r="I70" s="153">
        <v>75.628766715766801</v>
      </c>
      <c r="J70" s="153">
        <v>-1326.2050277584899</v>
      </c>
      <c r="K70" s="153">
        <v>-312.37180308375099</v>
      </c>
      <c r="L70" s="153">
        <v>-496.96874460305702</v>
      </c>
      <c r="M70" s="153">
        <v>5373.4573215544797</v>
      </c>
      <c r="N70" s="153">
        <v>4876.4885769514203</v>
      </c>
      <c r="O70" s="153">
        <f t="shared" si="3"/>
        <v>5373.4573215544797</v>
      </c>
      <c r="P70" s="153">
        <f t="shared" si="4"/>
        <v>0</v>
      </c>
      <c r="Q70" s="153">
        <f t="shared" si="5"/>
        <v>-1326.2050277584899</v>
      </c>
      <c r="S70" s="152">
        <v>0.16666666666666699</v>
      </c>
      <c r="T70" s="153">
        <v>3704.27825870066</v>
      </c>
      <c r="U70" s="153">
        <v>3102.0918089697202</v>
      </c>
      <c r="V70" s="153">
        <v>63.257242119886797</v>
      </c>
      <c r="W70" s="153">
        <v>411.44911361912398</v>
      </c>
      <c r="X70" s="153">
        <v>102.799538934059</v>
      </c>
      <c r="Y70" s="153">
        <v>0</v>
      </c>
      <c r="Z70" s="153">
        <v>0</v>
      </c>
      <c r="AA70" s="153">
        <v>38.167418992101801</v>
      </c>
      <c r="AB70" s="153">
        <v>-475.13254736081001</v>
      </c>
      <c r="AC70" s="153">
        <v>-1107.2262289637099</v>
      </c>
      <c r="AD70" s="153">
        <v>-498.20373517784702</v>
      </c>
      <c r="AE70" s="153">
        <v>5839.6846050110298</v>
      </c>
      <c r="AF70" s="153">
        <v>5341.4808698331799</v>
      </c>
      <c r="AG70" s="153">
        <f t="shared" si="6"/>
        <v>5839.6846050110298</v>
      </c>
      <c r="AH70" s="153">
        <f t="shared" si="7"/>
        <v>0</v>
      </c>
      <c r="AI70" s="153">
        <f t="shared" si="8"/>
        <v>-475.13254736081001</v>
      </c>
      <c r="AK70" s="152">
        <v>0.16666666666666699</v>
      </c>
      <c r="AL70" s="147">
        <v>4178.21554329017</v>
      </c>
      <c r="AM70" s="147">
        <v>4275.2091245593901</v>
      </c>
      <c r="AN70" s="147">
        <v>76.448647120318796</v>
      </c>
      <c r="AO70" s="147">
        <v>425.92116878500201</v>
      </c>
      <c r="AP70" s="147">
        <v>113.907647085471</v>
      </c>
      <c r="AQ70" s="147">
        <v>0</v>
      </c>
      <c r="AR70" s="147">
        <v>0</v>
      </c>
      <c r="AS70" s="147">
        <v>177.70705974386999</v>
      </c>
      <c r="AT70" s="147">
        <v>-2940.68815193617</v>
      </c>
      <c r="AU70" s="147">
        <v>-681.12214503211305</v>
      </c>
      <c r="AV70" s="147">
        <v>-665.951543683968</v>
      </c>
      <c r="AW70" s="147">
        <v>5625.5988936159401</v>
      </c>
      <c r="AX70" s="147">
        <v>4959.64734993198</v>
      </c>
      <c r="AY70" s="147">
        <f t="shared" si="9"/>
        <v>5625.5988936159401</v>
      </c>
      <c r="AZ70" s="153">
        <f t="shared" si="10"/>
        <v>0</v>
      </c>
      <c r="BA70" s="153">
        <f t="shared" si="11"/>
        <v>-2940.68815193617</v>
      </c>
    </row>
    <row r="71" spans="1:53" s="147" customFormat="1">
      <c r="A71" s="152">
        <v>0.17708333333333301</v>
      </c>
      <c r="B71" s="153">
        <v>3162.4576987425799</v>
      </c>
      <c r="C71" s="153">
        <v>3191.3855626110599</v>
      </c>
      <c r="D71" s="153">
        <v>60.346703765101402</v>
      </c>
      <c r="E71" s="153">
        <v>403.11188252267499</v>
      </c>
      <c r="F71" s="153">
        <v>109.94993440943099</v>
      </c>
      <c r="G71" s="153">
        <v>0</v>
      </c>
      <c r="H71" s="153">
        <v>0</v>
      </c>
      <c r="I71" s="153">
        <v>73.642752385973594</v>
      </c>
      <c r="J71" s="153">
        <v>-1452.66463525419</v>
      </c>
      <c r="K71" s="153">
        <v>-165.98501794323599</v>
      </c>
      <c r="L71" s="153">
        <v>-496.031445366958</v>
      </c>
      <c r="M71" s="153">
        <v>5382.2448812393995</v>
      </c>
      <c r="N71" s="153">
        <v>4886.2134358724397</v>
      </c>
      <c r="O71" s="153">
        <f t="shared" si="3"/>
        <v>5382.2448812393995</v>
      </c>
      <c r="P71" s="153">
        <f t="shared" si="4"/>
        <v>0</v>
      </c>
      <c r="Q71" s="153">
        <f t="shared" si="5"/>
        <v>-1452.66463525419</v>
      </c>
      <c r="S71" s="152">
        <v>0.17708333333333301</v>
      </c>
      <c r="T71" s="153">
        <v>3703.05757426227</v>
      </c>
      <c r="U71" s="153">
        <v>3098.0985226238699</v>
      </c>
      <c r="V71" s="153">
        <v>63.176950163705598</v>
      </c>
      <c r="W71" s="153">
        <v>411.74235753978002</v>
      </c>
      <c r="X71" s="153">
        <v>102.824488475148</v>
      </c>
      <c r="Y71" s="153">
        <v>0</v>
      </c>
      <c r="Z71" s="153">
        <v>0</v>
      </c>
      <c r="AA71" s="153">
        <v>35.356422737859901</v>
      </c>
      <c r="AB71" s="153">
        <v>-451.639370577016</v>
      </c>
      <c r="AC71" s="153">
        <v>-1104.7427959362001</v>
      </c>
      <c r="AD71" s="153">
        <v>-497.76624864651001</v>
      </c>
      <c r="AE71" s="153">
        <v>5857.8741492894296</v>
      </c>
      <c r="AF71" s="153">
        <v>5360.10790064292</v>
      </c>
      <c r="AG71" s="153">
        <f t="shared" si="6"/>
        <v>5857.8741492894296</v>
      </c>
      <c r="AH71" s="153">
        <f t="shared" si="7"/>
        <v>0</v>
      </c>
      <c r="AI71" s="153">
        <f t="shared" si="8"/>
        <v>-451.639370577016</v>
      </c>
      <c r="AK71" s="152">
        <v>0.17708333333333301</v>
      </c>
      <c r="AL71" s="147">
        <v>4180.3764250314598</v>
      </c>
      <c r="AM71" s="147">
        <v>4332.1965445571896</v>
      </c>
      <c r="AN71" s="147">
        <v>80.203478461332907</v>
      </c>
      <c r="AO71" s="147">
        <v>426.12529718873498</v>
      </c>
      <c r="AP71" s="147">
        <v>113.899042167633</v>
      </c>
      <c r="AQ71" s="147">
        <v>0</v>
      </c>
      <c r="AR71" s="147">
        <v>0</v>
      </c>
      <c r="AS71" s="147">
        <v>184.57492162238</v>
      </c>
      <c r="AT71" s="147">
        <v>-2736.2230549371998</v>
      </c>
      <c r="AU71" s="147">
        <v>-1003.09186272415</v>
      </c>
      <c r="AV71" s="147">
        <v>-671.62116934807602</v>
      </c>
      <c r="AW71" s="147">
        <v>5578.0607913673703</v>
      </c>
      <c r="AX71" s="147">
        <v>4906.4396220193003</v>
      </c>
      <c r="AY71" s="147">
        <f t="shared" si="9"/>
        <v>5578.0607913673703</v>
      </c>
      <c r="AZ71" s="153">
        <f t="shared" si="10"/>
        <v>0</v>
      </c>
      <c r="BA71" s="153">
        <f t="shared" si="11"/>
        <v>-2736.2230549371998</v>
      </c>
    </row>
    <row r="72" spans="1:53" s="147" customFormat="1">
      <c r="A72" s="152">
        <v>0.1875</v>
      </c>
      <c r="B72" s="153">
        <v>3162.5645436948998</v>
      </c>
      <c r="C72" s="153">
        <v>3167.2751400164502</v>
      </c>
      <c r="D72" s="153">
        <v>60.413622077388602</v>
      </c>
      <c r="E72" s="153">
        <v>403.44262321449497</v>
      </c>
      <c r="F72" s="153">
        <v>109.959121410875</v>
      </c>
      <c r="G72" s="153">
        <v>0</v>
      </c>
      <c r="H72" s="153">
        <v>0</v>
      </c>
      <c r="I72" s="153">
        <v>69.8952799032255</v>
      </c>
      <c r="J72" s="153">
        <v>-1453.53911374935</v>
      </c>
      <c r="K72" s="153">
        <v>-165.79373612470999</v>
      </c>
      <c r="L72" s="153">
        <v>-493.73496710921899</v>
      </c>
      <c r="M72" s="153">
        <v>5354.2174804432698</v>
      </c>
      <c r="N72" s="153">
        <v>4860.4825133340501</v>
      </c>
      <c r="O72" s="153">
        <f t="shared" si="3"/>
        <v>5354.2174804432698</v>
      </c>
      <c r="P72" s="153">
        <f t="shared" si="4"/>
        <v>0</v>
      </c>
      <c r="Q72" s="153">
        <f t="shared" si="5"/>
        <v>-1453.53911374935</v>
      </c>
      <c r="S72" s="152">
        <v>0.1875</v>
      </c>
      <c r="T72" s="153">
        <v>3703.4711458890101</v>
      </c>
      <c r="U72" s="153">
        <v>3096.4751212984002</v>
      </c>
      <c r="V72" s="153">
        <v>63.243860212271102</v>
      </c>
      <c r="W72" s="153">
        <v>410.765203369235</v>
      </c>
      <c r="X72" s="153">
        <v>102.801062936636</v>
      </c>
      <c r="Y72" s="153">
        <v>0</v>
      </c>
      <c r="Z72" s="153">
        <v>0</v>
      </c>
      <c r="AA72" s="153">
        <v>36.445812459696</v>
      </c>
      <c r="AB72" s="153">
        <v>-438.18840705664797</v>
      </c>
      <c r="AC72" s="153">
        <v>-1102.78620951418</v>
      </c>
      <c r="AD72" s="153">
        <v>-497.60864428091401</v>
      </c>
      <c r="AE72" s="153">
        <v>5872.2275895944103</v>
      </c>
      <c r="AF72" s="153">
        <v>5374.6189453135003</v>
      </c>
      <c r="AG72" s="153">
        <f t="shared" si="6"/>
        <v>5872.2275895944103</v>
      </c>
      <c r="AH72" s="153">
        <f t="shared" si="7"/>
        <v>0</v>
      </c>
      <c r="AI72" s="153">
        <f t="shared" si="8"/>
        <v>-438.18840705664797</v>
      </c>
      <c r="AK72" s="152">
        <v>0.1875</v>
      </c>
      <c r="AL72" s="147">
        <v>4179.6027904860803</v>
      </c>
      <c r="AM72" s="147">
        <v>4303.9095057915101</v>
      </c>
      <c r="AN72" s="147">
        <v>80.384191583780193</v>
      </c>
      <c r="AO72" s="147">
        <v>422.24621831935798</v>
      </c>
      <c r="AP72" s="147">
        <v>113.871616833674</v>
      </c>
      <c r="AQ72" s="147">
        <v>0</v>
      </c>
      <c r="AR72" s="147">
        <v>0</v>
      </c>
      <c r="AS72" s="147">
        <v>185.69606324482501</v>
      </c>
      <c r="AT72" s="147">
        <v>-2721.31799485396</v>
      </c>
      <c r="AU72" s="147">
        <v>-1002.06215439419</v>
      </c>
      <c r="AV72" s="147">
        <v>-668.71352206177096</v>
      </c>
      <c r="AW72" s="147">
        <v>5562.3302370110796</v>
      </c>
      <c r="AX72" s="147">
        <v>4893.6167149493103</v>
      </c>
      <c r="AY72" s="147">
        <f t="shared" si="9"/>
        <v>5562.3302370110796</v>
      </c>
      <c r="AZ72" s="153">
        <f t="shared" si="10"/>
        <v>0</v>
      </c>
      <c r="BA72" s="153">
        <f t="shared" si="11"/>
        <v>-2721.31799485396</v>
      </c>
    </row>
    <row r="73" spans="1:53" s="147" customFormat="1">
      <c r="A73" s="152">
        <v>0.19791666666666699</v>
      </c>
      <c r="B73" s="153">
        <v>3162.9984760092798</v>
      </c>
      <c r="C73" s="153">
        <v>3148.4453434018201</v>
      </c>
      <c r="D73" s="153">
        <v>60.319936695458701</v>
      </c>
      <c r="E73" s="153">
        <v>405.24333795957398</v>
      </c>
      <c r="F73" s="153">
        <v>109.97749541376101</v>
      </c>
      <c r="G73" s="153">
        <v>0</v>
      </c>
      <c r="H73" s="153">
        <v>0</v>
      </c>
      <c r="I73" s="153">
        <v>76.574849258591001</v>
      </c>
      <c r="J73" s="153">
        <v>-1439.2576960848201</v>
      </c>
      <c r="K73" s="153">
        <v>-131.55858834966901</v>
      </c>
      <c r="L73" s="153">
        <v>-492.15706594117199</v>
      </c>
      <c r="M73" s="153">
        <v>5392.7431543039902</v>
      </c>
      <c r="N73" s="153">
        <v>4900.5860883628202</v>
      </c>
      <c r="O73" s="153">
        <f t="shared" si="3"/>
        <v>5392.7431543039902</v>
      </c>
      <c r="P73" s="153">
        <f t="shared" si="4"/>
        <v>0</v>
      </c>
      <c r="Q73" s="153">
        <f t="shared" si="5"/>
        <v>-1439.2576960848201</v>
      </c>
      <c r="S73" s="152">
        <v>0.19791666666666699</v>
      </c>
      <c r="T73" s="153">
        <v>3703.31770944756</v>
      </c>
      <c r="U73" s="153">
        <v>3094.4610939059698</v>
      </c>
      <c r="V73" s="153">
        <v>63.223786840360503</v>
      </c>
      <c r="W73" s="153">
        <v>411.71112141292298</v>
      </c>
      <c r="X73" s="153">
        <v>102.781326265901</v>
      </c>
      <c r="Y73" s="153">
        <v>0</v>
      </c>
      <c r="Z73" s="153">
        <v>0</v>
      </c>
      <c r="AA73" s="153">
        <v>40.709811250498603</v>
      </c>
      <c r="AB73" s="153">
        <v>-458.738867905885</v>
      </c>
      <c r="AC73" s="153">
        <v>-1101.18420400061</v>
      </c>
      <c r="AD73" s="153">
        <v>-497.522877866584</v>
      </c>
      <c r="AE73" s="153">
        <v>5856.28177721672</v>
      </c>
      <c r="AF73" s="153">
        <v>5358.7588993501404</v>
      </c>
      <c r="AG73" s="153">
        <f t="shared" si="6"/>
        <v>5856.28177721672</v>
      </c>
      <c r="AH73" s="153">
        <f t="shared" si="7"/>
        <v>0</v>
      </c>
      <c r="AI73" s="153">
        <f t="shared" si="8"/>
        <v>-458.738867905885</v>
      </c>
      <c r="AK73" s="152">
        <v>0.19791666666666699</v>
      </c>
      <c r="AL73" s="147">
        <v>4179.0224913069396</v>
      </c>
      <c r="AM73" s="147">
        <v>4284.63916114531</v>
      </c>
      <c r="AN73" s="147">
        <v>80.196784437087899</v>
      </c>
      <c r="AO73" s="147">
        <v>423.84690618274499</v>
      </c>
      <c r="AP73" s="147">
        <v>113.73568726751201</v>
      </c>
      <c r="AQ73" s="147">
        <v>0</v>
      </c>
      <c r="AR73" s="147">
        <v>0</v>
      </c>
      <c r="AS73" s="147">
        <v>201.412666944911</v>
      </c>
      <c r="AT73" s="147">
        <v>-2708.93604092135</v>
      </c>
      <c r="AU73" s="147">
        <v>-1000.83988392128</v>
      </c>
      <c r="AV73" s="147">
        <v>-667.14844734682299</v>
      </c>
      <c r="AW73" s="147">
        <v>5573.0777724418904</v>
      </c>
      <c r="AX73" s="147">
        <v>4905.9293250950705</v>
      </c>
      <c r="AY73" s="147">
        <f t="shared" si="9"/>
        <v>5573.0777724418904</v>
      </c>
      <c r="AZ73" s="153">
        <f t="shared" si="10"/>
        <v>0</v>
      </c>
      <c r="BA73" s="153">
        <f t="shared" si="11"/>
        <v>-2708.93604092135</v>
      </c>
    </row>
    <row r="74" spans="1:53" s="147" customFormat="1">
      <c r="A74" s="152">
        <v>0.20833333333333301</v>
      </c>
      <c r="B74" s="153">
        <v>3163.4725383423502</v>
      </c>
      <c r="C74" s="153">
        <v>3141.4484908711102</v>
      </c>
      <c r="D74" s="153">
        <v>60.273094259765799</v>
      </c>
      <c r="E74" s="153">
        <v>405.19164639789301</v>
      </c>
      <c r="F74" s="153">
        <v>107.56353573762701</v>
      </c>
      <c r="G74" s="153">
        <v>0</v>
      </c>
      <c r="H74" s="153">
        <v>0</v>
      </c>
      <c r="I74" s="153">
        <v>72.842539501727202</v>
      </c>
      <c r="J74" s="153">
        <v>-1435.8532609516201</v>
      </c>
      <c r="K74" s="153">
        <v>-114.378077752232</v>
      </c>
      <c r="L74" s="153">
        <v>-491.45441257204902</v>
      </c>
      <c r="M74" s="153">
        <v>5400.5605064066303</v>
      </c>
      <c r="N74" s="153">
        <v>4909.10609383458</v>
      </c>
      <c r="O74" s="153">
        <f t="shared" si="3"/>
        <v>5400.5605064066303</v>
      </c>
      <c r="P74" s="153">
        <f t="shared" si="4"/>
        <v>0</v>
      </c>
      <c r="Q74" s="153">
        <f t="shared" si="5"/>
        <v>-1435.8532609516201</v>
      </c>
      <c r="S74" s="152">
        <v>0.20833333333333301</v>
      </c>
      <c r="T74" s="153">
        <v>3703.5978913596</v>
      </c>
      <c r="U74" s="153">
        <v>3116.2733580894601</v>
      </c>
      <c r="V74" s="153">
        <v>63.1769496532186</v>
      </c>
      <c r="W74" s="153">
        <v>411.86752843344999</v>
      </c>
      <c r="X74" s="153">
        <v>102.79809978437299</v>
      </c>
      <c r="Y74" s="153">
        <v>0</v>
      </c>
      <c r="Z74" s="153">
        <v>0</v>
      </c>
      <c r="AA74" s="153">
        <v>41.452574955280099</v>
      </c>
      <c r="AB74" s="153">
        <v>-523.96064502729303</v>
      </c>
      <c r="AC74" s="153">
        <v>-993.86042013377096</v>
      </c>
      <c r="AD74" s="153">
        <v>-499.476392137353</v>
      </c>
      <c r="AE74" s="153">
        <v>5921.3453371143196</v>
      </c>
      <c r="AF74" s="153">
        <v>5421.8689449769599</v>
      </c>
      <c r="AG74" s="153">
        <f t="shared" si="6"/>
        <v>5921.3453371143196</v>
      </c>
      <c r="AH74" s="153">
        <f t="shared" si="7"/>
        <v>0</v>
      </c>
      <c r="AI74" s="153">
        <f t="shared" si="8"/>
        <v>-523.96064502729303</v>
      </c>
      <c r="AK74" s="152">
        <v>0.20833333333333301</v>
      </c>
      <c r="AL74" s="147">
        <v>4178.4156195054702</v>
      </c>
      <c r="AM74" s="147">
        <v>4322.6117495723101</v>
      </c>
      <c r="AN74" s="147">
        <v>80.062921824705199</v>
      </c>
      <c r="AO74" s="147">
        <v>425.599422775135</v>
      </c>
      <c r="AP74" s="147">
        <v>112.805665051684</v>
      </c>
      <c r="AQ74" s="147">
        <v>0</v>
      </c>
      <c r="AR74" s="147">
        <v>0</v>
      </c>
      <c r="AS74" s="147">
        <v>210.830207660914</v>
      </c>
      <c r="AT74" s="147">
        <v>-2667.9198086142301</v>
      </c>
      <c r="AU74" s="147">
        <v>-999.16330427380501</v>
      </c>
      <c r="AV74" s="147">
        <v>-670.91476686238104</v>
      </c>
      <c r="AW74" s="147">
        <v>5663.2424735021896</v>
      </c>
      <c r="AX74" s="147">
        <v>4992.3277066398005</v>
      </c>
      <c r="AY74" s="147">
        <f t="shared" si="9"/>
        <v>5663.2424735021896</v>
      </c>
      <c r="AZ74" s="153">
        <f t="shared" si="10"/>
        <v>0</v>
      </c>
      <c r="BA74" s="153">
        <f t="shared" si="11"/>
        <v>-2667.9198086142301</v>
      </c>
    </row>
    <row r="75" spans="1:53" s="147" customFormat="1">
      <c r="A75" s="152">
        <v>0.21875</v>
      </c>
      <c r="B75" s="153">
        <v>3163.0986543581598</v>
      </c>
      <c r="C75" s="153">
        <v>3097.5408652502902</v>
      </c>
      <c r="D75" s="153">
        <v>60.2329430171214</v>
      </c>
      <c r="E75" s="153">
        <v>407.54936409333101</v>
      </c>
      <c r="F75" s="153">
        <v>107.253701156761</v>
      </c>
      <c r="G75" s="153">
        <v>0</v>
      </c>
      <c r="H75" s="153">
        <v>0</v>
      </c>
      <c r="I75" s="153">
        <v>74.704134973467305</v>
      </c>
      <c r="J75" s="153">
        <v>-1417.6229493650501</v>
      </c>
      <c r="K75" s="153">
        <v>-114.398258249424</v>
      </c>
      <c r="L75" s="153">
        <v>-487.43719950178001</v>
      </c>
      <c r="M75" s="153">
        <v>5378.3584552346601</v>
      </c>
      <c r="N75" s="153">
        <v>4890.9212557328801</v>
      </c>
      <c r="O75" s="153">
        <f t="shared" si="3"/>
        <v>5378.3584552346601</v>
      </c>
      <c r="P75" s="153">
        <f t="shared" si="4"/>
        <v>0</v>
      </c>
      <c r="Q75" s="153">
        <f t="shared" si="5"/>
        <v>-1417.6229493650501</v>
      </c>
      <c r="S75" s="152">
        <v>0.21875</v>
      </c>
      <c r="T75" s="153">
        <v>3704.9319350708502</v>
      </c>
      <c r="U75" s="153">
        <v>3106.7244259314298</v>
      </c>
      <c r="V75" s="153">
        <v>63.243859957027603</v>
      </c>
      <c r="W75" s="153">
        <v>412.61130296754402</v>
      </c>
      <c r="X75" s="153">
        <v>102.760439056956</v>
      </c>
      <c r="Y75" s="153">
        <v>0</v>
      </c>
      <c r="Z75" s="153">
        <v>0</v>
      </c>
      <c r="AA75" s="153">
        <v>39.185401030146402</v>
      </c>
      <c r="AB75" s="153">
        <v>-533.97735589245895</v>
      </c>
      <c r="AC75" s="153">
        <v>-993.24397081486404</v>
      </c>
      <c r="AD75" s="153">
        <v>-498.71950180042398</v>
      </c>
      <c r="AE75" s="153">
        <v>5902.2360373066304</v>
      </c>
      <c r="AF75" s="153">
        <v>5403.5165355061999</v>
      </c>
      <c r="AG75" s="153">
        <f t="shared" si="6"/>
        <v>5902.2360373066304</v>
      </c>
      <c r="AH75" s="153">
        <f t="shared" si="7"/>
        <v>0</v>
      </c>
      <c r="AI75" s="153">
        <f t="shared" si="8"/>
        <v>-533.97735589245895</v>
      </c>
      <c r="AK75" s="152">
        <v>0.21875</v>
      </c>
      <c r="AL75" s="147">
        <v>4178.9292266128296</v>
      </c>
      <c r="AM75" s="147">
        <v>4376.97713039273</v>
      </c>
      <c r="AN75" s="147">
        <v>80.3373400524288</v>
      </c>
      <c r="AO75" s="147">
        <v>428.95447861444001</v>
      </c>
      <c r="AP75" s="147">
        <v>112.40916432368</v>
      </c>
      <c r="AQ75" s="147">
        <v>0</v>
      </c>
      <c r="AR75" s="147">
        <v>0</v>
      </c>
      <c r="AS75" s="147">
        <v>208.92630485596001</v>
      </c>
      <c r="AT75" s="147">
        <v>-2716.2096607130502</v>
      </c>
      <c r="AU75" s="147">
        <v>-997.52447079778699</v>
      </c>
      <c r="AV75" s="147">
        <v>-676.23951490828597</v>
      </c>
      <c r="AW75" s="147">
        <v>5672.7995133412396</v>
      </c>
      <c r="AX75" s="147">
        <v>4996.5599984329501</v>
      </c>
      <c r="AY75" s="147">
        <f t="shared" si="9"/>
        <v>5672.7995133412396</v>
      </c>
      <c r="AZ75" s="153">
        <f t="shared" si="10"/>
        <v>0</v>
      </c>
      <c r="BA75" s="153">
        <f t="shared" si="11"/>
        <v>-2716.2096607130502</v>
      </c>
    </row>
    <row r="76" spans="1:53" s="147" customFormat="1">
      <c r="A76" s="152">
        <v>0.22916666666666699</v>
      </c>
      <c r="B76" s="153">
        <v>3162.7047053646202</v>
      </c>
      <c r="C76" s="153">
        <v>3105.139446223</v>
      </c>
      <c r="D76" s="153">
        <v>60.326628909595598</v>
      </c>
      <c r="E76" s="153">
        <v>407.06060601746799</v>
      </c>
      <c r="F76" s="153">
        <v>107.10247654147101</v>
      </c>
      <c r="G76" s="153">
        <v>0</v>
      </c>
      <c r="H76" s="153">
        <v>0</v>
      </c>
      <c r="I76" s="153">
        <v>79.238994374760196</v>
      </c>
      <c r="J76" s="153">
        <v>-1442.63955143403</v>
      </c>
      <c r="K76" s="153">
        <v>-114.39153193025101</v>
      </c>
      <c r="L76" s="153">
        <v>-488.15911668224601</v>
      </c>
      <c r="M76" s="153">
        <v>5364.5417740666398</v>
      </c>
      <c r="N76" s="153">
        <v>4876.3826573843899</v>
      </c>
      <c r="O76" s="153">
        <f t="shared" si="3"/>
        <v>5364.5417740666398</v>
      </c>
      <c r="P76" s="153">
        <f t="shared" si="4"/>
        <v>0</v>
      </c>
      <c r="Q76" s="153">
        <f t="shared" si="5"/>
        <v>-1442.63955143403</v>
      </c>
      <c r="S76" s="152">
        <v>0.22916666666666699</v>
      </c>
      <c r="T76" s="153">
        <v>3704.6317878566201</v>
      </c>
      <c r="U76" s="153">
        <v>3108.8581719516501</v>
      </c>
      <c r="V76" s="153">
        <v>63.250551166078999</v>
      </c>
      <c r="W76" s="153">
        <v>411.92327507532201</v>
      </c>
      <c r="X76" s="153">
        <v>102.567398730544</v>
      </c>
      <c r="Y76" s="153">
        <v>0</v>
      </c>
      <c r="Z76" s="153">
        <v>0</v>
      </c>
      <c r="AA76" s="153">
        <v>40.631491084190401</v>
      </c>
      <c r="AB76" s="153">
        <v>-526.22270004580901</v>
      </c>
      <c r="AC76" s="153">
        <v>-990.51709485036497</v>
      </c>
      <c r="AD76" s="153">
        <v>-498.87110997490299</v>
      </c>
      <c r="AE76" s="153">
        <v>5915.1228809682298</v>
      </c>
      <c r="AF76" s="153">
        <v>5416.25177099333</v>
      </c>
      <c r="AG76" s="153">
        <f t="shared" si="6"/>
        <v>5915.1228809682298</v>
      </c>
      <c r="AH76" s="153">
        <f t="shared" si="7"/>
        <v>0</v>
      </c>
      <c r="AI76" s="153">
        <f t="shared" si="8"/>
        <v>-526.22270004580901</v>
      </c>
      <c r="AK76" s="152">
        <v>0.22916666666666699</v>
      </c>
      <c r="AL76" s="147">
        <v>4178.3422842781101</v>
      </c>
      <c r="AM76" s="147">
        <v>4246.3489210584003</v>
      </c>
      <c r="AN76" s="147">
        <v>80.384191073136805</v>
      </c>
      <c r="AO76" s="147">
        <v>429.38015166943597</v>
      </c>
      <c r="AP76" s="147">
        <v>112.37843812890399</v>
      </c>
      <c r="AQ76" s="147">
        <v>0</v>
      </c>
      <c r="AR76" s="147">
        <v>0</v>
      </c>
      <c r="AS76" s="147">
        <v>207.418308606165</v>
      </c>
      <c r="AT76" s="147">
        <v>-2586.73949745867</v>
      </c>
      <c r="AU76" s="147">
        <v>-995.69796591970498</v>
      </c>
      <c r="AV76" s="147">
        <v>-663.85503174857502</v>
      </c>
      <c r="AW76" s="147">
        <v>5671.8148314357804</v>
      </c>
      <c r="AX76" s="147">
        <v>5007.9597996871998</v>
      </c>
      <c r="AY76" s="147">
        <f t="shared" si="9"/>
        <v>5671.8148314357804</v>
      </c>
      <c r="AZ76" s="153">
        <f t="shared" si="10"/>
        <v>0</v>
      </c>
      <c r="BA76" s="153">
        <f t="shared" si="11"/>
        <v>-2586.73949745867</v>
      </c>
    </row>
    <row r="77" spans="1:53" s="147" customFormat="1">
      <c r="A77" s="152">
        <v>0.23958333333333301</v>
      </c>
      <c r="B77" s="153">
        <v>3162.9050294628701</v>
      </c>
      <c r="C77" s="153">
        <v>3115.8859938309902</v>
      </c>
      <c r="D77" s="153">
        <v>60.253018383171501</v>
      </c>
      <c r="E77" s="153">
        <v>410.75343836327602</v>
      </c>
      <c r="F77" s="153">
        <v>106.825444944414</v>
      </c>
      <c r="G77" s="153">
        <v>0</v>
      </c>
      <c r="H77" s="153">
        <v>0</v>
      </c>
      <c r="I77" s="153">
        <v>78.024346328972698</v>
      </c>
      <c r="J77" s="153">
        <v>-1442.7265326184699</v>
      </c>
      <c r="K77" s="153">
        <v>-114.337714704951</v>
      </c>
      <c r="L77" s="153">
        <v>-489.37750817625601</v>
      </c>
      <c r="M77" s="153">
        <v>5377.5830239902798</v>
      </c>
      <c r="N77" s="153">
        <v>4888.2055158140201</v>
      </c>
      <c r="O77" s="153">
        <f t="shared" si="3"/>
        <v>5377.5830239902798</v>
      </c>
      <c r="P77" s="153">
        <f t="shared" si="4"/>
        <v>0</v>
      </c>
      <c r="Q77" s="153">
        <f t="shared" si="5"/>
        <v>-1442.7265326184699</v>
      </c>
      <c r="S77" s="152">
        <v>0.23958333333333301</v>
      </c>
      <c r="T77" s="153">
        <v>3702.3638695782302</v>
      </c>
      <c r="U77" s="153">
        <v>3112.5102417058802</v>
      </c>
      <c r="V77" s="153">
        <v>63.257242375130303</v>
      </c>
      <c r="W77" s="153">
        <v>420.01133882874399</v>
      </c>
      <c r="X77" s="153">
        <v>102.556109388378</v>
      </c>
      <c r="Y77" s="153">
        <v>0</v>
      </c>
      <c r="Z77" s="153">
        <v>0</v>
      </c>
      <c r="AA77" s="153">
        <v>43.697704181277501</v>
      </c>
      <c r="AB77" s="153">
        <v>-534.26423454875101</v>
      </c>
      <c r="AC77" s="153">
        <v>-987.82166453626905</v>
      </c>
      <c r="AD77" s="153">
        <v>-499.526700417722</v>
      </c>
      <c r="AE77" s="153">
        <v>5922.31060697262</v>
      </c>
      <c r="AF77" s="153">
        <v>5422.7839065548997</v>
      </c>
      <c r="AG77" s="153">
        <f t="shared" si="6"/>
        <v>5922.31060697262</v>
      </c>
      <c r="AH77" s="153">
        <f t="shared" si="7"/>
        <v>0</v>
      </c>
      <c r="AI77" s="153">
        <f t="shared" si="8"/>
        <v>-534.26423454875101</v>
      </c>
      <c r="AK77" s="152">
        <v>0.23958333333333301</v>
      </c>
      <c r="AL77" s="147">
        <v>4177.8620232066296</v>
      </c>
      <c r="AM77" s="147">
        <v>4185.1029824739098</v>
      </c>
      <c r="AN77" s="147">
        <v>70.792972045226804</v>
      </c>
      <c r="AO77" s="147">
        <v>432.76250968592399</v>
      </c>
      <c r="AP77" s="147">
        <v>112.35485604319901</v>
      </c>
      <c r="AQ77" s="147">
        <v>0</v>
      </c>
      <c r="AR77" s="147">
        <v>0</v>
      </c>
      <c r="AS77" s="147">
        <v>207.72141088028999</v>
      </c>
      <c r="AT77" s="147">
        <v>-2498.7759611433498</v>
      </c>
      <c r="AU77" s="147">
        <v>-993.48761795737096</v>
      </c>
      <c r="AV77" s="147">
        <v>-658.07490588487406</v>
      </c>
      <c r="AW77" s="147">
        <v>5694.3331752344602</v>
      </c>
      <c r="AX77" s="147">
        <v>5036.2582693495897</v>
      </c>
      <c r="AY77" s="147">
        <f t="shared" si="9"/>
        <v>5694.3331752344602</v>
      </c>
      <c r="AZ77" s="153">
        <f t="shared" si="10"/>
        <v>0</v>
      </c>
      <c r="BA77" s="153">
        <f t="shared" si="11"/>
        <v>-2498.7759611433498</v>
      </c>
    </row>
    <row r="78" spans="1:53" s="147" customFormat="1">
      <c r="A78" s="152">
        <v>0.25</v>
      </c>
      <c r="B78" s="153">
        <v>3161.5363545885002</v>
      </c>
      <c r="C78" s="153">
        <v>3188.83118418715</v>
      </c>
      <c r="D78" s="153">
        <v>60.232943272393499</v>
      </c>
      <c r="E78" s="153">
        <v>450.93134445181897</v>
      </c>
      <c r="F78" s="153">
        <v>114.97870395646</v>
      </c>
      <c r="G78" s="153">
        <v>0</v>
      </c>
      <c r="H78" s="153">
        <v>0</v>
      </c>
      <c r="I78" s="153">
        <v>80.132339951524699</v>
      </c>
      <c r="J78" s="153">
        <v>-1533.1825813523899</v>
      </c>
      <c r="K78" s="153">
        <v>0</v>
      </c>
      <c r="L78" s="153">
        <v>-498.56854475594503</v>
      </c>
      <c r="M78" s="153">
        <v>5523.4602890554697</v>
      </c>
      <c r="N78" s="153">
        <v>5024.8917442995198</v>
      </c>
      <c r="O78" s="153">
        <f t="shared" si="3"/>
        <v>5523.4602890554697</v>
      </c>
      <c r="P78" s="153">
        <f t="shared" si="4"/>
        <v>0</v>
      </c>
      <c r="Q78" s="153">
        <f t="shared" si="5"/>
        <v>-1533.1825813523899</v>
      </c>
      <c r="S78" s="152">
        <v>0.25</v>
      </c>
      <c r="T78" s="153">
        <v>3704.2649213576801</v>
      </c>
      <c r="U78" s="153">
        <v>3121.3907542440202</v>
      </c>
      <c r="V78" s="153">
        <v>63.263933839425199</v>
      </c>
      <c r="W78" s="153">
        <v>477.375617771885</v>
      </c>
      <c r="X78" s="153">
        <v>109.16649903623301</v>
      </c>
      <c r="Y78" s="153">
        <v>0</v>
      </c>
      <c r="Z78" s="153">
        <v>4.8737528797474203</v>
      </c>
      <c r="AA78" s="153">
        <v>45.585875129307297</v>
      </c>
      <c r="AB78" s="153">
        <v>-522.31062120060005</v>
      </c>
      <c r="AC78" s="153">
        <v>-935.18016452227403</v>
      </c>
      <c r="AD78" s="153">
        <v>-503.54040672441897</v>
      </c>
      <c r="AE78" s="153">
        <v>6068.4305685354202</v>
      </c>
      <c r="AF78" s="153">
        <v>5564.8901618110003</v>
      </c>
      <c r="AG78" s="153">
        <f t="shared" si="6"/>
        <v>6068.4305685354202</v>
      </c>
      <c r="AH78" s="153">
        <f t="shared" si="7"/>
        <v>0</v>
      </c>
      <c r="AI78" s="153">
        <f t="shared" si="8"/>
        <v>-522.31062120060005</v>
      </c>
      <c r="AK78" s="152">
        <v>0.25</v>
      </c>
      <c r="AL78" s="147">
        <v>4176.6949770797</v>
      </c>
      <c r="AM78" s="147">
        <v>4346.9358037341799</v>
      </c>
      <c r="AN78" s="147">
        <v>78.5368946819071</v>
      </c>
      <c r="AO78" s="147">
        <v>458.92643743017601</v>
      </c>
      <c r="AP78" s="147">
        <v>114.934477970095</v>
      </c>
      <c r="AQ78" s="147">
        <v>0</v>
      </c>
      <c r="AR78" s="147">
        <v>0</v>
      </c>
      <c r="AS78" s="147">
        <v>196.758771891446</v>
      </c>
      <c r="AT78" s="147">
        <v>-2583.2313881964401</v>
      </c>
      <c r="AU78" s="147">
        <v>-991.95735810768304</v>
      </c>
      <c r="AV78" s="147">
        <v>-674.69772322674498</v>
      </c>
      <c r="AW78" s="147">
        <v>5797.5986164833803</v>
      </c>
      <c r="AX78" s="147">
        <v>5122.9008932566303</v>
      </c>
      <c r="AY78" s="147">
        <f t="shared" si="9"/>
        <v>5797.5986164833803</v>
      </c>
      <c r="AZ78" s="153">
        <f t="shared" si="10"/>
        <v>0</v>
      </c>
      <c r="BA78" s="153">
        <f t="shared" si="11"/>
        <v>-2583.2313881964401</v>
      </c>
    </row>
    <row r="79" spans="1:53" s="147" customFormat="1">
      <c r="A79" s="152">
        <v>0.26041666666666702</v>
      </c>
      <c r="B79" s="153">
        <v>3162.3909349096698</v>
      </c>
      <c r="C79" s="153">
        <v>3232.1662532283099</v>
      </c>
      <c r="D79" s="153">
        <v>60.373470834744097</v>
      </c>
      <c r="E79" s="153">
        <v>462.131789358611</v>
      </c>
      <c r="F79" s="153">
        <v>114.866786038562</v>
      </c>
      <c r="G79" s="153">
        <v>0</v>
      </c>
      <c r="H79" s="153">
        <v>0</v>
      </c>
      <c r="I79" s="153">
        <v>74.966377448052299</v>
      </c>
      <c r="J79" s="153">
        <v>-1528.5074318086399</v>
      </c>
      <c r="K79" s="153">
        <v>0</v>
      </c>
      <c r="L79" s="153">
        <v>-503.28604857678499</v>
      </c>
      <c r="M79" s="153">
        <v>5578.3881800093104</v>
      </c>
      <c r="N79" s="153">
        <v>5075.1021314325299</v>
      </c>
      <c r="O79" s="153">
        <f t="shared" si="3"/>
        <v>5578.3881800093104</v>
      </c>
      <c r="P79" s="153">
        <f t="shared" si="4"/>
        <v>0</v>
      </c>
      <c r="Q79" s="153">
        <f t="shared" si="5"/>
        <v>-1528.5074318086399</v>
      </c>
      <c r="S79" s="152">
        <v>0.26041666666666702</v>
      </c>
      <c r="T79" s="153">
        <v>3703.7779699171801</v>
      </c>
      <c r="U79" s="153">
        <v>3141.5315751960302</v>
      </c>
      <c r="V79" s="153">
        <v>63.2438607227582</v>
      </c>
      <c r="W79" s="153">
        <v>487.16955489803399</v>
      </c>
      <c r="X79" s="153">
        <v>109.062674825512</v>
      </c>
      <c r="Y79" s="153">
        <v>0</v>
      </c>
      <c r="Z79" s="153">
        <v>12.171516588400801</v>
      </c>
      <c r="AA79" s="153">
        <v>45.188145960051102</v>
      </c>
      <c r="AB79" s="153">
        <v>-473.457487618409</v>
      </c>
      <c r="AC79" s="153">
        <v>-932.37788037413497</v>
      </c>
      <c r="AD79" s="153">
        <v>-505.88621627672802</v>
      </c>
      <c r="AE79" s="153">
        <v>6156.3099301154198</v>
      </c>
      <c r="AF79" s="153">
        <v>5650.4237138386998</v>
      </c>
      <c r="AG79" s="153">
        <f t="shared" si="6"/>
        <v>6156.3099301154198</v>
      </c>
      <c r="AH79" s="153">
        <f t="shared" si="7"/>
        <v>0</v>
      </c>
      <c r="AI79" s="153">
        <f t="shared" si="8"/>
        <v>-473.457487618409</v>
      </c>
      <c r="AK79" s="152">
        <v>0.26041666666666702</v>
      </c>
      <c r="AL79" s="147">
        <v>4176.5348574913896</v>
      </c>
      <c r="AM79" s="147">
        <v>4384.5069742916503</v>
      </c>
      <c r="AN79" s="147">
        <v>80.323954557155602</v>
      </c>
      <c r="AO79" s="147">
        <v>467.443787199479</v>
      </c>
      <c r="AP79" s="147">
        <v>115.54888097848701</v>
      </c>
      <c r="AQ79" s="147">
        <v>0</v>
      </c>
      <c r="AR79" s="147">
        <v>0</v>
      </c>
      <c r="AS79" s="147">
        <v>196.24664936057499</v>
      </c>
      <c r="AT79" s="147">
        <v>-2608.2159071969099</v>
      </c>
      <c r="AU79" s="147">
        <v>-988.68630248463296</v>
      </c>
      <c r="AV79" s="147">
        <v>-678.71999386093398</v>
      </c>
      <c r="AW79" s="147">
        <v>5823.7028941971903</v>
      </c>
      <c r="AX79" s="147">
        <v>5144.9829003362602</v>
      </c>
      <c r="AY79" s="147">
        <f t="shared" si="9"/>
        <v>5823.7028941971903</v>
      </c>
      <c r="AZ79" s="153">
        <f t="shared" si="10"/>
        <v>0</v>
      </c>
      <c r="BA79" s="153">
        <f t="shared" si="11"/>
        <v>-2608.2159071969099</v>
      </c>
    </row>
    <row r="80" spans="1:53" s="147" customFormat="1">
      <c r="A80" s="152">
        <v>0.27083333333333298</v>
      </c>
      <c r="B80" s="153">
        <v>3162.35755299322</v>
      </c>
      <c r="C80" s="153">
        <v>3144.85044243113</v>
      </c>
      <c r="D80" s="153">
        <v>60.326628143779203</v>
      </c>
      <c r="E80" s="153">
        <v>462.24798811278202</v>
      </c>
      <c r="F80" s="153">
        <v>115.085930852104</v>
      </c>
      <c r="G80" s="153">
        <v>0</v>
      </c>
      <c r="H80" s="153">
        <v>7.90476317970547</v>
      </c>
      <c r="I80" s="153">
        <v>77.624304397056903</v>
      </c>
      <c r="J80" s="153">
        <v>-1383.5070751291</v>
      </c>
      <c r="K80" s="153">
        <v>0</v>
      </c>
      <c r="L80" s="153">
        <v>-495.13701124473101</v>
      </c>
      <c r="M80" s="153">
        <v>5646.8905349806801</v>
      </c>
      <c r="N80" s="153">
        <v>5151.7535237359398</v>
      </c>
      <c r="O80" s="153">
        <f t="shared" si="3"/>
        <v>5646.8905349806801</v>
      </c>
      <c r="P80" s="153">
        <f t="shared" si="4"/>
        <v>0</v>
      </c>
      <c r="Q80" s="153">
        <f t="shared" si="5"/>
        <v>-1383.5070751291</v>
      </c>
      <c r="S80" s="152">
        <v>0.27083333333333298</v>
      </c>
      <c r="T80" s="153">
        <v>3703.23102486065</v>
      </c>
      <c r="U80" s="153">
        <v>3150.3084259791799</v>
      </c>
      <c r="V80" s="153">
        <v>63.364298912273497</v>
      </c>
      <c r="W80" s="153">
        <v>489.18937036211702</v>
      </c>
      <c r="X80" s="153">
        <v>109.038584419942</v>
      </c>
      <c r="Y80" s="153">
        <v>0</v>
      </c>
      <c r="Z80" s="153">
        <v>12.1800063710253</v>
      </c>
      <c r="AA80" s="153">
        <v>47.156238348065202</v>
      </c>
      <c r="AB80" s="153">
        <v>-426.29686631059201</v>
      </c>
      <c r="AC80" s="153">
        <v>-929.30072809771798</v>
      </c>
      <c r="AD80" s="153">
        <v>-506.75971435677098</v>
      </c>
      <c r="AE80" s="153">
        <v>6218.8703548449503</v>
      </c>
      <c r="AF80" s="153">
        <v>5712.1106404881803</v>
      </c>
      <c r="AG80" s="153">
        <f t="shared" si="6"/>
        <v>6218.8703548449503</v>
      </c>
      <c r="AH80" s="153">
        <f t="shared" si="7"/>
        <v>0</v>
      </c>
      <c r="AI80" s="153">
        <f t="shared" si="8"/>
        <v>-426.29686631059201</v>
      </c>
      <c r="AK80" s="152">
        <v>0.27083333333333298</v>
      </c>
      <c r="AL80" s="147">
        <v>4176.6016472566198</v>
      </c>
      <c r="AM80" s="147">
        <v>4379.3014466885998</v>
      </c>
      <c r="AN80" s="147">
        <v>80.417657109215</v>
      </c>
      <c r="AO80" s="147">
        <v>468.25544952745003</v>
      </c>
      <c r="AP80" s="147">
        <v>115.914894611501</v>
      </c>
      <c r="AQ80" s="147">
        <v>0</v>
      </c>
      <c r="AR80" s="147">
        <v>0</v>
      </c>
      <c r="AS80" s="147">
        <v>194.54649524319001</v>
      </c>
      <c r="AT80" s="147">
        <v>-2553.3814309619002</v>
      </c>
      <c r="AU80" s="147">
        <v>-986.65421401999197</v>
      </c>
      <c r="AV80" s="147">
        <v>-678.25627035255104</v>
      </c>
      <c r="AW80" s="147">
        <v>5875.00194545469</v>
      </c>
      <c r="AX80" s="147">
        <v>5196.74567510214</v>
      </c>
      <c r="AY80" s="147">
        <f t="shared" si="9"/>
        <v>5875.00194545469</v>
      </c>
      <c r="AZ80" s="153">
        <f t="shared" si="10"/>
        <v>0</v>
      </c>
      <c r="BA80" s="153">
        <f t="shared" si="11"/>
        <v>-2553.3814309619002</v>
      </c>
    </row>
    <row r="81" spans="1:53" s="147" customFormat="1">
      <c r="A81" s="152">
        <v>0.28125</v>
      </c>
      <c r="B81" s="153">
        <v>3163.3723599934601</v>
      </c>
      <c r="C81" s="153">
        <v>3150.9596530809799</v>
      </c>
      <c r="D81" s="153">
        <v>60.246326934850998</v>
      </c>
      <c r="E81" s="153">
        <v>460.80141936872099</v>
      </c>
      <c r="F81" s="153">
        <v>115.16561987521099</v>
      </c>
      <c r="G81" s="153">
        <v>0</v>
      </c>
      <c r="H81" s="153">
        <v>14.8201875654521</v>
      </c>
      <c r="I81" s="153">
        <v>86.769846081524307</v>
      </c>
      <c r="J81" s="153">
        <v>-1327.61537710886</v>
      </c>
      <c r="K81" s="153">
        <v>0</v>
      </c>
      <c r="L81" s="153">
        <v>-495.849666569357</v>
      </c>
      <c r="M81" s="153">
        <v>5724.52003579135</v>
      </c>
      <c r="N81" s="153">
        <v>5228.6703692219899</v>
      </c>
      <c r="O81" s="153">
        <f t="shared" si="3"/>
        <v>5724.52003579135</v>
      </c>
      <c r="P81" s="153">
        <f t="shared" si="4"/>
        <v>0</v>
      </c>
      <c r="Q81" s="153">
        <f t="shared" si="5"/>
        <v>-1327.61537710886</v>
      </c>
      <c r="S81" s="152">
        <v>0.28125</v>
      </c>
      <c r="T81" s="153">
        <v>3704.9919938265298</v>
      </c>
      <c r="U81" s="153">
        <v>3220.1601023654598</v>
      </c>
      <c r="V81" s="153">
        <v>63.3375350970421</v>
      </c>
      <c r="W81" s="153">
        <v>491.62097851953803</v>
      </c>
      <c r="X81" s="153">
        <v>116.19414775007201</v>
      </c>
      <c r="Y81" s="153">
        <v>0</v>
      </c>
      <c r="Z81" s="153">
        <v>12.8044908843714</v>
      </c>
      <c r="AA81" s="153">
        <v>44.527547900668097</v>
      </c>
      <c r="AB81" s="153">
        <v>-483.41489638219798</v>
      </c>
      <c r="AC81" s="153">
        <v>-926.59229806581698</v>
      </c>
      <c r="AD81" s="153">
        <v>-513.17799634187395</v>
      </c>
      <c r="AE81" s="153">
        <v>6243.62960189567</v>
      </c>
      <c r="AF81" s="153">
        <v>5730.4516055537897</v>
      </c>
      <c r="AG81" s="153">
        <f t="shared" si="6"/>
        <v>6243.62960189567</v>
      </c>
      <c r="AH81" s="153">
        <f t="shared" si="7"/>
        <v>0</v>
      </c>
      <c r="AI81" s="153">
        <f t="shared" si="8"/>
        <v>-483.41489638219798</v>
      </c>
      <c r="AK81" s="152">
        <v>0.28125</v>
      </c>
      <c r="AL81" s="147">
        <v>4177.30188144567</v>
      </c>
      <c r="AM81" s="147">
        <v>4367.5770523147003</v>
      </c>
      <c r="AN81" s="147">
        <v>80.3306470494705</v>
      </c>
      <c r="AO81" s="147">
        <v>468.96585365477398</v>
      </c>
      <c r="AP81" s="147">
        <v>122.51999038940301</v>
      </c>
      <c r="AQ81" s="147">
        <v>0</v>
      </c>
      <c r="AR81" s="147">
        <v>0</v>
      </c>
      <c r="AS81" s="147">
        <v>191.24267320124599</v>
      </c>
      <c r="AT81" s="147">
        <v>-2530.0344942208599</v>
      </c>
      <c r="AU81" s="147">
        <v>-950.76681976411101</v>
      </c>
      <c r="AV81" s="147">
        <v>-677.23116450236205</v>
      </c>
      <c r="AW81" s="147">
        <v>5927.1367840702897</v>
      </c>
      <c r="AX81" s="147">
        <v>5249.9056195679304</v>
      </c>
      <c r="AY81" s="147">
        <f t="shared" si="9"/>
        <v>5927.1367840702897</v>
      </c>
      <c r="AZ81" s="153">
        <f t="shared" si="10"/>
        <v>0</v>
      </c>
      <c r="BA81" s="153">
        <f t="shared" si="11"/>
        <v>-2530.0344942208599</v>
      </c>
    </row>
    <row r="82" spans="1:53" s="147" customFormat="1">
      <c r="A82" s="152">
        <v>0.29166666666666702</v>
      </c>
      <c r="B82" s="153">
        <v>3163.8997877535298</v>
      </c>
      <c r="C82" s="153">
        <v>3075.59439810615</v>
      </c>
      <c r="D82" s="153">
        <v>60.386854752473702</v>
      </c>
      <c r="E82" s="153">
        <v>461.264225666009</v>
      </c>
      <c r="F82" s="153">
        <v>136.486268176392</v>
      </c>
      <c r="G82" s="153">
        <v>0</v>
      </c>
      <c r="H82" s="153">
        <v>14.756139539250899</v>
      </c>
      <c r="I82" s="153">
        <v>98.356726448319293</v>
      </c>
      <c r="J82" s="153">
        <v>-1183.0011047590001</v>
      </c>
      <c r="K82" s="153">
        <v>0</v>
      </c>
      <c r="L82" s="153">
        <v>-489.09344950122801</v>
      </c>
      <c r="M82" s="153">
        <v>5827.7432956831299</v>
      </c>
      <c r="N82" s="153">
        <v>5338.6498461819001</v>
      </c>
      <c r="O82" s="153">
        <f t="shared" si="3"/>
        <v>5827.7432956831299</v>
      </c>
      <c r="P82" s="153">
        <f t="shared" si="4"/>
        <v>0</v>
      </c>
      <c r="Q82" s="153">
        <f t="shared" si="5"/>
        <v>-1183.0011047590001</v>
      </c>
      <c r="S82" s="152">
        <v>0.29166666666666702</v>
      </c>
      <c r="T82" s="153">
        <v>3704.3315917876598</v>
      </c>
      <c r="U82" s="153">
        <v>3321.4434451362299</v>
      </c>
      <c r="V82" s="153">
        <v>63.2973891189515</v>
      </c>
      <c r="W82" s="153">
        <v>493.02325888625802</v>
      </c>
      <c r="X82" s="153">
        <v>182.92867147077899</v>
      </c>
      <c r="Y82" s="153">
        <v>0</v>
      </c>
      <c r="Z82" s="153">
        <v>18.112843868272201</v>
      </c>
      <c r="AA82" s="153">
        <v>47.538914153251497</v>
      </c>
      <c r="AB82" s="153">
        <v>-758.97195828114502</v>
      </c>
      <c r="AC82" s="153">
        <v>-686.37980527763398</v>
      </c>
      <c r="AD82" s="153">
        <v>-522.85972597870898</v>
      </c>
      <c r="AE82" s="153">
        <v>6385.3243508626201</v>
      </c>
      <c r="AF82" s="153">
        <v>5862.4646248839099</v>
      </c>
      <c r="AG82" s="153">
        <f t="shared" si="6"/>
        <v>6385.3243508626201</v>
      </c>
      <c r="AH82" s="153">
        <f t="shared" si="7"/>
        <v>0</v>
      </c>
      <c r="AI82" s="153">
        <f t="shared" si="8"/>
        <v>-758.97195828114502</v>
      </c>
      <c r="AK82" s="152">
        <v>0.29166666666666702</v>
      </c>
      <c r="AL82" s="147">
        <v>4178.4622844170099</v>
      </c>
      <c r="AM82" s="147">
        <v>4297.2673419555003</v>
      </c>
      <c r="AN82" s="147">
        <v>80.350725547701998</v>
      </c>
      <c r="AO82" s="147">
        <v>478.32204314547198</v>
      </c>
      <c r="AP82" s="147">
        <v>216.081047548226</v>
      </c>
      <c r="AQ82" s="147">
        <v>0</v>
      </c>
      <c r="AR82" s="147">
        <v>6.6489826393219502</v>
      </c>
      <c r="AS82" s="147">
        <v>196.52297927580901</v>
      </c>
      <c r="AT82" s="147">
        <v>-2614.5880553045099</v>
      </c>
      <c r="AU82" s="147">
        <v>-770.94077793349902</v>
      </c>
      <c r="AV82" s="147">
        <v>-672.02783910794096</v>
      </c>
      <c r="AW82" s="147">
        <v>6068.1265712910299</v>
      </c>
      <c r="AX82" s="147">
        <v>5396.0987321830899</v>
      </c>
      <c r="AY82" s="147">
        <f t="shared" si="9"/>
        <v>6068.1265712910299</v>
      </c>
      <c r="AZ82" s="153">
        <f t="shared" si="10"/>
        <v>0</v>
      </c>
      <c r="BA82" s="153">
        <f t="shared" si="11"/>
        <v>-2614.5880553045099</v>
      </c>
    </row>
    <row r="83" spans="1:53" s="147" customFormat="1">
      <c r="A83" s="152">
        <v>0.30208333333333298</v>
      </c>
      <c r="B83" s="153">
        <v>3163.8130078105601</v>
      </c>
      <c r="C83" s="153">
        <v>3051.3448943202302</v>
      </c>
      <c r="D83" s="153">
        <v>60.279785452814203</v>
      </c>
      <c r="E83" s="153">
        <v>463.91985251699498</v>
      </c>
      <c r="F83" s="153">
        <v>138.26936710929201</v>
      </c>
      <c r="G83" s="153">
        <v>0</v>
      </c>
      <c r="H83" s="153">
        <v>14.954894556518401</v>
      </c>
      <c r="I83" s="153">
        <v>100.093578197854</v>
      </c>
      <c r="J83" s="153">
        <v>-1120.72058364901</v>
      </c>
      <c r="K83" s="153">
        <v>0</v>
      </c>
      <c r="L83" s="153">
        <v>-486.98280236959198</v>
      </c>
      <c r="M83" s="153">
        <v>5871.95479631526</v>
      </c>
      <c r="N83" s="153">
        <v>5384.97199394567</v>
      </c>
      <c r="O83" s="153">
        <f t="shared" si="3"/>
        <v>5871.95479631526</v>
      </c>
      <c r="P83" s="153">
        <f t="shared" si="4"/>
        <v>0</v>
      </c>
      <c r="Q83" s="153">
        <f t="shared" si="5"/>
        <v>-1120.72058364901</v>
      </c>
      <c r="S83" s="152">
        <v>0.30208333333333298</v>
      </c>
      <c r="T83" s="153">
        <v>3703.5111904877699</v>
      </c>
      <c r="U83" s="153">
        <v>3318.6489539733998</v>
      </c>
      <c r="V83" s="153">
        <v>63.223787861334699</v>
      </c>
      <c r="W83" s="153">
        <v>494.88711622139198</v>
      </c>
      <c r="X83" s="153">
        <v>188.9710469362</v>
      </c>
      <c r="Y83" s="153">
        <v>0</v>
      </c>
      <c r="Z83" s="153">
        <v>38.966204300621499</v>
      </c>
      <c r="AA83" s="153">
        <v>48.84507262692</v>
      </c>
      <c r="AB83" s="153">
        <v>-753.59473278523706</v>
      </c>
      <c r="AC83" s="153">
        <v>-600.12561786074502</v>
      </c>
      <c r="AD83" s="153">
        <v>-523.00785533240605</v>
      </c>
      <c r="AE83" s="153">
        <v>6503.3330217616603</v>
      </c>
      <c r="AF83" s="153">
        <v>5980.3251664292502</v>
      </c>
      <c r="AG83" s="153">
        <f t="shared" si="6"/>
        <v>6503.3330217616603</v>
      </c>
      <c r="AH83" s="153">
        <f t="shared" si="7"/>
        <v>0</v>
      </c>
      <c r="AI83" s="153">
        <f t="shared" si="8"/>
        <v>-753.59473278523706</v>
      </c>
      <c r="AK83" s="152">
        <v>0.30208333333333298</v>
      </c>
      <c r="AL83" s="147">
        <v>4177.6686878403798</v>
      </c>
      <c r="AM83" s="147">
        <v>4415.7690529737001</v>
      </c>
      <c r="AN83" s="147">
        <v>80.437736628733205</v>
      </c>
      <c r="AO83" s="147">
        <v>478.47319193031598</v>
      </c>
      <c r="AP83" s="147">
        <v>226.28755632066</v>
      </c>
      <c r="AQ83" s="147">
        <v>0</v>
      </c>
      <c r="AR83" s="147">
        <v>9.0278234465964609</v>
      </c>
      <c r="AS83" s="147">
        <v>191.94606136045701</v>
      </c>
      <c r="AT83" s="147">
        <v>-2682.2547026867701</v>
      </c>
      <c r="AU83" s="147">
        <v>-766.46585679189798</v>
      </c>
      <c r="AV83" s="147">
        <v>-683.247713217865</v>
      </c>
      <c r="AW83" s="147">
        <v>6130.8895510221701</v>
      </c>
      <c r="AX83" s="147">
        <v>5447.6418378043099</v>
      </c>
      <c r="AY83" s="147">
        <f t="shared" si="9"/>
        <v>6130.8895510221701</v>
      </c>
      <c r="AZ83" s="153">
        <f t="shared" si="10"/>
        <v>0</v>
      </c>
      <c r="BA83" s="153">
        <f t="shared" si="11"/>
        <v>-2682.2547026867701</v>
      </c>
    </row>
    <row r="84" spans="1:53" s="147" customFormat="1">
      <c r="A84" s="152">
        <v>0.3125</v>
      </c>
      <c r="B84" s="153">
        <v>3165.3085274475602</v>
      </c>
      <c r="C84" s="153">
        <v>2984.1088757903699</v>
      </c>
      <c r="D84" s="153">
        <v>60.2463266795789</v>
      </c>
      <c r="E84" s="153">
        <v>463.47309730516201</v>
      </c>
      <c r="F84" s="153">
        <v>137.889359609075</v>
      </c>
      <c r="G84" s="153">
        <v>0</v>
      </c>
      <c r="H84" s="153">
        <v>19.133471636021302</v>
      </c>
      <c r="I84" s="153">
        <v>96.986422725397304</v>
      </c>
      <c r="J84" s="153">
        <v>-1005.9911334331</v>
      </c>
      <c r="K84" s="153">
        <v>0</v>
      </c>
      <c r="L84" s="153">
        <v>-480.67852304190598</v>
      </c>
      <c r="M84" s="153">
        <v>5921.1549477600602</v>
      </c>
      <c r="N84" s="153">
        <v>5440.4764247181502</v>
      </c>
      <c r="O84" s="153">
        <f t="shared" si="3"/>
        <v>5921.1549477600602</v>
      </c>
      <c r="P84" s="153">
        <f t="shared" si="4"/>
        <v>0</v>
      </c>
      <c r="Q84" s="153">
        <f t="shared" si="5"/>
        <v>-1005.9911334331</v>
      </c>
      <c r="S84" s="152">
        <v>0.3125</v>
      </c>
      <c r="T84" s="153">
        <v>3702.0636735092698</v>
      </c>
      <c r="U84" s="153">
        <v>3382.4636805896298</v>
      </c>
      <c r="V84" s="153">
        <v>63.230478559898998</v>
      </c>
      <c r="W84" s="153">
        <v>498.27580261741502</v>
      </c>
      <c r="X84" s="153">
        <v>188.60024315316301</v>
      </c>
      <c r="Y84" s="153">
        <v>0</v>
      </c>
      <c r="Z84" s="153">
        <v>71.074399348792099</v>
      </c>
      <c r="AA84" s="153">
        <v>48.886855974641499</v>
      </c>
      <c r="AB84" s="153">
        <v>-742.87620094986698</v>
      </c>
      <c r="AC84" s="153">
        <v>-597.20266998004502</v>
      </c>
      <c r="AD84" s="153">
        <v>-529.14232532084998</v>
      </c>
      <c r="AE84" s="153">
        <v>6614.5162628229</v>
      </c>
      <c r="AF84" s="153">
        <v>6085.3739375020496</v>
      </c>
      <c r="AG84" s="153">
        <f t="shared" si="6"/>
        <v>6614.5162628229</v>
      </c>
      <c r="AH84" s="153">
        <f t="shared" si="7"/>
        <v>0</v>
      </c>
      <c r="AI84" s="153">
        <f t="shared" si="8"/>
        <v>-742.87620094986698</v>
      </c>
      <c r="AK84" s="152">
        <v>0.3125</v>
      </c>
      <c r="AL84" s="147">
        <v>4177.7219307785299</v>
      </c>
      <c r="AM84" s="147">
        <v>4417.4664295026496</v>
      </c>
      <c r="AN84" s="147">
        <v>80.4243501121733</v>
      </c>
      <c r="AO84" s="147">
        <v>479.00412899928801</v>
      </c>
      <c r="AP84" s="147">
        <v>226.206710638316</v>
      </c>
      <c r="AQ84" s="147">
        <v>0</v>
      </c>
      <c r="AR84" s="147">
        <v>9.0081567178567408</v>
      </c>
      <c r="AS84" s="147">
        <v>190.93174284896801</v>
      </c>
      <c r="AT84" s="147">
        <v>-2671.3614687393301</v>
      </c>
      <c r="AU84" s="147">
        <v>-765.25434923406601</v>
      </c>
      <c r="AV84" s="147">
        <v>-683.42492529942001</v>
      </c>
      <c r="AW84" s="147">
        <v>6144.1476316243898</v>
      </c>
      <c r="AX84" s="147">
        <v>5460.7227063249702</v>
      </c>
      <c r="AY84" s="147">
        <f t="shared" si="9"/>
        <v>6144.1476316243898</v>
      </c>
      <c r="AZ84" s="153">
        <f t="shared" si="10"/>
        <v>0</v>
      </c>
      <c r="BA84" s="153">
        <f t="shared" si="11"/>
        <v>-2671.3614687393301</v>
      </c>
    </row>
    <row r="85" spans="1:53" s="147" customFormat="1">
      <c r="A85" s="152">
        <v>0.32291666666666702</v>
      </c>
      <c r="B85" s="153">
        <v>3163.6995288543399</v>
      </c>
      <c r="C85" s="153">
        <v>3020.80482462697</v>
      </c>
      <c r="D85" s="153">
        <v>60.2864776669511</v>
      </c>
      <c r="E85" s="153">
        <v>465.14226633842202</v>
      </c>
      <c r="F85" s="153">
        <v>140.160974123675</v>
      </c>
      <c r="G85" s="153">
        <v>0</v>
      </c>
      <c r="H85" s="153">
        <v>31.279896875421301</v>
      </c>
      <c r="I85" s="153">
        <v>103.519487600622</v>
      </c>
      <c r="J85" s="153">
        <v>-982.14239311664699</v>
      </c>
      <c r="K85" s="153">
        <v>0</v>
      </c>
      <c r="L85" s="153">
        <v>-484.35137239060799</v>
      </c>
      <c r="M85" s="153">
        <v>6002.7510629697499</v>
      </c>
      <c r="N85" s="153">
        <v>5518.39969057914</v>
      </c>
      <c r="O85" s="153">
        <f t="shared" si="3"/>
        <v>6002.7510629697499</v>
      </c>
      <c r="P85" s="153">
        <f t="shared" si="4"/>
        <v>0</v>
      </c>
      <c r="Q85" s="153">
        <f t="shared" si="5"/>
        <v>-982.14239311664699</v>
      </c>
      <c r="S85" s="152">
        <v>0.32291666666666702</v>
      </c>
      <c r="T85" s="153">
        <v>3702.2904897644798</v>
      </c>
      <c r="U85" s="153">
        <v>3430.8863661630899</v>
      </c>
      <c r="V85" s="153">
        <v>63.176949908462099</v>
      </c>
      <c r="W85" s="153">
        <v>499.00740533350302</v>
      </c>
      <c r="X85" s="153">
        <v>192.044572713452</v>
      </c>
      <c r="Y85" s="153">
        <v>0</v>
      </c>
      <c r="Z85" s="153">
        <v>108.3697007164</v>
      </c>
      <c r="AA85" s="153">
        <v>52.717711266840404</v>
      </c>
      <c r="AB85" s="153">
        <v>-836.83030962854104</v>
      </c>
      <c r="AC85" s="153">
        <v>-496.84988146755097</v>
      </c>
      <c r="AD85" s="153">
        <v>-534.02132499582001</v>
      </c>
      <c r="AE85" s="153">
        <v>6714.8130047701397</v>
      </c>
      <c r="AF85" s="153">
        <v>6180.7916797743201</v>
      </c>
      <c r="AG85" s="153">
        <f t="shared" si="6"/>
        <v>6714.8130047701397</v>
      </c>
      <c r="AH85" s="153">
        <f t="shared" si="7"/>
        <v>0</v>
      </c>
      <c r="AI85" s="153">
        <f t="shared" si="8"/>
        <v>-836.83030962854104</v>
      </c>
      <c r="AK85" s="152">
        <v>0.32291666666666702</v>
      </c>
      <c r="AL85" s="147">
        <v>4180.0229049479203</v>
      </c>
      <c r="AM85" s="147">
        <v>4372.8688943973802</v>
      </c>
      <c r="AN85" s="147">
        <v>79.145968163978793</v>
      </c>
      <c r="AO85" s="147">
        <v>480.27460083683002</v>
      </c>
      <c r="AP85" s="147">
        <v>226.67956443320301</v>
      </c>
      <c r="AQ85" s="147">
        <v>0</v>
      </c>
      <c r="AR85" s="147">
        <v>9.0344515644071404</v>
      </c>
      <c r="AS85" s="147">
        <v>185.805813853899</v>
      </c>
      <c r="AT85" s="147">
        <v>-2666.6060929662699</v>
      </c>
      <c r="AU85" s="147">
        <v>-683.79300490965295</v>
      </c>
      <c r="AV85" s="147">
        <v>-679.32037401146204</v>
      </c>
      <c r="AW85" s="147">
        <v>6183.4331003216903</v>
      </c>
      <c r="AX85" s="147">
        <v>5504.1127263102298</v>
      </c>
      <c r="AY85" s="147">
        <f t="shared" si="9"/>
        <v>6183.4331003216903</v>
      </c>
      <c r="AZ85" s="153">
        <f t="shared" si="10"/>
        <v>0</v>
      </c>
      <c r="BA85" s="153">
        <f t="shared" si="11"/>
        <v>-2666.6060929662699</v>
      </c>
    </row>
    <row r="86" spans="1:53" s="147" customFormat="1">
      <c r="A86" s="152">
        <v>0.33333333333333298</v>
      </c>
      <c r="B86" s="153">
        <v>3158.8791507788201</v>
      </c>
      <c r="C86" s="153">
        <v>3154.95243620057</v>
      </c>
      <c r="D86" s="153">
        <v>60.427005229301699</v>
      </c>
      <c r="E86" s="153">
        <v>472.03005210152702</v>
      </c>
      <c r="F86" s="153">
        <v>172.615130510618</v>
      </c>
      <c r="G86" s="153">
        <v>0</v>
      </c>
      <c r="H86" s="153">
        <v>51.526848123190298</v>
      </c>
      <c r="I86" s="153">
        <v>112.387031413153</v>
      </c>
      <c r="J86" s="153">
        <v>-1037.37358992026</v>
      </c>
      <c r="K86" s="153">
        <v>0</v>
      </c>
      <c r="L86" s="153">
        <v>-497.70328848852199</v>
      </c>
      <c r="M86" s="153">
        <v>6145.4440644369097</v>
      </c>
      <c r="N86" s="153">
        <v>5647.7407759483904</v>
      </c>
      <c r="O86" s="153">
        <f t="shared" si="3"/>
        <v>6145.4440644369097</v>
      </c>
      <c r="P86" s="153">
        <f t="shared" si="4"/>
        <v>0</v>
      </c>
      <c r="Q86" s="153">
        <f t="shared" si="5"/>
        <v>-1037.37358992026</v>
      </c>
      <c r="S86" s="152">
        <v>0.33333333333333298</v>
      </c>
      <c r="T86" s="153">
        <v>3701.9369606085102</v>
      </c>
      <c r="U86" s="153">
        <v>3373.40823180098</v>
      </c>
      <c r="V86" s="153">
        <v>63.190332071321301</v>
      </c>
      <c r="W86" s="153">
        <v>502.21509140130098</v>
      </c>
      <c r="X86" s="153">
        <v>216.02333532514101</v>
      </c>
      <c r="Y86" s="153">
        <v>0</v>
      </c>
      <c r="Z86" s="153">
        <v>157.132026302105</v>
      </c>
      <c r="AA86" s="153">
        <v>50.170705876588499</v>
      </c>
      <c r="AB86" s="153">
        <v>-1091.7187121125</v>
      </c>
      <c r="AC86" s="153">
        <v>-139.343486177269</v>
      </c>
      <c r="AD86" s="153">
        <v>-529.93083986859995</v>
      </c>
      <c r="AE86" s="153">
        <v>6833.0144850961897</v>
      </c>
      <c r="AF86" s="153">
        <v>6303.0836452275898</v>
      </c>
      <c r="AG86" s="153">
        <f t="shared" si="6"/>
        <v>6833.0144850961897</v>
      </c>
      <c r="AH86" s="153">
        <f t="shared" si="7"/>
        <v>0</v>
      </c>
      <c r="AI86" s="153">
        <f t="shared" si="8"/>
        <v>-1091.7187121125</v>
      </c>
      <c r="AK86" s="152">
        <v>0.33333333333333298</v>
      </c>
      <c r="AL86" s="147">
        <v>4181.3367517875004</v>
      </c>
      <c r="AM86" s="147">
        <v>4222.4416070563502</v>
      </c>
      <c r="AN86" s="147">
        <v>71.415431788536793</v>
      </c>
      <c r="AO86" s="147">
        <v>475.594135200057</v>
      </c>
      <c r="AP86" s="147">
        <v>235.89611343380599</v>
      </c>
      <c r="AQ86" s="147">
        <v>0</v>
      </c>
      <c r="AR86" s="147">
        <v>10.4165055401073</v>
      </c>
      <c r="AS86" s="147">
        <v>189.25926369254901</v>
      </c>
      <c r="AT86" s="147">
        <v>-2747.84653248737</v>
      </c>
      <c r="AU86" s="147">
        <v>-332.67027582188899</v>
      </c>
      <c r="AV86" s="147">
        <v>-664.936311793546</v>
      </c>
      <c r="AW86" s="147">
        <v>6305.8430001896504</v>
      </c>
      <c r="AX86" s="147">
        <v>5640.9066883961004</v>
      </c>
      <c r="AY86" s="147">
        <f t="shared" si="9"/>
        <v>6305.8430001896504</v>
      </c>
      <c r="AZ86" s="153">
        <f t="shared" si="10"/>
        <v>0</v>
      </c>
      <c r="BA86" s="153">
        <f t="shared" si="11"/>
        <v>-2747.84653248737</v>
      </c>
    </row>
    <row r="87" spans="1:53" s="147" customFormat="1">
      <c r="A87" s="152">
        <v>0.34375</v>
      </c>
      <c r="B87" s="153">
        <v>3159.80717783609</v>
      </c>
      <c r="C87" s="153">
        <v>3207.4089417489099</v>
      </c>
      <c r="D87" s="153">
        <v>60.299860818864303</v>
      </c>
      <c r="E87" s="153">
        <v>474.812586001586</v>
      </c>
      <c r="F87" s="153">
        <v>178.37643238640999</v>
      </c>
      <c r="G87" s="153">
        <v>0</v>
      </c>
      <c r="H87" s="153">
        <v>79.382192817676597</v>
      </c>
      <c r="I87" s="153">
        <v>101.16927228490999</v>
      </c>
      <c r="J87" s="153">
        <v>-998.00771740921402</v>
      </c>
      <c r="K87" s="153">
        <v>0</v>
      </c>
      <c r="L87" s="153">
        <v>-503.01598705005802</v>
      </c>
      <c r="M87" s="153">
        <v>6263.2487464852302</v>
      </c>
      <c r="N87" s="153">
        <v>5760.23275943517</v>
      </c>
      <c r="O87" s="153">
        <f t="shared" si="3"/>
        <v>6263.2487464852302</v>
      </c>
      <c r="P87" s="153">
        <f t="shared" si="4"/>
        <v>0</v>
      </c>
      <c r="Q87" s="153">
        <f t="shared" si="5"/>
        <v>-998.00771740921402</v>
      </c>
      <c r="S87" s="152">
        <v>0.34375</v>
      </c>
      <c r="T87" s="153">
        <v>3702.0837039511098</v>
      </c>
      <c r="U87" s="153">
        <v>3335.7241188986</v>
      </c>
      <c r="V87" s="153">
        <v>63.237169003219798</v>
      </c>
      <c r="W87" s="153">
        <v>503.84093270974699</v>
      </c>
      <c r="X87" s="153">
        <v>219.49237159094301</v>
      </c>
      <c r="Y87" s="153">
        <v>0</v>
      </c>
      <c r="Z87" s="153">
        <v>213.37708854137301</v>
      </c>
      <c r="AA87" s="153">
        <v>51.705477734293801</v>
      </c>
      <c r="AB87" s="153">
        <v>-1188.49595290962</v>
      </c>
      <c r="AC87" s="153">
        <v>0</v>
      </c>
      <c r="AD87" s="153">
        <v>-527.48647567058504</v>
      </c>
      <c r="AE87" s="153">
        <v>6900.9649095196701</v>
      </c>
      <c r="AF87" s="153">
        <v>6373.4784338490799</v>
      </c>
      <c r="AG87" s="153">
        <f t="shared" si="6"/>
        <v>6900.9649095196701</v>
      </c>
      <c r="AH87" s="153">
        <f t="shared" si="7"/>
        <v>0</v>
      </c>
      <c r="AI87" s="153">
        <f t="shared" si="8"/>
        <v>-1188.49595290962</v>
      </c>
      <c r="AK87" s="152">
        <v>0.34375</v>
      </c>
      <c r="AL87" s="147">
        <v>4181.3501032276399</v>
      </c>
      <c r="AM87" s="147">
        <v>4204.7810829945802</v>
      </c>
      <c r="AN87" s="147">
        <v>65.813302269041102</v>
      </c>
      <c r="AO87" s="147">
        <v>477.64838401530898</v>
      </c>
      <c r="AP87" s="147">
        <v>239.78342237634601</v>
      </c>
      <c r="AQ87" s="147">
        <v>0</v>
      </c>
      <c r="AR87" s="147">
        <v>16.366430613740501</v>
      </c>
      <c r="AS87" s="147">
        <v>189.44496966517201</v>
      </c>
      <c r="AT87" s="147">
        <v>-2862.7160213278298</v>
      </c>
      <c r="AU87" s="147">
        <v>-112.006931563885</v>
      </c>
      <c r="AV87" s="147">
        <v>-663.39477661394994</v>
      </c>
      <c r="AW87" s="147">
        <v>6400.46474227011</v>
      </c>
      <c r="AX87" s="147">
        <v>5737.0699656561601</v>
      </c>
      <c r="AY87" s="147">
        <f t="shared" si="9"/>
        <v>6400.46474227011</v>
      </c>
      <c r="AZ87" s="153">
        <f t="shared" si="10"/>
        <v>0</v>
      </c>
      <c r="BA87" s="153">
        <f t="shared" si="11"/>
        <v>-2862.7160213278298</v>
      </c>
    </row>
    <row r="88" spans="1:53" s="147" customFormat="1">
      <c r="A88" s="152">
        <v>0.35416666666666702</v>
      </c>
      <c r="B88" s="153">
        <v>3161.50297267205</v>
      </c>
      <c r="C88" s="153">
        <v>3206.6707914738099</v>
      </c>
      <c r="D88" s="153">
        <v>60.340012061508702</v>
      </c>
      <c r="E88" s="153">
        <v>475.49739193424699</v>
      </c>
      <c r="F88" s="153">
        <v>178.364994766759</v>
      </c>
      <c r="G88" s="153">
        <v>0</v>
      </c>
      <c r="H88" s="153">
        <v>120.05490760163001</v>
      </c>
      <c r="I88" s="153">
        <v>102.414293586843</v>
      </c>
      <c r="J88" s="153">
        <v>-903.07023374779499</v>
      </c>
      <c r="K88" s="153">
        <v>0</v>
      </c>
      <c r="L88" s="153">
        <v>-503.42950544202301</v>
      </c>
      <c r="M88" s="153">
        <v>6401.7751303490504</v>
      </c>
      <c r="N88" s="153">
        <v>5898.3456249070296</v>
      </c>
      <c r="O88" s="153">
        <f t="shared" si="3"/>
        <v>6401.7751303490504</v>
      </c>
      <c r="P88" s="153">
        <f t="shared" si="4"/>
        <v>0</v>
      </c>
      <c r="Q88" s="153">
        <f t="shared" si="5"/>
        <v>-903.07023374779499</v>
      </c>
      <c r="S88" s="152">
        <v>0.35416666666666702</v>
      </c>
      <c r="T88" s="153">
        <v>3702.5506412346799</v>
      </c>
      <c r="U88" s="153">
        <v>3350.6729065888999</v>
      </c>
      <c r="V88" s="153">
        <v>63.237169003219798</v>
      </c>
      <c r="W88" s="153">
        <v>502.05525495261702</v>
      </c>
      <c r="X88" s="153">
        <v>219.16856626100301</v>
      </c>
      <c r="Y88" s="153">
        <v>0</v>
      </c>
      <c r="Z88" s="153">
        <v>290.02430978711601</v>
      </c>
      <c r="AA88" s="153">
        <v>51.021895187377702</v>
      </c>
      <c r="AB88" s="153">
        <v>-1157.00519239195</v>
      </c>
      <c r="AC88" s="153">
        <v>0</v>
      </c>
      <c r="AD88" s="153">
        <v>-529.72238042103197</v>
      </c>
      <c r="AE88" s="153">
        <v>7021.7255506229603</v>
      </c>
      <c r="AF88" s="153">
        <v>6492.0031702019296</v>
      </c>
      <c r="AG88" s="153">
        <f t="shared" si="6"/>
        <v>7021.7255506229603</v>
      </c>
      <c r="AH88" s="153">
        <f t="shared" si="7"/>
        <v>0</v>
      </c>
      <c r="AI88" s="153">
        <f t="shared" si="8"/>
        <v>-1157.00519239195</v>
      </c>
      <c r="AK88" s="152">
        <v>0.35416666666666702</v>
      </c>
      <c r="AL88" s="147">
        <v>4181.2433568354299</v>
      </c>
      <c r="AM88" s="147">
        <v>4386.7741505326803</v>
      </c>
      <c r="AN88" s="147">
        <v>80.303874526993994</v>
      </c>
      <c r="AO88" s="147">
        <v>478.65258259044799</v>
      </c>
      <c r="AP88" s="147">
        <v>253.34483065820999</v>
      </c>
      <c r="AQ88" s="147">
        <v>0</v>
      </c>
      <c r="AR88" s="147">
        <v>27.755124165542</v>
      </c>
      <c r="AS88" s="147">
        <v>190.508462891058</v>
      </c>
      <c r="AT88" s="147">
        <v>-2953.4976655483802</v>
      </c>
      <c r="AU88" s="147">
        <v>-111.858917869699</v>
      </c>
      <c r="AV88" s="147">
        <v>-681.12764419199596</v>
      </c>
      <c r="AW88" s="147">
        <v>6533.2257987822904</v>
      </c>
      <c r="AX88" s="147">
        <v>5852.0981545902996</v>
      </c>
      <c r="AY88" s="147">
        <f t="shared" si="9"/>
        <v>6533.2257987822904</v>
      </c>
      <c r="AZ88" s="153">
        <f t="shared" si="10"/>
        <v>0</v>
      </c>
      <c r="BA88" s="153">
        <f t="shared" si="11"/>
        <v>-2953.4976655483802</v>
      </c>
    </row>
    <row r="89" spans="1:53" s="147" customFormat="1">
      <c r="A89" s="152">
        <v>0.36458333333333298</v>
      </c>
      <c r="B89" s="153">
        <v>3161.0222926348301</v>
      </c>
      <c r="C89" s="153">
        <v>3188.3084094959399</v>
      </c>
      <c r="D89" s="153">
        <v>60.313244226049598</v>
      </c>
      <c r="E89" s="153">
        <v>477.23172181268899</v>
      </c>
      <c r="F89" s="153">
        <v>181.703878616418</v>
      </c>
      <c r="G89" s="153">
        <v>0</v>
      </c>
      <c r="H89" s="153">
        <v>171.888757113563</v>
      </c>
      <c r="I89" s="153">
        <v>97.983033980487704</v>
      </c>
      <c r="J89" s="153">
        <v>-814.68640884006697</v>
      </c>
      <c r="K89" s="153">
        <v>0</v>
      </c>
      <c r="L89" s="153">
        <v>-502.17467419739</v>
      </c>
      <c r="M89" s="153">
        <v>6523.7649290399104</v>
      </c>
      <c r="N89" s="153">
        <v>6021.5902548425202</v>
      </c>
      <c r="O89" s="153">
        <f t="shared" si="3"/>
        <v>6523.7649290399104</v>
      </c>
      <c r="P89" s="153">
        <f t="shared" si="4"/>
        <v>0</v>
      </c>
      <c r="Q89" s="153">
        <f t="shared" si="5"/>
        <v>-814.68640884006697</v>
      </c>
      <c r="S89" s="152">
        <v>0.36458333333333298</v>
      </c>
      <c r="T89" s="153">
        <v>3703.5178510168098</v>
      </c>
      <c r="U89" s="153">
        <v>3328.5378316880301</v>
      </c>
      <c r="V89" s="153">
        <v>63.263933839425199</v>
      </c>
      <c r="W89" s="153">
        <v>502.70603907393701</v>
      </c>
      <c r="X89" s="153">
        <v>209.9716137604</v>
      </c>
      <c r="Y89" s="153">
        <v>0</v>
      </c>
      <c r="Z89" s="153">
        <v>376.89346695497699</v>
      </c>
      <c r="AA89" s="153">
        <v>56.439244713919202</v>
      </c>
      <c r="AB89" s="153">
        <v>-1124.9457612496999</v>
      </c>
      <c r="AC89" s="153">
        <v>0</v>
      </c>
      <c r="AD89" s="153">
        <v>-528.969729782586</v>
      </c>
      <c r="AE89" s="153">
        <v>7116.3842197978001</v>
      </c>
      <c r="AF89" s="153">
        <v>6587.4144900152096</v>
      </c>
      <c r="AG89" s="153">
        <f t="shared" si="6"/>
        <v>7116.3842197978001</v>
      </c>
      <c r="AH89" s="153">
        <f t="shared" si="7"/>
        <v>0</v>
      </c>
      <c r="AI89" s="153">
        <f t="shared" si="8"/>
        <v>-1124.9457612496999</v>
      </c>
      <c r="AK89" s="152">
        <v>0.36458333333333298</v>
      </c>
      <c r="AL89" s="147">
        <v>4181.3500380986698</v>
      </c>
      <c r="AM89" s="147">
        <v>4413.9899684532402</v>
      </c>
      <c r="AN89" s="147">
        <v>80.384191583780193</v>
      </c>
      <c r="AO89" s="147">
        <v>480.75358202306001</v>
      </c>
      <c r="AP89" s="147">
        <v>253.01052422446801</v>
      </c>
      <c r="AQ89" s="147">
        <v>0</v>
      </c>
      <c r="AR89" s="147">
        <v>44.058710073970502</v>
      </c>
      <c r="AS89" s="147">
        <v>182.25754727356201</v>
      </c>
      <c r="AT89" s="147">
        <v>-2896.5018257823699</v>
      </c>
      <c r="AU89" s="147">
        <v>-111.919469533041</v>
      </c>
      <c r="AV89" s="147">
        <v>-683.90035668977896</v>
      </c>
      <c r="AW89" s="147">
        <v>6627.3832664153397</v>
      </c>
      <c r="AX89" s="147">
        <v>5943.4829097255597</v>
      </c>
      <c r="AY89" s="147">
        <f t="shared" si="9"/>
        <v>6627.3832664153397</v>
      </c>
      <c r="AZ89" s="153">
        <f t="shared" si="10"/>
        <v>0</v>
      </c>
      <c r="BA89" s="153">
        <f t="shared" si="11"/>
        <v>-2896.5018257823699</v>
      </c>
    </row>
    <row r="90" spans="1:53" s="147" customFormat="1">
      <c r="A90" s="152">
        <v>0.375</v>
      </c>
      <c r="B90" s="153">
        <v>3162.6580065410699</v>
      </c>
      <c r="C90" s="153">
        <v>3262.8572415000399</v>
      </c>
      <c r="D90" s="153">
        <v>60.427005484573897</v>
      </c>
      <c r="E90" s="153">
        <v>471.11471623965201</v>
      </c>
      <c r="F90" s="153">
        <v>217.90913264196001</v>
      </c>
      <c r="G90" s="153">
        <v>0</v>
      </c>
      <c r="H90" s="153">
        <v>218.02168037657299</v>
      </c>
      <c r="I90" s="153">
        <v>100.211971134301</v>
      </c>
      <c r="J90" s="153">
        <v>-885.66711435953505</v>
      </c>
      <c r="K90" s="153">
        <v>0</v>
      </c>
      <c r="L90" s="153">
        <v>-509.670901707979</v>
      </c>
      <c r="M90" s="153">
        <v>6607.5326395586299</v>
      </c>
      <c r="N90" s="153">
        <v>6097.8617378506497</v>
      </c>
      <c r="O90" s="153">
        <f t="shared" si="3"/>
        <v>6607.5326395586299</v>
      </c>
      <c r="P90" s="153">
        <f t="shared" si="4"/>
        <v>0</v>
      </c>
      <c r="Q90" s="153">
        <f t="shared" si="5"/>
        <v>-885.66711435953505</v>
      </c>
      <c r="S90" s="152">
        <v>0.375</v>
      </c>
      <c r="T90" s="153">
        <v>3704.2582445437301</v>
      </c>
      <c r="U90" s="153">
        <v>3258.45875265625</v>
      </c>
      <c r="V90" s="153">
        <v>63.156877047038599</v>
      </c>
      <c r="W90" s="153">
        <v>504.71287161044899</v>
      </c>
      <c r="X90" s="153">
        <v>99.448274572891904</v>
      </c>
      <c r="Y90" s="153">
        <v>0</v>
      </c>
      <c r="Z90" s="153">
        <v>449.52187864464997</v>
      </c>
      <c r="AA90" s="153">
        <v>57.8214361145737</v>
      </c>
      <c r="AB90" s="153">
        <v>-923.89076350274195</v>
      </c>
      <c r="AC90" s="153">
        <v>0</v>
      </c>
      <c r="AD90" s="153">
        <v>-522.87910073204898</v>
      </c>
      <c r="AE90" s="153">
        <v>7213.4875716868401</v>
      </c>
      <c r="AF90" s="153">
        <v>6690.6084709547904</v>
      </c>
      <c r="AG90" s="153">
        <f t="shared" si="6"/>
        <v>7213.4875716868401</v>
      </c>
      <c r="AH90" s="153">
        <f t="shared" si="7"/>
        <v>0</v>
      </c>
      <c r="AI90" s="153">
        <f t="shared" si="8"/>
        <v>-923.89076350274195</v>
      </c>
      <c r="AK90" s="152">
        <v>0.375</v>
      </c>
      <c r="AL90" s="147">
        <v>4181.6101957946303</v>
      </c>
      <c r="AM90" s="147">
        <v>4260.6124378234099</v>
      </c>
      <c r="AN90" s="147">
        <v>69.514589331067199</v>
      </c>
      <c r="AO90" s="147">
        <v>488.62739393369702</v>
      </c>
      <c r="AP90" s="147">
        <v>233.78765662612099</v>
      </c>
      <c r="AQ90" s="147">
        <v>0</v>
      </c>
      <c r="AR90" s="147">
        <v>60.7325030321784</v>
      </c>
      <c r="AS90" s="147">
        <v>173.32117532957301</v>
      </c>
      <c r="AT90" s="147">
        <v>-2732.6074925581202</v>
      </c>
      <c r="AU90" s="147">
        <v>0</v>
      </c>
      <c r="AV90" s="147">
        <v>-669.59053760720406</v>
      </c>
      <c r="AW90" s="147">
        <v>6735.5984593125504</v>
      </c>
      <c r="AX90" s="147">
        <v>6066.0079217053499</v>
      </c>
      <c r="AY90" s="147">
        <f t="shared" si="9"/>
        <v>6735.5984593125504</v>
      </c>
      <c r="AZ90" s="153">
        <f t="shared" si="10"/>
        <v>0</v>
      </c>
      <c r="BA90" s="153">
        <f t="shared" si="11"/>
        <v>-2732.6074925581202</v>
      </c>
    </row>
    <row r="91" spans="1:53" s="147" customFormat="1">
      <c r="A91" s="152">
        <v>0.38541666666666702</v>
      </c>
      <c r="B91" s="153">
        <v>3162.2106595210098</v>
      </c>
      <c r="C91" s="153">
        <v>3251.7107847932898</v>
      </c>
      <c r="D91" s="153">
        <v>60.319936440186503</v>
      </c>
      <c r="E91" s="153">
        <v>475.59465747409598</v>
      </c>
      <c r="F91" s="153">
        <v>223.37561562416599</v>
      </c>
      <c r="G91" s="153">
        <v>0</v>
      </c>
      <c r="H91" s="153">
        <v>270.624005245923</v>
      </c>
      <c r="I91" s="153">
        <v>101.431653546395</v>
      </c>
      <c r="J91" s="153">
        <v>-892.67768764083803</v>
      </c>
      <c r="K91" s="153">
        <v>0</v>
      </c>
      <c r="L91" s="153">
        <v>-509.34386442016898</v>
      </c>
      <c r="M91" s="153">
        <v>6652.5896250042297</v>
      </c>
      <c r="N91" s="153">
        <v>6143.24576058406</v>
      </c>
      <c r="O91" s="153">
        <f t="shared" si="3"/>
        <v>6652.5896250042297</v>
      </c>
      <c r="P91" s="153">
        <f t="shared" si="4"/>
        <v>0</v>
      </c>
      <c r="Q91" s="153">
        <f t="shared" si="5"/>
        <v>-892.67768764083803</v>
      </c>
      <c r="S91" s="152">
        <v>0.38541666666666702</v>
      </c>
      <c r="T91" s="153">
        <v>3703.57784463285</v>
      </c>
      <c r="U91" s="153">
        <v>3219.29980472446</v>
      </c>
      <c r="V91" s="153">
        <v>63.150186093230701</v>
      </c>
      <c r="W91" s="153">
        <v>506.577650014178</v>
      </c>
      <c r="X91" s="153">
        <v>96.150257633628797</v>
      </c>
      <c r="Y91" s="153">
        <v>0</v>
      </c>
      <c r="Z91" s="153">
        <v>510.68415054697999</v>
      </c>
      <c r="AA91" s="153">
        <v>56.199647633524997</v>
      </c>
      <c r="AB91" s="153">
        <v>-900.85471122460501</v>
      </c>
      <c r="AC91" s="153">
        <v>0</v>
      </c>
      <c r="AD91" s="153">
        <v>-520.23507058520397</v>
      </c>
      <c r="AE91" s="153">
        <v>7254.78483005424</v>
      </c>
      <c r="AF91" s="153">
        <v>6734.5497594690396</v>
      </c>
      <c r="AG91" s="153">
        <f t="shared" si="6"/>
        <v>7254.78483005424</v>
      </c>
      <c r="AH91" s="153">
        <f t="shared" si="7"/>
        <v>0</v>
      </c>
      <c r="AI91" s="153">
        <f t="shared" si="8"/>
        <v>-900.85471122460501</v>
      </c>
      <c r="AK91" s="152">
        <v>0.38541666666666702</v>
      </c>
      <c r="AL91" s="147">
        <v>4181.27005971573</v>
      </c>
      <c r="AM91" s="147">
        <v>4277.8990195937704</v>
      </c>
      <c r="AN91" s="147">
        <v>77.720337086841795</v>
      </c>
      <c r="AO91" s="147">
        <v>491.70270750443302</v>
      </c>
      <c r="AP91" s="147">
        <v>235.63555564443499</v>
      </c>
      <c r="AQ91" s="147">
        <v>0</v>
      </c>
      <c r="AR91" s="147">
        <v>80.591700961350995</v>
      </c>
      <c r="AS91" s="147">
        <v>165.92130051351299</v>
      </c>
      <c r="AT91" s="147">
        <v>-2628.3155232282502</v>
      </c>
      <c r="AU91" s="147">
        <v>0</v>
      </c>
      <c r="AV91" s="147">
        <v>-671.64349068845002</v>
      </c>
      <c r="AW91" s="147">
        <v>6882.4251577918203</v>
      </c>
      <c r="AX91" s="147">
        <v>6210.7816671033697</v>
      </c>
      <c r="AY91" s="147">
        <f t="shared" si="9"/>
        <v>6882.4251577918203</v>
      </c>
      <c r="AZ91" s="153">
        <f t="shared" si="10"/>
        <v>0</v>
      </c>
      <c r="BA91" s="153">
        <f t="shared" si="11"/>
        <v>-2628.3155232282502</v>
      </c>
    </row>
    <row r="92" spans="1:53" s="147" customFormat="1">
      <c r="A92" s="152">
        <v>0.39583333333333298</v>
      </c>
      <c r="B92" s="153">
        <v>3160.13431409744</v>
      </c>
      <c r="C92" s="153">
        <v>3169.45532728137</v>
      </c>
      <c r="D92" s="153">
        <v>60.279785452814203</v>
      </c>
      <c r="E92" s="153">
        <v>475.45204004656898</v>
      </c>
      <c r="F92" s="153">
        <v>223.43653004380801</v>
      </c>
      <c r="G92" s="153">
        <v>0</v>
      </c>
      <c r="H92" s="153">
        <v>332.87084416925001</v>
      </c>
      <c r="I92" s="153">
        <v>85.484300032718096</v>
      </c>
      <c r="J92" s="153">
        <v>-763.51407201814504</v>
      </c>
      <c r="K92" s="153">
        <v>0</v>
      </c>
      <c r="L92" s="153">
        <v>-501.78525640787097</v>
      </c>
      <c r="M92" s="153">
        <v>6743.5990691058196</v>
      </c>
      <c r="N92" s="153">
        <v>6241.8138126979502</v>
      </c>
      <c r="O92" s="153">
        <f t="shared" si="3"/>
        <v>6743.5990691058196</v>
      </c>
      <c r="P92" s="153">
        <f t="shared" si="4"/>
        <v>0</v>
      </c>
      <c r="Q92" s="153">
        <f t="shared" si="5"/>
        <v>-763.51407201814504</v>
      </c>
      <c r="S92" s="152">
        <v>0.39583333333333298</v>
      </c>
      <c r="T92" s="153">
        <v>3703.1776754887301</v>
      </c>
      <c r="U92" s="153">
        <v>3244.7020671037799</v>
      </c>
      <c r="V92" s="153">
        <v>63.277315491797403</v>
      </c>
      <c r="W92" s="153">
        <v>503.78952880281503</v>
      </c>
      <c r="X92" s="153">
        <v>96.200885222531795</v>
      </c>
      <c r="Y92" s="153">
        <v>0</v>
      </c>
      <c r="Z92" s="153">
        <v>555.05928999263006</v>
      </c>
      <c r="AA92" s="153">
        <v>50.4985871479496</v>
      </c>
      <c r="AB92" s="153">
        <v>-856.69127478785299</v>
      </c>
      <c r="AC92" s="153">
        <v>0</v>
      </c>
      <c r="AD92" s="153">
        <v>-522.81736269696398</v>
      </c>
      <c r="AE92" s="153">
        <v>7360.0140744623905</v>
      </c>
      <c r="AF92" s="153">
        <v>6837.1967117654303</v>
      </c>
      <c r="AG92" s="153">
        <f t="shared" si="6"/>
        <v>7360.0140744623905</v>
      </c>
      <c r="AH92" s="153">
        <f t="shared" si="7"/>
        <v>0</v>
      </c>
      <c r="AI92" s="153">
        <f t="shared" si="8"/>
        <v>-856.69127478785299</v>
      </c>
      <c r="AK92" s="152">
        <v>0.39583333333333298</v>
      </c>
      <c r="AL92" s="147">
        <v>4180.6297767493897</v>
      </c>
      <c r="AM92" s="147">
        <v>4342.7987526854404</v>
      </c>
      <c r="AN92" s="147">
        <v>80.457816148251496</v>
      </c>
      <c r="AO92" s="147">
        <v>490.98848346611499</v>
      </c>
      <c r="AP92" s="147">
        <v>237.94352544486301</v>
      </c>
      <c r="AQ92" s="147">
        <v>0</v>
      </c>
      <c r="AR92" s="147">
        <v>98.276667691624297</v>
      </c>
      <c r="AS92" s="147">
        <v>161.115381778157</v>
      </c>
      <c r="AT92" s="147">
        <v>-2612.9979274532402</v>
      </c>
      <c r="AU92" s="147">
        <v>0</v>
      </c>
      <c r="AV92" s="147">
        <v>-677.91143388948001</v>
      </c>
      <c r="AW92" s="147">
        <v>6979.2124765106</v>
      </c>
      <c r="AX92" s="147">
        <v>6301.3010426211204</v>
      </c>
      <c r="AY92" s="147">
        <f t="shared" si="9"/>
        <v>6979.2124765106</v>
      </c>
      <c r="AZ92" s="153">
        <f t="shared" si="10"/>
        <v>0</v>
      </c>
      <c r="BA92" s="153">
        <f t="shared" si="11"/>
        <v>-2612.9979274532402</v>
      </c>
    </row>
    <row r="93" spans="1:53" s="147" customFormat="1">
      <c r="A93" s="152">
        <v>0.40625</v>
      </c>
      <c r="B93" s="153">
        <v>3159.9874369249901</v>
      </c>
      <c r="C93" s="153">
        <v>3176.1896816979502</v>
      </c>
      <c r="D93" s="153">
        <v>60.299861074136402</v>
      </c>
      <c r="E93" s="153">
        <v>474.44285580989299</v>
      </c>
      <c r="F93" s="153">
        <v>220.49524069060499</v>
      </c>
      <c r="G93" s="153">
        <v>0</v>
      </c>
      <c r="H93" s="153">
        <v>370.44518871105799</v>
      </c>
      <c r="I93" s="153">
        <v>77.450773481173101</v>
      </c>
      <c r="J93" s="153">
        <v>-703.91612160835598</v>
      </c>
      <c r="K93" s="153">
        <v>0</v>
      </c>
      <c r="L93" s="153">
        <v>-502.55261273040401</v>
      </c>
      <c r="M93" s="153">
        <v>6835.3949167814499</v>
      </c>
      <c r="N93" s="153">
        <v>6332.8423040510497</v>
      </c>
      <c r="O93" s="153">
        <f t="shared" si="3"/>
        <v>6835.3949167814499</v>
      </c>
      <c r="P93" s="153">
        <f t="shared" si="4"/>
        <v>0</v>
      </c>
      <c r="Q93" s="153">
        <f t="shared" si="5"/>
        <v>-703.91612160835598</v>
      </c>
      <c r="S93" s="152">
        <v>0.40625</v>
      </c>
      <c r="T93" s="153">
        <v>3703.2310737153898</v>
      </c>
      <c r="U93" s="153">
        <v>3259.1632921954301</v>
      </c>
      <c r="V93" s="153">
        <v>63.237169513706803</v>
      </c>
      <c r="W93" s="153">
        <v>502.80846397164299</v>
      </c>
      <c r="X93" s="153">
        <v>96.142798394642298</v>
      </c>
      <c r="Y93" s="153">
        <v>0</v>
      </c>
      <c r="Z93" s="153">
        <v>599.07863922985598</v>
      </c>
      <c r="AA93" s="153">
        <v>43.178931709594998</v>
      </c>
      <c r="AB93" s="153">
        <v>-871.84818528007202</v>
      </c>
      <c r="AC93" s="153">
        <v>0</v>
      </c>
      <c r="AD93" s="153">
        <v>-524.52714325365196</v>
      </c>
      <c r="AE93" s="153">
        <v>7394.9921834501902</v>
      </c>
      <c r="AF93" s="153">
        <v>6870.46504019653</v>
      </c>
      <c r="AG93" s="153">
        <f t="shared" si="6"/>
        <v>7394.9921834501902</v>
      </c>
      <c r="AH93" s="153">
        <f t="shared" si="7"/>
        <v>0</v>
      </c>
      <c r="AI93" s="153">
        <f t="shared" si="8"/>
        <v>-871.84818528007202</v>
      </c>
      <c r="AK93" s="152">
        <v>0.40625</v>
      </c>
      <c r="AL93" s="147">
        <v>4179.8494990484296</v>
      </c>
      <c r="AM93" s="147">
        <v>4328.1812224074301</v>
      </c>
      <c r="AN93" s="147">
        <v>80.497974676644603</v>
      </c>
      <c r="AO93" s="147">
        <v>490.380669415071</v>
      </c>
      <c r="AP93" s="147">
        <v>237.77638239107</v>
      </c>
      <c r="AQ93" s="147">
        <v>0</v>
      </c>
      <c r="AR93" s="147">
        <v>117.131249508097</v>
      </c>
      <c r="AS93" s="147">
        <v>162.66990193166501</v>
      </c>
      <c r="AT93" s="147">
        <v>-2582.3663662951099</v>
      </c>
      <c r="AU93" s="147">
        <v>0</v>
      </c>
      <c r="AV93" s="147">
        <v>-676.69481974239898</v>
      </c>
      <c r="AW93" s="147">
        <v>7014.1205330833</v>
      </c>
      <c r="AX93" s="147">
        <v>6337.4257133409001</v>
      </c>
      <c r="AY93" s="147">
        <f t="shared" si="9"/>
        <v>7014.1205330833</v>
      </c>
      <c r="AZ93" s="153">
        <f t="shared" si="10"/>
        <v>0</v>
      </c>
      <c r="BA93" s="153">
        <f t="shared" si="11"/>
        <v>-2582.3663662951099</v>
      </c>
    </row>
    <row r="94" spans="1:53" s="147" customFormat="1">
      <c r="A94" s="152">
        <v>0.41666666666666702</v>
      </c>
      <c r="B94" s="153">
        <v>3159.3531479128401</v>
      </c>
      <c r="C94" s="153">
        <v>3131.98472685668</v>
      </c>
      <c r="D94" s="153">
        <v>60.299862095225002</v>
      </c>
      <c r="E94" s="153">
        <v>467.51792288848401</v>
      </c>
      <c r="F94" s="153">
        <v>170.538629506386</v>
      </c>
      <c r="G94" s="153">
        <v>0</v>
      </c>
      <c r="H94" s="153">
        <v>406.35622904061802</v>
      </c>
      <c r="I94" s="153">
        <v>74.320767516599403</v>
      </c>
      <c r="J94" s="153">
        <v>-398.93356155308902</v>
      </c>
      <c r="K94" s="153">
        <v>-170.991962578818</v>
      </c>
      <c r="L94" s="153">
        <v>-497.79901331849402</v>
      </c>
      <c r="M94" s="153">
        <v>6900.4457616849204</v>
      </c>
      <c r="N94" s="153">
        <v>6402.6467483664301</v>
      </c>
      <c r="O94" s="153">
        <f t="shared" si="3"/>
        <v>6900.4457616849204</v>
      </c>
      <c r="P94" s="153">
        <f t="shared" si="4"/>
        <v>0</v>
      </c>
      <c r="Q94" s="153">
        <f t="shared" si="5"/>
        <v>-398.93356155308902</v>
      </c>
      <c r="S94" s="152">
        <v>0.41666666666666702</v>
      </c>
      <c r="T94" s="153">
        <v>3702.0236614803398</v>
      </c>
      <c r="U94" s="153">
        <v>3266.4096559220802</v>
      </c>
      <c r="V94" s="153">
        <v>63.2840064456052</v>
      </c>
      <c r="W94" s="153">
        <v>494.58028395167099</v>
      </c>
      <c r="X94" s="153">
        <v>93.916063156922306</v>
      </c>
      <c r="Y94" s="153">
        <v>0</v>
      </c>
      <c r="Z94" s="153">
        <v>635.90381433761797</v>
      </c>
      <c r="AA94" s="153">
        <v>39.112564208310602</v>
      </c>
      <c r="AB94" s="153">
        <v>-800.94113381137504</v>
      </c>
      <c r="AC94" s="153">
        <v>0</v>
      </c>
      <c r="AD94" s="153">
        <v>-525.08272676393096</v>
      </c>
      <c r="AE94" s="153">
        <v>7494.2889156911697</v>
      </c>
      <c r="AF94" s="153">
        <v>6969.20618892724</v>
      </c>
      <c r="AG94" s="153">
        <f t="shared" si="6"/>
        <v>7494.2889156911697</v>
      </c>
      <c r="AH94" s="153">
        <f t="shared" si="7"/>
        <v>0</v>
      </c>
      <c r="AI94" s="153">
        <f t="shared" si="8"/>
        <v>-800.94113381137504</v>
      </c>
      <c r="AK94" s="152">
        <v>0.41666666666666702</v>
      </c>
      <c r="AL94" s="147">
        <v>4179.4960440938703</v>
      </c>
      <c r="AM94" s="147">
        <v>4311.3592425352199</v>
      </c>
      <c r="AN94" s="147">
        <v>80.504666658316097</v>
      </c>
      <c r="AO94" s="147">
        <v>492.356739931905</v>
      </c>
      <c r="AP94" s="147">
        <v>234.101865840182</v>
      </c>
      <c r="AQ94" s="147">
        <v>0</v>
      </c>
      <c r="AR94" s="147">
        <v>141.29316478164299</v>
      </c>
      <c r="AS94" s="147">
        <v>166.36708023748699</v>
      </c>
      <c r="AT94" s="147">
        <v>-2486.0719720022998</v>
      </c>
      <c r="AU94" s="147">
        <v>0</v>
      </c>
      <c r="AV94" s="147">
        <v>-675.49399745599703</v>
      </c>
      <c r="AW94" s="147">
        <v>7119.4068320763099</v>
      </c>
      <c r="AX94" s="147">
        <v>6443.9128346203197</v>
      </c>
      <c r="AY94" s="147">
        <f t="shared" si="9"/>
        <v>7119.4068320763099</v>
      </c>
      <c r="AZ94" s="153">
        <f t="shared" si="10"/>
        <v>0</v>
      </c>
      <c r="BA94" s="153">
        <f t="shared" si="11"/>
        <v>-2486.0719720022998</v>
      </c>
    </row>
    <row r="95" spans="1:53" s="147" customFormat="1">
      <c r="A95" s="152">
        <v>0.42708333333333298</v>
      </c>
      <c r="B95" s="153">
        <v>3154.9534504436501</v>
      </c>
      <c r="C95" s="153">
        <v>3131.48898356874</v>
      </c>
      <c r="D95" s="153">
        <v>60.366779131151503</v>
      </c>
      <c r="E95" s="153">
        <v>469.55176198350898</v>
      </c>
      <c r="F95" s="153">
        <v>164.534340773992</v>
      </c>
      <c r="G95" s="153">
        <v>0</v>
      </c>
      <c r="H95" s="153">
        <v>458.883360021925</v>
      </c>
      <c r="I95" s="153">
        <v>73.430980024741302</v>
      </c>
      <c r="J95" s="153">
        <v>-224.518030296646</v>
      </c>
      <c r="K95" s="153">
        <v>-312.19032385153599</v>
      </c>
      <c r="L95" s="153">
        <v>-498.01123706196398</v>
      </c>
      <c r="M95" s="153">
        <v>6976.5013017995198</v>
      </c>
      <c r="N95" s="153">
        <v>6478.4900647375598</v>
      </c>
      <c r="O95" s="153">
        <f t="shared" si="3"/>
        <v>6976.5013017995198</v>
      </c>
      <c r="P95" s="153">
        <f t="shared" si="4"/>
        <v>0</v>
      </c>
      <c r="Q95" s="153">
        <f t="shared" si="5"/>
        <v>-224.518030296646</v>
      </c>
      <c r="S95" s="152">
        <v>0.42708333333333298</v>
      </c>
      <c r="T95" s="153">
        <v>3701.1965833664999</v>
      </c>
      <c r="U95" s="153">
        <v>3242.54837066044</v>
      </c>
      <c r="V95" s="153">
        <v>63.344226050849898</v>
      </c>
      <c r="W95" s="153">
        <v>495.16394131814099</v>
      </c>
      <c r="X95" s="153">
        <v>93.963239131197696</v>
      </c>
      <c r="Y95" s="153">
        <v>0</v>
      </c>
      <c r="Z95" s="153">
        <v>673.61004120823497</v>
      </c>
      <c r="AA95" s="153">
        <v>39.443241395246901</v>
      </c>
      <c r="AB95" s="153">
        <v>-758.92581301589996</v>
      </c>
      <c r="AC95" s="153">
        <v>0</v>
      </c>
      <c r="AD95" s="153">
        <v>-523.46182836608705</v>
      </c>
      <c r="AE95" s="153">
        <v>7550.3438301147198</v>
      </c>
      <c r="AF95" s="153">
        <v>7026.8820017486296</v>
      </c>
      <c r="AG95" s="153">
        <f t="shared" si="6"/>
        <v>7550.3438301147198</v>
      </c>
      <c r="AH95" s="153">
        <f t="shared" si="7"/>
        <v>0</v>
      </c>
      <c r="AI95" s="153">
        <f t="shared" si="8"/>
        <v>-758.92581301589996</v>
      </c>
      <c r="AK95" s="152">
        <v>0.42708333333333298</v>
      </c>
      <c r="AL95" s="147">
        <v>4177.2218379337601</v>
      </c>
      <c r="AM95" s="147">
        <v>4313.2502549160999</v>
      </c>
      <c r="AN95" s="147">
        <v>80.303874526993994</v>
      </c>
      <c r="AO95" s="147">
        <v>491.04555293637497</v>
      </c>
      <c r="AP95" s="147">
        <v>235.17547951333299</v>
      </c>
      <c r="AQ95" s="147">
        <v>0</v>
      </c>
      <c r="AR95" s="147">
        <v>167.77328640793201</v>
      </c>
      <c r="AS95" s="147">
        <v>168.87380620082999</v>
      </c>
      <c r="AT95" s="147">
        <v>-2459.7366392868398</v>
      </c>
      <c r="AU95" s="147">
        <v>0</v>
      </c>
      <c r="AV95" s="147">
        <v>-675.82605052644999</v>
      </c>
      <c r="AW95" s="147">
        <v>7173.9074531484803</v>
      </c>
      <c r="AX95" s="147">
        <v>6498.0814026220296</v>
      </c>
      <c r="AY95" s="147">
        <f t="shared" si="9"/>
        <v>7173.9074531484803</v>
      </c>
      <c r="AZ95" s="153">
        <f t="shared" si="10"/>
        <v>0</v>
      </c>
      <c r="BA95" s="153">
        <f t="shared" si="11"/>
        <v>-2459.7366392868398</v>
      </c>
    </row>
    <row r="96" spans="1:53" s="147" customFormat="1">
      <c r="A96" s="152">
        <v>0.4375</v>
      </c>
      <c r="B96" s="153">
        <v>3155.32733442784</v>
      </c>
      <c r="C96" s="153">
        <v>3082.5331177150001</v>
      </c>
      <c r="D96" s="153">
        <v>60.279785708086401</v>
      </c>
      <c r="E96" s="153">
        <v>471.32984873610599</v>
      </c>
      <c r="F96" s="153">
        <v>160.01036160143499</v>
      </c>
      <c r="G96" s="153">
        <v>0</v>
      </c>
      <c r="H96" s="153">
        <v>516.01931284204204</v>
      </c>
      <c r="I96" s="153">
        <v>73.694898736668094</v>
      </c>
      <c r="J96" s="153">
        <v>-191.32652153827399</v>
      </c>
      <c r="K96" s="153">
        <v>-312.09614511862901</v>
      </c>
      <c r="L96" s="153">
        <v>-493.946202765414</v>
      </c>
      <c r="M96" s="153">
        <v>7015.7719931102702</v>
      </c>
      <c r="N96" s="153">
        <v>6521.8257903448502</v>
      </c>
      <c r="O96" s="153">
        <f t="shared" si="3"/>
        <v>7015.7719931102702</v>
      </c>
      <c r="P96" s="153">
        <f t="shared" si="4"/>
        <v>0</v>
      </c>
      <c r="Q96" s="153">
        <f t="shared" si="5"/>
        <v>-191.32652153827399</v>
      </c>
      <c r="S96" s="152">
        <v>0.4375</v>
      </c>
      <c r="T96" s="153">
        <v>3699.5289758014801</v>
      </c>
      <c r="U96" s="153">
        <v>3265.1208585883001</v>
      </c>
      <c r="V96" s="153">
        <v>63.270624537989598</v>
      </c>
      <c r="W96" s="153">
        <v>497.87864611803298</v>
      </c>
      <c r="X96" s="153">
        <v>93.968845562655702</v>
      </c>
      <c r="Y96" s="153">
        <v>0</v>
      </c>
      <c r="Z96" s="153">
        <v>701.71962424339097</v>
      </c>
      <c r="AA96" s="153">
        <v>36.8545773783001</v>
      </c>
      <c r="AB96" s="153">
        <v>-806.61548435422401</v>
      </c>
      <c r="AC96" s="153">
        <v>0</v>
      </c>
      <c r="AD96" s="153">
        <v>-525.83471390557099</v>
      </c>
      <c r="AE96" s="153">
        <v>7551.7266678759197</v>
      </c>
      <c r="AF96" s="153">
        <v>7025.8919539703502</v>
      </c>
      <c r="AG96" s="153">
        <f t="shared" si="6"/>
        <v>7551.7266678759197</v>
      </c>
      <c r="AH96" s="153">
        <f t="shared" si="7"/>
        <v>0</v>
      </c>
      <c r="AI96" s="153">
        <f t="shared" si="8"/>
        <v>-806.61548435422401</v>
      </c>
      <c r="AK96" s="152">
        <v>0.4375</v>
      </c>
      <c r="AL96" s="147">
        <v>4177.3485463572097</v>
      </c>
      <c r="AM96" s="147">
        <v>4334.9252843744098</v>
      </c>
      <c r="AN96" s="147">
        <v>77.579781471500894</v>
      </c>
      <c r="AO96" s="147">
        <v>491.71125901184701</v>
      </c>
      <c r="AP96" s="147">
        <v>217.64608991381201</v>
      </c>
      <c r="AQ96" s="147">
        <v>0</v>
      </c>
      <c r="AR96" s="147">
        <v>178.77445085445501</v>
      </c>
      <c r="AS96" s="147">
        <v>183.28936859680499</v>
      </c>
      <c r="AT96" s="147">
        <v>-2485.47691187585</v>
      </c>
      <c r="AU96" s="147">
        <v>0</v>
      </c>
      <c r="AV96" s="147">
        <v>-678.06095958701201</v>
      </c>
      <c r="AW96" s="147">
        <v>7175.7978687041896</v>
      </c>
      <c r="AX96" s="147">
        <v>6497.7369091171804</v>
      </c>
      <c r="AY96" s="147">
        <f t="shared" si="9"/>
        <v>7175.7978687041896</v>
      </c>
      <c r="AZ96" s="153">
        <f t="shared" si="10"/>
        <v>0</v>
      </c>
      <c r="BA96" s="153">
        <f t="shared" si="11"/>
        <v>-2485.47691187585</v>
      </c>
    </row>
    <row r="97" spans="1:53" s="147" customFormat="1">
      <c r="A97" s="152">
        <v>0.44791666666666702</v>
      </c>
      <c r="B97" s="153">
        <v>3155.0001492672</v>
      </c>
      <c r="C97" s="153">
        <v>3090.377737969</v>
      </c>
      <c r="D97" s="153">
        <v>60.266402045628901</v>
      </c>
      <c r="E97" s="153">
        <v>469.51953110106399</v>
      </c>
      <c r="F97" s="153">
        <v>152.156223470546</v>
      </c>
      <c r="G97" s="153">
        <v>0</v>
      </c>
      <c r="H97" s="153">
        <v>564.83821236679898</v>
      </c>
      <c r="I97" s="153">
        <v>69.858606749851901</v>
      </c>
      <c r="J97" s="153">
        <v>-177.252007247037</v>
      </c>
      <c r="K97" s="153">
        <v>-311.60508378751098</v>
      </c>
      <c r="L97" s="153">
        <v>-494.86473043290101</v>
      </c>
      <c r="M97" s="153">
        <v>7073.1597719355505</v>
      </c>
      <c r="N97" s="153">
        <v>6578.2950415026498</v>
      </c>
      <c r="O97" s="153">
        <f t="shared" si="3"/>
        <v>7073.1597719355505</v>
      </c>
      <c r="P97" s="153">
        <f t="shared" si="4"/>
        <v>0</v>
      </c>
      <c r="Q97" s="153">
        <f t="shared" si="5"/>
        <v>-177.252007247037</v>
      </c>
      <c r="S97" s="152">
        <v>0.44791666666666702</v>
      </c>
      <c r="T97" s="153">
        <v>3697.6346496907199</v>
      </c>
      <c r="U97" s="153">
        <v>3257.8707300237302</v>
      </c>
      <c r="V97" s="153">
        <v>63.2438604675147</v>
      </c>
      <c r="W97" s="153">
        <v>498.60156595151199</v>
      </c>
      <c r="X97" s="153">
        <v>93.945598103566297</v>
      </c>
      <c r="Y97" s="153">
        <v>0</v>
      </c>
      <c r="Z97" s="153">
        <v>739.61964316542105</v>
      </c>
      <c r="AA97" s="153">
        <v>34.119744183520297</v>
      </c>
      <c r="AB97" s="153">
        <v>-816.927555745375</v>
      </c>
      <c r="AC97" s="153">
        <v>0</v>
      </c>
      <c r="AD97" s="153">
        <v>-525.59040212644402</v>
      </c>
      <c r="AE97" s="153">
        <v>7568.1082358406102</v>
      </c>
      <c r="AF97" s="153">
        <v>7042.5178337141597</v>
      </c>
      <c r="AG97" s="153">
        <f t="shared" si="6"/>
        <v>7568.1082358406102</v>
      </c>
      <c r="AH97" s="153">
        <f t="shared" si="7"/>
        <v>0</v>
      </c>
      <c r="AI97" s="153">
        <f t="shared" si="8"/>
        <v>-816.927555745375</v>
      </c>
      <c r="AK97" s="152">
        <v>0.44791666666666702</v>
      </c>
      <c r="AL97" s="147">
        <v>4176.8283286587503</v>
      </c>
      <c r="AM97" s="147">
        <v>4348.74520613393</v>
      </c>
      <c r="AN97" s="147">
        <v>72.124901080947794</v>
      </c>
      <c r="AO97" s="147">
        <v>491.87899894344503</v>
      </c>
      <c r="AP97" s="147">
        <v>214.47553580526801</v>
      </c>
      <c r="AQ97" s="147">
        <v>0</v>
      </c>
      <c r="AR97" s="147">
        <v>188.068596623237</v>
      </c>
      <c r="AS97" s="147">
        <v>189.70019983202701</v>
      </c>
      <c r="AT97" s="147">
        <v>-2496.8091153059399</v>
      </c>
      <c r="AU97" s="147">
        <v>0</v>
      </c>
      <c r="AV97" s="147">
        <v>-679.43539152233598</v>
      </c>
      <c r="AW97" s="147">
        <v>7185.0126517716599</v>
      </c>
      <c r="AX97" s="147">
        <v>6505.5772602493298</v>
      </c>
      <c r="AY97" s="147">
        <f t="shared" si="9"/>
        <v>7185.0126517716599</v>
      </c>
      <c r="AZ97" s="153">
        <f t="shared" si="10"/>
        <v>0</v>
      </c>
      <c r="BA97" s="153">
        <f t="shared" si="11"/>
        <v>-2496.8091153059399</v>
      </c>
    </row>
    <row r="98" spans="1:53" s="147" customFormat="1">
      <c r="A98" s="152">
        <v>0.45833333333333298</v>
      </c>
      <c r="B98" s="153">
        <v>3155.7145516188898</v>
      </c>
      <c r="C98" s="153">
        <v>3129.3555783064899</v>
      </c>
      <c r="D98" s="153">
        <v>60.326627888506998</v>
      </c>
      <c r="E98" s="153">
        <v>451.50319970373403</v>
      </c>
      <c r="F98" s="153">
        <v>118.342622713629</v>
      </c>
      <c r="G98" s="153">
        <v>0</v>
      </c>
      <c r="H98" s="153">
        <v>609.47656173083305</v>
      </c>
      <c r="I98" s="153">
        <v>72.188615206887604</v>
      </c>
      <c r="J98" s="153">
        <v>-85.265097566199998</v>
      </c>
      <c r="K98" s="153">
        <v>-425.78135143558399</v>
      </c>
      <c r="L98" s="153">
        <v>-497.68518603367801</v>
      </c>
      <c r="M98" s="153">
        <v>7085.8613081671901</v>
      </c>
      <c r="N98" s="153">
        <v>6588.17612213351</v>
      </c>
      <c r="O98" s="153">
        <f t="shared" si="3"/>
        <v>7085.8613081671901</v>
      </c>
      <c r="P98" s="153">
        <f t="shared" si="4"/>
        <v>0</v>
      </c>
      <c r="Q98" s="153">
        <f t="shared" si="5"/>
        <v>-85.265097566199998</v>
      </c>
      <c r="S98" s="152">
        <v>0.45833333333333298</v>
      </c>
      <c r="T98" s="153">
        <v>3695.7002464113698</v>
      </c>
      <c r="U98" s="153">
        <v>3306.39281375369</v>
      </c>
      <c r="V98" s="153">
        <v>63.317461725131501</v>
      </c>
      <c r="W98" s="153">
        <v>481.81765994751902</v>
      </c>
      <c r="X98" s="153">
        <v>95.020112030354895</v>
      </c>
      <c r="Y98" s="153">
        <v>0</v>
      </c>
      <c r="Z98" s="153">
        <v>762.65444555167301</v>
      </c>
      <c r="AA98" s="153">
        <v>31.2145673198605</v>
      </c>
      <c r="AB98" s="153">
        <v>-801.29488578367</v>
      </c>
      <c r="AC98" s="153">
        <v>0</v>
      </c>
      <c r="AD98" s="153">
        <v>-529.16361113300297</v>
      </c>
      <c r="AE98" s="153">
        <v>7634.8224209559303</v>
      </c>
      <c r="AF98" s="153">
        <v>7105.6588098229304</v>
      </c>
      <c r="AG98" s="153">
        <f t="shared" si="6"/>
        <v>7634.8224209559303</v>
      </c>
      <c r="AH98" s="153">
        <f t="shared" si="7"/>
        <v>0</v>
      </c>
      <c r="AI98" s="153">
        <f t="shared" si="8"/>
        <v>-801.29488578367</v>
      </c>
      <c r="AK98" s="152">
        <v>0.45833333333333298</v>
      </c>
      <c r="AL98" s="147">
        <v>4177.0884212257397</v>
      </c>
      <c r="AM98" s="147">
        <v>4431.0085244889597</v>
      </c>
      <c r="AN98" s="147">
        <v>78.905015972333501</v>
      </c>
      <c r="AO98" s="147">
        <v>490.376452233333</v>
      </c>
      <c r="AP98" s="147">
        <v>198.21003195906701</v>
      </c>
      <c r="AQ98" s="147">
        <v>0</v>
      </c>
      <c r="AR98" s="147">
        <v>199.01708413072299</v>
      </c>
      <c r="AS98" s="147">
        <v>184.021055559058</v>
      </c>
      <c r="AT98" s="147">
        <v>-2555.4779498593298</v>
      </c>
      <c r="AU98" s="147">
        <v>0</v>
      </c>
      <c r="AV98" s="147">
        <v>-687.17815900873802</v>
      </c>
      <c r="AW98" s="147">
        <v>7203.1486357098902</v>
      </c>
      <c r="AX98" s="147">
        <v>6515.9704767011499</v>
      </c>
      <c r="AY98" s="147">
        <f t="shared" si="9"/>
        <v>7203.1486357098902</v>
      </c>
      <c r="AZ98" s="153">
        <f t="shared" si="10"/>
        <v>0</v>
      </c>
      <c r="BA98" s="153">
        <f t="shared" si="11"/>
        <v>-2555.4779498593298</v>
      </c>
    </row>
    <row r="99" spans="1:53" s="147" customFormat="1">
      <c r="A99" s="152">
        <v>0.46875</v>
      </c>
      <c r="B99" s="153">
        <v>3155.0936284131299</v>
      </c>
      <c r="C99" s="153">
        <v>3149.92892475589</v>
      </c>
      <c r="D99" s="153">
        <v>60.253018638443599</v>
      </c>
      <c r="E99" s="153">
        <v>450.55165047311698</v>
      </c>
      <c r="F99" s="153">
        <v>116.981625884984</v>
      </c>
      <c r="G99" s="153">
        <v>0</v>
      </c>
      <c r="H99" s="153">
        <v>680.87930145157804</v>
      </c>
      <c r="I99" s="153">
        <v>74.341662655496805</v>
      </c>
      <c r="J99" s="153">
        <v>-65.021354053363297</v>
      </c>
      <c r="K99" s="153">
        <v>-425.45173202910098</v>
      </c>
      <c r="L99" s="153">
        <v>-500.15000499162699</v>
      </c>
      <c r="M99" s="153">
        <v>7197.5567261901797</v>
      </c>
      <c r="N99" s="153">
        <v>6697.4067211985503</v>
      </c>
      <c r="O99" s="153">
        <f t="shared" si="3"/>
        <v>7197.5567261901797</v>
      </c>
      <c r="P99" s="153">
        <f t="shared" si="4"/>
        <v>0</v>
      </c>
      <c r="Q99" s="153">
        <f t="shared" si="5"/>
        <v>-65.021354053363297</v>
      </c>
      <c r="S99" s="152">
        <v>0.46875</v>
      </c>
      <c r="T99" s="153">
        <v>3693.7592151728099</v>
      </c>
      <c r="U99" s="153">
        <v>3308.5047269318302</v>
      </c>
      <c r="V99" s="153">
        <v>63.357608213709199</v>
      </c>
      <c r="W99" s="153">
        <v>481.95303633297902</v>
      </c>
      <c r="X99" s="153">
        <v>94.983842443751797</v>
      </c>
      <c r="Y99" s="153">
        <v>0</v>
      </c>
      <c r="Z99" s="153">
        <v>791.04640420079602</v>
      </c>
      <c r="AA99" s="153">
        <v>33.4473678466114</v>
      </c>
      <c r="AB99" s="153">
        <v>-748.03975309907401</v>
      </c>
      <c r="AC99" s="153">
        <v>0</v>
      </c>
      <c r="AD99" s="153">
        <v>-529.64772937778798</v>
      </c>
      <c r="AE99" s="153">
        <v>7719.0124480434197</v>
      </c>
      <c r="AF99" s="153">
        <v>7189.3647186656299</v>
      </c>
      <c r="AG99" s="153">
        <f t="shared" si="6"/>
        <v>7719.0124480434197</v>
      </c>
      <c r="AH99" s="153">
        <f t="shared" si="7"/>
        <v>0</v>
      </c>
      <c r="AI99" s="153">
        <f t="shared" si="8"/>
        <v>-748.03975309907401</v>
      </c>
      <c r="AK99" s="152">
        <v>0.46875</v>
      </c>
      <c r="AL99" s="147">
        <v>4176.19481910595</v>
      </c>
      <c r="AM99" s="147">
        <v>4501.2742608551298</v>
      </c>
      <c r="AN99" s="147">
        <v>80.370805577863607</v>
      </c>
      <c r="AO99" s="147">
        <v>491.83882366620998</v>
      </c>
      <c r="AP99" s="147">
        <v>210.01092657833101</v>
      </c>
      <c r="AQ99" s="147">
        <v>0</v>
      </c>
      <c r="AR99" s="147">
        <v>193.58148591496499</v>
      </c>
      <c r="AS99" s="147">
        <v>182.73260508755899</v>
      </c>
      <c r="AT99" s="147">
        <v>-2572.8202508423601</v>
      </c>
      <c r="AU99" s="147">
        <v>0</v>
      </c>
      <c r="AV99" s="147">
        <v>-693.88499916946205</v>
      </c>
      <c r="AW99" s="147">
        <v>7263.1834759436497</v>
      </c>
      <c r="AX99" s="147">
        <v>6569.29847677419</v>
      </c>
      <c r="AY99" s="147">
        <f t="shared" si="9"/>
        <v>7263.1834759436497</v>
      </c>
      <c r="AZ99" s="153">
        <f t="shared" si="10"/>
        <v>0</v>
      </c>
      <c r="BA99" s="153">
        <f t="shared" si="11"/>
        <v>-2572.8202508423601</v>
      </c>
    </row>
    <row r="100" spans="1:53" s="147" customFormat="1">
      <c r="A100" s="152">
        <v>0.47916666666666702</v>
      </c>
      <c r="B100" s="153">
        <v>3153.25762300817</v>
      </c>
      <c r="C100" s="153">
        <v>3156.2511921589899</v>
      </c>
      <c r="D100" s="153">
        <v>60.2061756922066</v>
      </c>
      <c r="E100" s="153">
        <v>449.23414911290303</v>
      </c>
      <c r="F100" s="153">
        <v>113.681167621733</v>
      </c>
      <c r="G100" s="153">
        <v>0</v>
      </c>
      <c r="H100" s="153">
        <v>715.23361838253197</v>
      </c>
      <c r="I100" s="153">
        <v>89.062618013175793</v>
      </c>
      <c r="J100" s="153">
        <v>-150.367469355043</v>
      </c>
      <c r="K100" s="153">
        <v>-424.95394540526001</v>
      </c>
      <c r="L100" s="153">
        <v>-501.003621129441</v>
      </c>
      <c r="M100" s="153">
        <v>7161.6051292293996</v>
      </c>
      <c r="N100" s="153">
        <v>6660.6015080999596</v>
      </c>
      <c r="O100" s="153">
        <f t="shared" si="3"/>
        <v>7161.6051292293996</v>
      </c>
      <c r="P100" s="153">
        <f t="shared" si="4"/>
        <v>0</v>
      </c>
      <c r="Q100" s="153">
        <f t="shared" si="5"/>
        <v>-150.367469355043</v>
      </c>
      <c r="S100" s="152">
        <v>0.47916666666666702</v>
      </c>
      <c r="T100" s="153">
        <v>3693.3456435460698</v>
      </c>
      <c r="U100" s="153">
        <v>3307.3056743239999</v>
      </c>
      <c r="V100" s="153">
        <v>63.3241524236958</v>
      </c>
      <c r="W100" s="153">
        <v>479.01186767292103</v>
      </c>
      <c r="X100" s="153">
        <v>94.9868446730041</v>
      </c>
      <c r="Y100" s="153">
        <v>0</v>
      </c>
      <c r="Z100" s="153">
        <v>793.56813476422099</v>
      </c>
      <c r="AA100" s="153">
        <v>28.2949872391351</v>
      </c>
      <c r="AB100" s="153">
        <v>-797.36580466355895</v>
      </c>
      <c r="AC100" s="153">
        <v>0</v>
      </c>
      <c r="AD100" s="153">
        <v>-529.33725298765501</v>
      </c>
      <c r="AE100" s="153">
        <v>7662.4714999794996</v>
      </c>
      <c r="AF100" s="153">
        <v>7133.13424699184</v>
      </c>
      <c r="AG100" s="153">
        <f t="shared" si="6"/>
        <v>7662.4714999794996</v>
      </c>
      <c r="AH100" s="153">
        <f t="shared" si="7"/>
        <v>0</v>
      </c>
      <c r="AI100" s="153">
        <f t="shared" si="8"/>
        <v>-797.36580466355895</v>
      </c>
      <c r="AK100" s="152">
        <v>0.47916666666666702</v>
      </c>
      <c r="AL100" s="147">
        <v>4177.7152876229502</v>
      </c>
      <c r="AM100" s="147">
        <v>4583.6961600141603</v>
      </c>
      <c r="AN100" s="147">
        <v>80.538133205037695</v>
      </c>
      <c r="AO100" s="147">
        <v>491.37553722095402</v>
      </c>
      <c r="AP100" s="147">
        <v>210.83595349842801</v>
      </c>
      <c r="AQ100" s="147">
        <v>0</v>
      </c>
      <c r="AR100" s="147">
        <v>189.01816177618599</v>
      </c>
      <c r="AS100" s="147">
        <v>184.012428507083</v>
      </c>
      <c r="AT100" s="147">
        <v>-2678.1177090665901</v>
      </c>
      <c r="AU100" s="147">
        <v>0</v>
      </c>
      <c r="AV100" s="147">
        <v>-701.71330126282203</v>
      </c>
      <c r="AW100" s="147">
        <v>7239.0739527782098</v>
      </c>
      <c r="AX100" s="147">
        <v>6537.3606515153797</v>
      </c>
      <c r="AY100" s="147">
        <f t="shared" si="9"/>
        <v>7239.0739527782098</v>
      </c>
      <c r="AZ100" s="153">
        <f t="shared" si="10"/>
        <v>0</v>
      </c>
      <c r="BA100" s="153">
        <f t="shared" si="11"/>
        <v>-2678.1177090665901</v>
      </c>
    </row>
    <row r="101" spans="1:53" s="147" customFormat="1">
      <c r="A101" s="152">
        <v>0.48958333333333298</v>
      </c>
      <c r="B101" s="153">
        <v>3152.0759064256499</v>
      </c>
      <c r="C101" s="153">
        <v>3088.61810226017</v>
      </c>
      <c r="D101" s="153">
        <v>60.266401790356802</v>
      </c>
      <c r="E101" s="153">
        <v>446.93987106134699</v>
      </c>
      <c r="F101" s="153">
        <v>110.010947139188</v>
      </c>
      <c r="G101" s="153">
        <v>0</v>
      </c>
      <c r="H101" s="153">
        <v>735.93029408872997</v>
      </c>
      <c r="I101" s="153">
        <v>93.884477415987405</v>
      </c>
      <c r="J101" s="153">
        <v>-56.678300079390198</v>
      </c>
      <c r="K101" s="153">
        <v>-530.07575191741898</v>
      </c>
      <c r="L101" s="153">
        <v>-494.61763642190402</v>
      </c>
      <c r="M101" s="153">
        <v>7100.9719481846196</v>
      </c>
      <c r="N101" s="153">
        <v>6606.3543117627196</v>
      </c>
      <c r="O101" s="153">
        <f t="shared" si="3"/>
        <v>7100.9719481846196</v>
      </c>
      <c r="P101" s="153">
        <f t="shared" si="4"/>
        <v>0</v>
      </c>
      <c r="Q101" s="153">
        <f t="shared" si="5"/>
        <v>-56.678300079390198</v>
      </c>
      <c r="S101" s="152">
        <v>0.48958333333333298</v>
      </c>
      <c r="T101" s="153">
        <v>3694.3595258861701</v>
      </c>
      <c r="U101" s="153">
        <v>3292.30664052773</v>
      </c>
      <c r="V101" s="153">
        <v>63.290697399413098</v>
      </c>
      <c r="W101" s="153">
        <v>473.90987208634698</v>
      </c>
      <c r="X101" s="153">
        <v>98.573234161415598</v>
      </c>
      <c r="Y101" s="153">
        <v>0</v>
      </c>
      <c r="Z101" s="153">
        <v>790.65722912609294</v>
      </c>
      <c r="AA101" s="153">
        <v>31.692768093133498</v>
      </c>
      <c r="AB101" s="153">
        <v>-889.22071752328998</v>
      </c>
      <c r="AC101" s="153">
        <v>0</v>
      </c>
      <c r="AD101" s="153">
        <v>-527.84158352370605</v>
      </c>
      <c r="AE101" s="153">
        <v>7555.5692497570099</v>
      </c>
      <c r="AF101" s="153">
        <v>7027.7276662333097</v>
      </c>
      <c r="AG101" s="153">
        <f t="shared" si="6"/>
        <v>7555.5692497570099</v>
      </c>
      <c r="AH101" s="153">
        <f t="shared" si="7"/>
        <v>0</v>
      </c>
      <c r="AI101" s="153">
        <f t="shared" si="8"/>
        <v>-889.22071752328998</v>
      </c>
      <c r="AK101" s="152">
        <v>0.48958333333333298</v>
      </c>
      <c r="AL101" s="147">
        <v>4178.6223714408397</v>
      </c>
      <c r="AM101" s="147">
        <v>4628.7452616362798</v>
      </c>
      <c r="AN101" s="147">
        <v>79.099115611340693</v>
      </c>
      <c r="AO101" s="147">
        <v>492.97492122138902</v>
      </c>
      <c r="AP101" s="147">
        <v>211.776532478006</v>
      </c>
      <c r="AQ101" s="147">
        <v>0</v>
      </c>
      <c r="AR101" s="147">
        <v>177.52005918710299</v>
      </c>
      <c r="AS101" s="147">
        <v>172.343726713845</v>
      </c>
      <c r="AT101" s="147">
        <v>-2764.30591892337</v>
      </c>
      <c r="AU101" s="147">
        <v>0</v>
      </c>
      <c r="AV101" s="147">
        <v>-705.80521064440302</v>
      </c>
      <c r="AW101" s="147">
        <v>7176.77606936543</v>
      </c>
      <c r="AX101" s="147">
        <v>6470.9708587210298</v>
      </c>
      <c r="AY101" s="147">
        <f t="shared" si="9"/>
        <v>7176.77606936543</v>
      </c>
      <c r="AZ101" s="153">
        <f t="shared" si="10"/>
        <v>0</v>
      </c>
      <c r="BA101" s="153">
        <f t="shared" si="11"/>
        <v>-2764.30591892337</v>
      </c>
    </row>
    <row r="102" spans="1:53" s="147" customFormat="1">
      <c r="A102" s="152">
        <v>0.5</v>
      </c>
      <c r="B102" s="153">
        <v>3151.0477662185399</v>
      </c>
      <c r="C102" s="153">
        <v>3017.2962879357301</v>
      </c>
      <c r="D102" s="153">
        <v>60.253018893715797</v>
      </c>
      <c r="E102" s="153">
        <v>432.45615138716403</v>
      </c>
      <c r="F102" s="153">
        <v>108.977334561349</v>
      </c>
      <c r="G102" s="153">
        <v>0</v>
      </c>
      <c r="H102" s="153">
        <v>790.87974166586798</v>
      </c>
      <c r="I102" s="153">
        <v>90.416280158685595</v>
      </c>
      <c r="J102" s="153">
        <v>297.48551679172698</v>
      </c>
      <c r="K102" s="153">
        <v>-939.57119320554705</v>
      </c>
      <c r="L102" s="153">
        <v>-487.409922828866</v>
      </c>
      <c r="M102" s="153">
        <v>7009.2409044072301</v>
      </c>
      <c r="N102" s="153">
        <v>6521.8309815783696</v>
      </c>
      <c r="O102" s="153">
        <f t="shared" si="3"/>
        <v>7009.2409044072301</v>
      </c>
      <c r="P102" s="153">
        <f t="shared" si="4"/>
        <v>297.48551679172698</v>
      </c>
      <c r="Q102" s="153">
        <f t="shared" si="5"/>
        <v>0</v>
      </c>
      <c r="S102" s="152">
        <v>0.5</v>
      </c>
      <c r="T102" s="153">
        <v>3694.5196228566601</v>
      </c>
      <c r="U102" s="153">
        <v>3286.6060001887699</v>
      </c>
      <c r="V102" s="153">
        <v>63.237169513706803</v>
      </c>
      <c r="W102" s="153">
        <v>456.86751319937201</v>
      </c>
      <c r="X102" s="153">
        <v>145.459170649763</v>
      </c>
      <c r="Y102" s="153">
        <v>0</v>
      </c>
      <c r="Z102" s="153">
        <v>805.93572250089699</v>
      </c>
      <c r="AA102" s="153">
        <v>31.6443223491687</v>
      </c>
      <c r="AB102" s="153">
        <v>-988.06699908469</v>
      </c>
      <c r="AC102" s="153">
        <v>0</v>
      </c>
      <c r="AD102" s="153">
        <v>-527.09359687331403</v>
      </c>
      <c r="AE102" s="153">
        <v>7496.2025221736503</v>
      </c>
      <c r="AF102" s="153">
        <v>6969.1089253003402</v>
      </c>
      <c r="AG102" s="153">
        <f t="shared" si="6"/>
        <v>7496.2025221736503</v>
      </c>
      <c r="AH102" s="153">
        <f t="shared" si="7"/>
        <v>0</v>
      </c>
      <c r="AI102" s="153">
        <f t="shared" si="8"/>
        <v>-988.06699908469</v>
      </c>
      <c r="AK102" s="152">
        <v>0.5</v>
      </c>
      <c r="AL102" s="147">
        <v>4178.2621430727404</v>
      </c>
      <c r="AM102" s="147">
        <v>4580.0581778491896</v>
      </c>
      <c r="AN102" s="147">
        <v>75.692325530591305</v>
      </c>
      <c r="AO102" s="147">
        <v>488.09579474681902</v>
      </c>
      <c r="AP102" s="147">
        <v>250.620453868987</v>
      </c>
      <c r="AQ102" s="147">
        <v>0</v>
      </c>
      <c r="AR102" s="147">
        <v>162.908247199676</v>
      </c>
      <c r="AS102" s="147">
        <v>168.62887564593601</v>
      </c>
      <c r="AT102" s="147">
        <v>-2775.3180319978201</v>
      </c>
      <c r="AU102" s="147">
        <v>0</v>
      </c>
      <c r="AV102" s="147">
        <v>-700.95321954690701</v>
      </c>
      <c r="AW102" s="147">
        <v>7128.9479859161102</v>
      </c>
      <c r="AX102" s="147">
        <v>6427.9947663692101</v>
      </c>
      <c r="AY102" s="147">
        <f t="shared" si="9"/>
        <v>7128.9479859161102</v>
      </c>
      <c r="AZ102" s="153">
        <f t="shared" si="10"/>
        <v>0</v>
      </c>
      <c r="BA102" s="153">
        <f t="shared" si="11"/>
        <v>-2775.3180319978201</v>
      </c>
    </row>
    <row r="103" spans="1:53" s="147" customFormat="1">
      <c r="A103" s="152">
        <v>0.51041666666666696</v>
      </c>
      <c r="B103" s="153">
        <v>3149.8460172261998</v>
      </c>
      <c r="C103" s="153">
        <v>2979.5603030203101</v>
      </c>
      <c r="D103" s="153">
        <v>60.313245247138099</v>
      </c>
      <c r="E103" s="153">
        <v>429.76770309493003</v>
      </c>
      <c r="F103" s="153">
        <v>108.88606492206</v>
      </c>
      <c r="G103" s="153">
        <v>0</v>
      </c>
      <c r="H103" s="153">
        <v>830.553757267366</v>
      </c>
      <c r="I103" s="153">
        <v>91.637803296299694</v>
      </c>
      <c r="J103" s="153">
        <v>251.065655349027</v>
      </c>
      <c r="K103" s="153">
        <v>-946.36540580963799</v>
      </c>
      <c r="L103" s="153">
        <v>-483.97186279024902</v>
      </c>
      <c r="M103" s="153">
        <v>6955.2651436136903</v>
      </c>
      <c r="N103" s="153">
        <v>6471.29328082344</v>
      </c>
      <c r="O103" s="153">
        <f t="shared" si="3"/>
        <v>6955.2651436136903</v>
      </c>
      <c r="P103" s="153">
        <f t="shared" si="4"/>
        <v>251.065655349027</v>
      </c>
      <c r="Q103" s="153">
        <f t="shared" si="5"/>
        <v>0</v>
      </c>
      <c r="S103" s="152">
        <v>0.51041666666666696</v>
      </c>
      <c r="T103" s="153">
        <v>3695.1199498549299</v>
      </c>
      <c r="U103" s="153">
        <v>3310.76264824695</v>
      </c>
      <c r="V103" s="153">
        <v>63.290697399413098</v>
      </c>
      <c r="W103" s="153">
        <v>456.859668592677</v>
      </c>
      <c r="X103" s="153">
        <v>151.01527541162801</v>
      </c>
      <c r="Y103" s="153">
        <v>0</v>
      </c>
      <c r="Z103" s="153">
        <v>798.06998308668904</v>
      </c>
      <c r="AA103" s="153">
        <v>29.647200755685599</v>
      </c>
      <c r="AB103" s="153">
        <v>-1031.0312508550701</v>
      </c>
      <c r="AC103" s="153">
        <v>0</v>
      </c>
      <c r="AD103" s="153">
        <v>-529.17963628234395</v>
      </c>
      <c r="AE103" s="153">
        <v>7473.7341724929001</v>
      </c>
      <c r="AF103" s="153">
        <v>6944.5545362105604</v>
      </c>
      <c r="AG103" s="153">
        <f t="shared" si="6"/>
        <v>7473.7341724929001</v>
      </c>
      <c r="AH103" s="153">
        <f t="shared" si="7"/>
        <v>0</v>
      </c>
      <c r="AI103" s="153">
        <f t="shared" si="8"/>
        <v>-1031.0312508550701</v>
      </c>
      <c r="AK103" s="152">
        <v>0.51041666666666696</v>
      </c>
      <c r="AL103" s="147">
        <v>4178.8691125676796</v>
      </c>
      <c r="AM103" s="147">
        <v>4543.7278514442696</v>
      </c>
      <c r="AN103" s="147">
        <v>80.384191583780193</v>
      </c>
      <c r="AO103" s="147">
        <v>487.48259462127299</v>
      </c>
      <c r="AP103" s="147">
        <v>258.30132752079697</v>
      </c>
      <c r="AQ103" s="147">
        <v>0</v>
      </c>
      <c r="AR103" s="147">
        <v>153.534015544124</v>
      </c>
      <c r="AS103" s="147">
        <v>161.93210297511101</v>
      </c>
      <c r="AT103" s="147">
        <v>-2753.1087368984799</v>
      </c>
      <c r="AU103" s="147">
        <v>0</v>
      </c>
      <c r="AV103" s="147">
        <v>-697.45018081711896</v>
      </c>
      <c r="AW103" s="147">
        <v>7111.1224593585503</v>
      </c>
      <c r="AX103" s="147">
        <v>6413.6722785414304</v>
      </c>
      <c r="AY103" s="147">
        <f t="shared" si="9"/>
        <v>7111.1224593585503</v>
      </c>
      <c r="AZ103" s="153">
        <f t="shared" si="10"/>
        <v>0</v>
      </c>
      <c r="BA103" s="153">
        <f t="shared" si="11"/>
        <v>-2753.1087368984799</v>
      </c>
    </row>
    <row r="104" spans="1:53" s="147" customFormat="1">
      <c r="A104" s="152">
        <v>0.52083333333333304</v>
      </c>
      <c r="B104" s="153">
        <v>3147.3289913859999</v>
      </c>
      <c r="C104" s="153">
        <v>2845.6954752749898</v>
      </c>
      <c r="D104" s="153">
        <v>60.393545945522099</v>
      </c>
      <c r="E104" s="153">
        <v>430.56152264963902</v>
      </c>
      <c r="F104" s="153">
        <v>108.685063319207</v>
      </c>
      <c r="G104" s="153">
        <v>0</v>
      </c>
      <c r="H104" s="153">
        <v>848.610782481554</v>
      </c>
      <c r="I104" s="153">
        <v>85.527307523032306</v>
      </c>
      <c r="J104" s="153">
        <v>277.75381970734901</v>
      </c>
      <c r="K104" s="153">
        <v>-944.27333065386995</v>
      </c>
      <c r="L104" s="153">
        <v>-471.31079255845498</v>
      </c>
      <c r="M104" s="153">
        <v>6860.2831776334297</v>
      </c>
      <c r="N104" s="153">
        <v>6388.9723850749697</v>
      </c>
      <c r="O104" s="153">
        <f t="shared" si="3"/>
        <v>6860.2831776334297</v>
      </c>
      <c r="P104" s="153">
        <f t="shared" si="4"/>
        <v>277.75381970734901</v>
      </c>
      <c r="Q104" s="153">
        <f t="shared" si="5"/>
        <v>0</v>
      </c>
      <c r="S104" s="152">
        <v>0.52083333333333304</v>
      </c>
      <c r="T104" s="153">
        <v>3694.63299841444</v>
      </c>
      <c r="U104" s="153">
        <v>3312.0631262316901</v>
      </c>
      <c r="V104" s="153">
        <v>63.304080072759398</v>
      </c>
      <c r="W104" s="153">
        <v>453.33480116980797</v>
      </c>
      <c r="X104" s="153">
        <v>150.93052356282701</v>
      </c>
      <c r="Y104" s="153">
        <v>0</v>
      </c>
      <c r="Z104" s="153">
        <v>790.12280853631705</v>
      </c>
      <c r="AA104" s="153">
        <v>29.198839874554501</v>
      </c>
      <c r="AB104" s="153">
        <v>-1096.1232565870901</v>
      </c>
      <c r="AC104" s="153">
        <v>0</v>
      </c>
      <c r="AD104" s="153">
        <v>-528.97514343725197</v>
      </c>
      <c r="AE104" s="153">
        <v>7397.46392127531</v>
      </c>
      <c r="AF104" s="153">
        <v>6868.4887778380598</v>
      </c>
      <c r="AG104" s="153">
        <f t="shared" si="6"/>
        <v>7397.46392127531</v>
      </c>
      <c r="AH104" s="153">
        <f t="shared" si="7"/>
        <v>0</v>
      </c>
      <c r="AI104" s="153">
        <f t="shared" si="8"/>
        <v>-1096.1232565870901</v>
      </c>
      <c r="AK104" s="152">
        <v>0.52083333333333304</v>
      </c>
      <c r="AL104" s="147">
        <v>4177.6953907206798</v>
      </c>
      <c r="AM104" s="147">
        <v>4532.4810943497996</v>
      </c>
      <c r="AN104" s="147">
        <v>80.431043625774905</v>
      </c>
      <c r="AO104" s="147">
        <v>486.56245700748298</v>
      </c>
      <c r="AP104" s="147">
        <v>256.86884057941199</v>
      </c>
      <c r="AQ104" s="147">
        <v>0</v>
      </c>
      <c r="AR104" s="147">
        <v>152.66572243054699</v>
      </c>
      <c r="AS104" s="147">
        <v>159.252626643204</v>
      </c>
      <c r="AT104" s="147">
        <v>-2762.4999448262101</v>
      </c>
      <c r="AU104" s="147">
        <v>0</v>
      </c>
      <c r="AV104" s="147">
        <v>-696.21528452912196</v>
      </c>
      <c r="AW104" s="147">
        <v>7083.4572305306901</v>
      </c>
      <c r="AX104" s="147">
        <v>6387.2419460015699</v>
      </c>
      <c r="AY104" s="147">
        <f t="shared" si="9"/>
        <v>7083.4572305306901</v>
      </c>
      <c r="AZ104" s="153">
        <f t="shared" si="10"/>
        <v>0</v>
      </c>
      <c r="BA104" s="153">
        <f t="shared" si="11"/>
        <v>-2762.4999448262101</v>
      </c>
    </row>
    <row r="105" spans="1:53" s="147" customFormat="1">
      <c r="A105" s="152">
        <v>0.53125</v>
      </c>
      <c r="B105" s="153">
        <v>3143.8105406517102</v>
      </c>
      <c r="C105" s="153">
        <v>2798.1100707577698</v>
      </c>
      <c r="D105" s="153">
        <v>60.273093749221601</v>
      </c>
      <c r="E105" s="153">
        <v>429.15406706947601</v>
      </c>
      <c r="F105" s="153">
        <v>108.38907206435</v>
      </c>
      <c r="G105" s="153">
        <v>0</v>
      </c>
      <c r="H105" s="153">
        <v>831.51961704613598</v>
      </c>
      <c r="I105" s="153">
        <v>87.2848976336698</v>
      </c>
      <c r="J105" s="153">
        <v>369.83126018435001</v>
      </c>
      <c r="K105" s="153">
        <v>-942.75303265929097</v>
      </c>
      <c r="L105" s="153">
        <v>-466.41979132582998</v>
      </c>
      <c r="M105" s="153">
        <v>6885.6195864973897</v>
      </c>
      <c r="N105" s="153">
        <v>6419.1997951715603</v>
      </c>
      <c r="O105" s="153">
        <f t="shared" si="3"/>
        <v>6885.6195864973897</v>
      </c>
      <c r="P105" s="153">
        <f t="shared" si="4"/>
        <v>369.83126018435001</v>
      </c>
      <c r="Q105" s="153">
        <f t="shared" si="5"/>
        <v>0</v>
      </c>
      <c r="S105" s="152">
        <v>0.53125</v>
      </c>
      <c r="T105" s="153">
        <v>3694.3795237581899</v>
      </c>
      <c r="U105" s="153">
        <v>3316.0137283254799</v>
      </c>
      <c r="V105" s="153">
        <v>63.344225795606398</v>
      </c>
      <c r="W105" s="153">
        <v>454.213940446641</v>
      </c>
      <c r="X105" s="153">
        <v>147.200099083613</v>
      </c>
      <c r="Y105" s="153">
        <v>0</v>
      </c>
      <c r="Z105" s="153">
        <v>761.43549836498505</v>
      </c>
      <c r="AA105" s="153">
        <v>29.056258358896301</v>
      </c>
      <c r="AB105" s="153">
        <v>-1097.5686264057999</v>
      </c>
      <c r="AC105" s="153">
        <v>0</v>
      </c>
      <c r="AD105" s="153">
        <v>-528.94602421270804</v>
      </c>
      <c r="AE105" s="153">
        <v>7368.0746477276198</v>
      </c>
      <c r="AF105" s="153">
        <v>6839.12862351491</v>
      </c>
      <c r="AG105" s="153">
        <f t="shared" si="6"/>
        <v>7368.0746477276198</v>
      </c>
      <c r="AH105" s="153">
        <f t="shared" si="7"/>
        <v>0</v>
      </c>
      <c r="AI105" s="153">
        <f t="shared" si="8"/>
        <v>-1097.5686264057999</v>
      </c>
      <c r="AK105" s="152">
        <v>0.53125</v>
      </c>
      <c r="AL105" s="147">
        <v>4175.8879964984399</v>
      </c>
      <c r="AM105" s="147">
        <v>4527.8162900444304</v>
      </c>
      <c r="AN105" s="147">
        <v>79.554246450868106</v>
      </c>
      <c r="AO105" s="147">
        <v>486.89621536412398</v>
      </c>
      <c r="AP105" s="147">
        <v>255.60331375641201</v>
      </c>
      <c r="AQ105" s="147">
        <v>0</v>
      </c>
      <c r="AR105" s="147">
        <v>138.97389236199399</v>
      </c>
      <c r="AS105" s="147">
        <v>159.94636701215899</v>
      </c>
      <c r="AT105" s="147">
        <v>-2732.0563861048099</v>
      </c>
      <c r="AU105" s="147">
        <v>0</v>
      </c>
      <c r="AV105" s="147">
        <v>-695.51520307718204</v>
      </c>
      <c r="AW105" s="147">
        <v>7092.6219353836204</v>
      </c>
      <c r="AX105" s="147">
        <v>6397.1067323064399</v>
      </c>
      <c r="AY105" s="147">
        <f t="shared" si="9"/>
        <v>7092.6219353836204</v>
      </c>
      <c r="AZ105" s="153">
        <f t="shared" si="10"/>
        <v>0</v>
      </c>
      <c r="BA105" s="153">
        <f t="shared" si="11"/>
        <v>-2732.0563861048099</v>
      </c>
    </row>
    <row r="106" spans="1:53" s="147" customFormat="1">
      <c r="A106" s="152">
        <v>0.54166666666666696</v>
      </c>
      <c r="B106" s="153">
        <v>3143.2898120946002</v>
      </c>
      <c r="C106" s="153">
        <v>2761.2415555182502</v>
      </c>
      <c r="D106" s="153">
        <v>60.253018127899402</v>
      </c>
      <c r="E106" s="153">
        <v>420.09956143282602</v>
      </c>
      <c r="F106" s="153">
        <v>110.388946905013</v>
      </c>
      <c r="G106" s="153">
        <v>0</v>
      </c>
      <c r="H106" s="153">
        <v>855.31506775294804</v>
      </c>
      <c r="I106" s="153">
        <v>81.308870946148502</v>
      </c>
      <c r="J106" s="153">
        <v>387.190238808998</v>
      </c>
      <c r="K106" s="153">
        <v>-940.66094929193196</v>
      </c>
      <c r="L106" s="153">
        <v>-462.53940508937501</v>
      </c>
      <c r="M106" s="153">
        <v>6878.4261222947498</v>
      </c>
      <c r="N106" s="153">
        <v>6415.8867172053797</v>
      </c>
      <c r="O106" s="153">
        <f t="shared" si="3"/>
        <v>6878.4261222947498</v>
      </c>
      <c r="P106" s="153">
        <f t="shared" si="4"/>
        <v>387.190238808998</v>
      </c>
      <c r="Q106" s="153">
        <f t="shared" si="5"/>
        <v>0</v>
      </c>
      <c r="S106" s="152">
        <v>0.54166666666666696</v>
      </c>
      <c r="T106" s="153">
        <v>3692.5651891354801</v>
      </c>
      <c r="U106" s="153">
        <v>3352.8442205429901</v>
      </c>
      <c r="V106" s="153">
        <v>63.330843887990703</v>
      </c>
      <c r="W106" s="153">
        <v>450.87695031921101</v>
      </c>
      <c r="X106" s="153">
        <v>97.919770326801498</v>
      </c>
      <c r="Y106" s="153">
        <v>0</v>
      </c>
      <c r="Z106" s="153">
        <v>743.66084674535796</v>
      </c>
      <c r="AA106" s="153">
        <v>29.335229145855799</v>
      </c>
      <c r="AB106" s="153">
        <v>-1032.3763147561499</v>
      </c>
      <c r="AC106" s="153">
        <v>0</v>
      </c>
      <c r="AD106" s="153">
        <v>-531.23502099125199</v>
      </c>
      <c r="AE106" s="153">
        <v>7398.1567353475302</v>
      </c>
      <c r="AF106" s="153">
        <v>6866.9217143562801</v>
      </c>
      <c r="AG106" s="153">
        <f t="shared" si="6"/>
        <v>7398.1567353475302</v>
      </c>
      <c r="AH106" s="153">
        <f t="shared" si="7"/>
        <v>0</v>
      </c>
      <c r="AI106" s="153">
        <f t="shared" si="8"/>
        <v>-1032.3763147561499</v>
      </c>
      <c r="AK106" s="152">
        <v>0.54166666666666696</v>
      </c>
      <c r="AL106" s="147">
        <v>4174.0339048001697</v>
      </c>
      <c r="AM106" s="147">
        <v>4505.0719346084597</v>
      </c>
      <c r="AN106" s="147">
        <v>71.950879684850406</v>
      </c>
      <c r="AO106" s="147">
        <v>477.07014371518602</v>
      </c>
      <c r="AP106" s="147">
        <v>314.55334484753502</v>
      </c>
      <c r="AQ106" s="147">
        <v>0</v>
      </c>
      <c r="AR106" s="147">
        <v>119.96962151813899</v>
      </c>
      <c r="AS106" s="147">
        <v>165.69096392534101</v>
      </c>
      <c r="AT106" s="147">
        <v>-2507.2415487981202</v>
      </c>
      <c r="AU106" s="147">
        <v>-120.827278643231</v>
      </c>
      <c r="AV106" s="147">
        <v>-692.93865984644799</v>
      </c>
      <c r="AW106" s="147">
        <v>7200.2719656583404</v>
      </c>
      <c r="AX106" s="147">
        <v>6507.3333058118897</v>
      </c>
      <c r="AY106" s="147">
        <f t="shared" si="9"/>
        <v>7200.2719656583404</v>
      </c>
      <c r="AZ106" s="153">
        <f t="shared" si="10"/>
        <v>0</v>
      </c>
      <c r="BA106" s="153">
        <f t="shared" si="11"/>
        <v>-2507.2415487981202</v>
      </c>
    </row>
    <row r="107" spans="1:53" s="147" customFormat="1">
      <c r="A107" s="152">
        <v>0.55208333333333304</v>
      </c>
      <c r="B107" s="153">
        <v>3138.8032531836202</v>
      </c>
      <c r="C107" s="153">
        <v>2757.6094559638</v>
      </c>
      <c r="D107" s="153">
        <v>60.299860818864303</v>
      </c>
      <c r="E107" s="153">
        <v>419.95614649853798</v>
      </c>
      <c r="F107" s="153">
        <v>110.302423488844</v>
      </c>
      <c r="G107" s="153">
        <v>0</v>
      </c>
      <c r="H107" s="153">
        <v>876.54092561040795</v>
      </c>
      <c r="I107" s="153">
        <v>82.772398344112204</v>
      </c>
      <c r="J107" s="153">
        <v>365.556429875373</v>
      </c>
      <c r="K107" s="153">
        <v>-939.13394653360695</v>
      </c>
      <c r="L107" s="153">
        <v>-462.14207845851001</v>
      </c>
      <c r="M107" s="153">
        <v>6872.7069472499597</v>
      </c>
      <c r="N107" s="153">
        <v>6410.56486879145</v>
      </c>
      <c r="O107" s="153">
        <f t="shared" si="3"/>
        <v>6872.7069472499597</v>
      </c>
      <c r="P107" s="153">
        <f t="shared" si="4"/>
        <v>365.556429875373</v>
      </c>
      <c r="Q107" s="153">
        <f t="shared" si="5"/>
        <v>0</v>
      </c>
      <c r="S107" s="152">
        <v>0.55208333333333304</v>
      </c>
      <c r="T107" s="153">
        <v>3691.17111923836</v>
      </c>
      <c r="U107" s="153">
        <v>3362.1219395699</v>
      </c>
      <c r="V107" s="153">
        <v>63.3709906318119</v>
      </c>
      <c r="W107" s="153">
        <v>452.60275344305097</v>
      </c>
      <c r="X107" s="153">
        <v>96.051558090913304</v>
      </c>
      <c r="Y107" s="153">
        <v>0</v>
      </c>
      <c r="Z107" s="153">
        <v>706.16907266644</v>
      </c>
      <c r="AA107" s="153">
        <v>30.905329909312901</v>
      </c>
      <c r="AB107" s="153">
        <v>-1046.96966564999</v>
      </c>
      <c r="AC107" s="153">
        <v>0</v>
      </c>
      <c r="AD107" s="153">
        <v>-531.58044144251301</v>
      </c>
      <c r="AE107" s="153">
        <v>7355.4230978998003</v>
      </c>
      <c r="AF107" s="153">
        <v>6823.8426564572901</v>
      </c>
      <c r="AG107" s="153">
        <f t="shared" si="6"/>
        <v>7355.4230978998003</v>
      </c>
      <c r="AH107" s="153">
        <f t="shared" si="7"/>
        <v>0</v>
      </c>
      <c r="AI107" s="153">
        <f t="shared" si="8"/>
        <v>-1046.96966564999</v>
      </c>
      <c r="AK107" s="152">
        <v>0.55208333333333304</v>
      </c>
      <c r="AL107" s="147">
        <v>4175.1343891132801</v>
      </c>
      <c r="AM107" s="147">
        <v>4634.6191547292501</v>
      </c>
      <c r="AN107" s="147">
        <v>80.283795518119106</v>
      </c>
      <c r="AO107" s="147">
        <v>474.29885686051603</v>
      </c>
      <c r="AP107" s="147">
        <v>339.97038715761897</v>
      </c>
      <c r="AQ107" s="147">
        <v>0</v>
      </c>
      <c r="AR107" s="147">
        <v>108.16104642629701</v>
      </c>
      <c r="AS107" s="147">
        <v>158.86984564243801</v>
      </c>
      <c r="AT107" s="147">
        <v>-2460.35210416053</v>
      </c>
      <c r="AU107" s="147">
        <v>-347.24500498174001</v>
      </c>
      <c r="AV107" s="147">
        <v>-705.20078637119502</v>
      </c>
      <c r="AW107" s="147">
        <v>7163.7403663052601</v>
      </c>
      <c r="AX107" s="147">
        <v>6458.5395799340604</v>
      </c>
      <c r="AY107" s="147">
        <f t="shared" si="9"/>
        <v>7163.7403663052601</v>
      </c>
      <c r="AZ107" s="153">
        <f t="shared" si="10"/>
        <v>0</v>
      </c>
      <c r="BA107" s="153">
        <f t="shared" si="11"/>
        <v>-2460.35210416053</v>
      </c>
    </row>
    <row r="108" spans="1:53" s="147" customFormat="1">
      <c r="A108" s="152">
        <v>0.5625</v>
      </c>
      <c r="B108" s="153">
        <v>3140.5858931615999</v>
      </c>
      <c r="C108" s="153">
        <v>2758.8008322266601</v>
      </c>
      <c r="D108" s="153">
        <v>60.386855007745801</v>
      </c>
      <c r="E108" s="153">
        <v>419.873215890354</v>
      </c>
      <c r="F108" s="153">
        <v>110.283090042316</v>
      </c>
      <c r="G108" s="153">
        <v>0</v>
      </c>
      <c r="H108" s="153">
        <v>935.67782750420304</v>
      </c>
      <c r="I108" s="153">
        <v>76.888045544577906</v>
      </c>
      <c r="J108" s="153">
        <v>312.32871089428602</v>
      </c>
      <c r="K108" s="153">
        <v>-936.73915519514901</v>
      </c>
      <c r="L108" s="153">
        <v>-462.77087241000601</v>
      </c>
      <c r="M108" s="153">
        <v>6878.0853150765897</v>
      </c>
      <c r="N108" s="153">
        <v>6415.3144426665904</v>
      </c>
      <c r="O108" s="153">
        <f t="shared" si="3"/>
        <v>6878.0853150765897</v>
      </c>
      <c r="P108" s="153">
        <f t="shared" si="4"/>
        <v>312.32871089428602</v>
      </c>
      <c r="Q108" s="153">
        <f t="shared" si="5"/>
        <v>0</v>
      </c>
      <c r="S108" s="152">
        <v>0.5625</v>
      </c>
      <c r="T108" s="153">
        <v>3690.4640609264302</v>
      </c>
      <c r="U108" s="153">
        <v>3344.5799669216999</v>
      </c>
      <c r="V108" s="153">
        <v>63.310771281810702</v>
      </c>
      <c r="W108" s="153">
        <v>452.61176490911902</v>
      </c>
      <c r="X108" s="153">
        <v>96.021714436055007</v>
      </c>
      <c r="Y108" s="153">
        <v>0</v>
      </c>
      <c r="Z108" s="153">
        <v>680.685859436751</v>
      </c>
      <c r="AA108" s="153">
        <v>30.324547895492799</v>
      </c>
      <c r="AB108" s="153">
        <v>-1077.95250374035</v>
      </c>
      <c r="AC108" s="153">
        <v>0</v>
      </c>
      <c r="AD108" s="153">
        <v>-529.65738098396798</v>
      </c>
      <c r="AE108" s="153">
        <v>7280.0461820670098</v>
      </c>
      <c r="AF108" s="153">
        <v>6750.3888010830497</v>
      </c>
      <c r="AG108" s="153">
        <f t="shared" si="6"/>
        <v>7280.0461820670098</v>
      </c>
      <c r="AH108" s="153">
        <f t="shared" si="7"/>
        <v>0</v>
      </c>
      <c r="AI108" s="153">
        <f t="shared" si="8"/>
        <v>-1077.95250374035</v>
      </c>
      <c r="AK108" s="152">
        <v>0.5625</v>
      </c>
      <c r="AL108" s="147">
        <v>4173.8605314651704</v>
      </c>
      <c r="AM108" s="147">
        <v>4628.9246533121604</v>
      </c>
      <c r="AN108" s="147">
        <v>80.297181524035693</v>
      </c>
      <c r="AO108" s="147">
        <v>474.35789740485001</v>
      </c>
      <c r="AP108" s="147">
        <v>340.32626392248198</v>
      </c>
      <c r="AQ108" s="147">
        <v>0</v>
      </c>
      <c r="AR108" s="147">
        <v>86.898325343128306</v>
      </c>
      <c r="AS108" s="147">
        <v>153.68532108858599</v>
      </c>
      <c r="AT108" s="147">
        <v>-2446.4921755544201</v>
      </c>
      <c r="AU108" s="147">
        <v>-350.93193167688599</v>
      </c>
      <c r="AV108" s="147">
        <v>-704.27752082751397</v>
      </c>
      <c r="AW108" s="147">
        <v>7140.9260668291099</v>
      </c>
      <c r="AX108" s="147">
        <v>6436.6485460015901</v>
      </c>
      <c r="AY108" s="147">
        <f t="shared" si="9"/>
        <v>7140.9260668291099</v>
      </c>
      <c r="AZ108" s="153">
        <f t="shared" si="10"/>
        <v>0</v>
      </c>
      <c r="BA108" s="153">
        <f t="shared" si="11"/>
        <v>-2446.4921755544201</v>
      </c>
    </row>
    <row r="109" spans="1:53" s="147" customFormat="1">
      <c r="A109" s="152">
        <v>0.57291666666666696</v>
      </c>
      <c r="B109" s="153">
        <v>3137.2610184233099</v>
      </c>
      <c r="C109" s="153">
        <v>2719.58582254045</v>
      </c>
      <c r="D109" s="153">
        <v>60.380162283064699</v>
      </c>
      <c r="E109" s="153">
        <v>420.67940184737898</v>
      </c>
      <c r="F109" s="153">
        <v>110.24212153596601</v>
      </c>
      <c r="G109" s="153">
        <v>0</v>
      </c>
      <c r="H109" s="153">
        <v>899.68987190001201</v>
      </c>
      <c r="I109" s="153">
        <v>79.787623104348796</v>
      </c>
      <c r="J109" s="153">
        <v>341.97583360849302</v>
      </c>
      <c r="K109" s="153">
        <v>-937.37822223573698</v>
      </c>
      <c r="L109" s="153">
        <v>-458.66625933256501</v>
      </c>
      <c r="M109" s="153">
        <v>6832.2236330072801</v>
      </c>
      <c r="N109" s="153">
        <v>6373.5573736747201</v>
      </c>
      <c r="O109" s="153">
        <f t="shared" si="3"/>
        <v>6832.2236330072801</v>
      </c>
      <c r="P109" s="153">
        <f t="shared" si="4"/>
        <v>341.97583360849302</v>
      </c>
      <c r="Q109" s="153">
        <f t="shared" si="5"/>
        <v>0</v>
      </c>
      <c r="S109" s="152">
        <v>0.57291666666666696</v>
      </c>
      <c r="T109" s="153">
        <v>3690.4107115545198</v>
      </c>
      <c r="U109" s="153">
        <v>3323.7531088390601</v>
      </c>
      <c r="V109" s="153">
        <v>63.3709903765684</v>
      </c>
      <c r="W109" s="153">
        <v>451.183047803872</v>
      </c>
      <c r="X109" s="153">
        <v>95.997180785779804</v>
      </c>
      <c r="Y109" s="153">
        <v>0</v>
      </c>
      <c r="Z109" s="153">
        <v>636.86947223333596</v>
      </c>
      <c r="AA109" s="153">
        <v>34.809542295563801</v>
      </c>
      <c r="AB109" s="153">
        <v>-986.64739938466005</v>
      </c>
      <c r="AC109" s="153">
        <v>0</v>
      </c>
      <c r="AD109" s="153">
        <v>-527.22961144349495</v>
      </c>
      <c r="AE109" s="153">
        <v>7309.7466545040397</v>
      </c>
      <c r="AF109" s="153">
        <v>6782.5170430605403</v>
      </c>
      <c r="AG109" s="153">
        <f t="shared" si="6"/>
        <v>7309.7466545040397</v>
      </c>
      <c r="AH109" s="153">
        <f t="shared" si="7"/>
        <v>0</v>
      </c>
      <c r="AI109" s="153">
        <f t="shared" si="8"/>
        <v>-986.64739938466005</v>
      </c>
      <c r="AK109" s="152">
        <v>0.57291666666666696</v>
      </c>
      <c r="AL109" s="147">
        <v>4172.1066081325098</v>
      </c>
      <c r="AM109" s="147">
        <v>4640.1228625956001</v>
      </c>
      <c r="AN109" s="147">
        <v>79.902288732419606</v>
      </c>
      <c r="AO109" s="147">
        <v>475.35601722829301</v>
      </c>
      <c r="AP109" s="147">
        <v>330.65717123641599</v>
      </c>
      <c r="AQ109" s="147">
        <v>0</v>
      </c>
      <c r="AR109" s="147">
        <v>69.612056852081906</v>
      </c>
      <c r="AS109" s="147">
        <v>170.48957168752199</v>
      </c>
      <c r="AT109" s="147">
        <v>-2593.68596059626</v>
      </c>
      <c r="AU109" s="147">
        <v>-199.315558016642</v>
      </c>
      <c r="AV109" s="147">
        <v>-705.22902792238904</v>
      </c>
      <c r="AW109" s="147">
        <v>7145.2450578519401</v>
      </c>
      <c r="AX109" s="147">
        <v>6440.0160299295503</v>
      </c>
      <c r="AY109" s="147">
        <f t="shared" si="9"/>
        <v>7145.2450578519401</v>
      </c>
      <c r="AZ109" s="153">
        <f t="shared" si="10"/>
        <v>0</v>
      </c>
      <c r="BA109" s="153">
        <f t="shared" si="11"/>
        <v>-2593.68596059626</v>
      </c>
    </row>
    <row r="110" spans="1:53" s="147" customFormat="1">
      <c r="A110" s="152">
        <v>0.58333333333333304</v>
      </c>
      <c r="B110" s="153">
        <v>3132.7611589049902</v>
      </c>
      <c r="C110" s="153">
        <v>2718.57555830111</v>
      </c>
      <c r="D110" s="153">
        <v>60.413621822116397</v>
      </c>
      <c r="E110" s="153">
        <v>417.24611504862901</v>
      </c>
      <c r="F110" s="153">
        <v>110.209898949845</v>
      </c>
      <c r="G110" s="153">
        <v>0</v>
      </c>
      <c r="H110" s="153">
        <v>850.25712033540697</v>
      </c>
      <c r="I110" s="153">
        <v>87.8950418577828</v>
      </c>
      <c r="J110" s="153">
        <v>330.39751059028401</v>
      </c>
      <c r="K110" s="153">
        <v>-935.11124019960096</v>
      </c>
      <c r="L110" s="153">
        <v>-457.81780839234699</v>
      </c>
      <c r="M110" s="153">
        <v>6772.6447856105597</v>
      </c>
      <c r="N110" s="153">
        <v>6314.8269772182102</v>
      </c>
      <c r="O110" s="153">
        <f t="shared" si="3"/>
        <v>6772.6447856105597</v>
      </c>
      <c r="P110" s="153">
        <f t="shared" si="4"/>
        <v>330.39751059028401</v>
      </c>
      <c r="Q110" s="153">
        <f t="shared" si="5"/>
        <v>0</v>
      </c>
      <c r="S110" s="152">
        <v>0.58333333333333304</v>
      </c>
      <c r="T110" s="153">
        <v>3690.7842385824902</v>
      </c>
      <c r="U110" s="153">
        <v>3465.0877787501299</v>
      </c>
      <c r="V110" s="153">
        <v>63.304080328002897</v>
      </c>
      <c r="W110" s="153">
        <v>448.94396109394199</v>
      </c>
      <c r="X110" s="153">
        <v>94.867187024520803</v>
      </c>
      <c r="Y110" s="153">
        <v>0</v>
      </c>
      <c r="Z110" s="153">
        <v>597.84310360704399</v>
      </c>
      <c r="AA110" s="153">
        <v>32.4377565478799</v>
      </c>
      <c r="AB110" s="153">
        <v>-1019.91544625356</v>
      </c>
      <c r="AC110" s="153">
        <v>0</v>
      </c>
      <c r="AD110" s="153">
        <v>-539.03734046525994</v>
      </c>
      <c r="AE110" s="153">
        <v>7373.3526596804504</v>
      </c>
      <c r="AF110" s="153">
        <v>6834.3153192151904</v>
      </c>
      <c r="AG110" s="153">
        <f t="shared" si="6"/>
        <v>7373.3526596804504</v>
      </c>
      <c r="AH110" s="153">
        <f t="shared" si="7"/>
        <v>0</v>
      </c>
      <c r="AI110" s="153">
        <f t="shared" si="8"/>
        <v>-1019.91544625356</v>
      </c>
      <c r="AK110" s="152">
        <v>0.58333333333333304</v>
      </c>
      <c r="AL110" s="147">
        <v>4172.9002047091299</v>
      </c>
      <c r="AM110" s="147">
        <v>4655.3819361879896</v>
      </c>
      <c r="AN110" s="147">
        <v>78.295943511548501</v>
      </c>
      <c r="AO110" s="147">
        <v>473.43508839997003</v>
      </c>
      <c r="AP110" s="147">
        <v>208.652966024249</v>
      </c>
      <c r="AQ110" s="147">
        <v>0</v>
      </c>
      <c r="AR110" s="147">
        <v>66.144151503504602</v>
      </c>
      <c r="AS110" s="147">
        <v>173.756464765602</v>
      </c>
      <c r="AT110" s="147">
        <v>-2625.02311434796</v>
      </c>
      <c r="AU110" s="147">
        <v>0</v>
      </c>
      <c r="AV110" s="147">
        <v>-705.63455029554802</v>
      </c>
      <c r="AW110" s="147">
        <v>7203.5436407540401</v>
      </c>
      <c r="AX110" s="147">
        <v>6497.90909045849</v>
      </c>
      <c r="AY110" s="147">
        <f t="shared" si="9"/>
        <v>7203.5436407540401</v>
      </c>
      <c r="AZ110" s="153">
        <f t="shared" si="10"/>
        <v>0</v>
      </c>
      <c r="BA110" s="153">
        <f t="shared" si="11"/>
        <v>-2625.02311434796</v>
      </c>
    </row>
    <row r="111" spans="1:53" s="147" customFormat="1">
      <c r="A111" s="152">
        <v>0.59375</v>
      </c>
      <c r="B111" s="153">
        <v>3133.2084733255201</v>
      </c>
      <c r="C111" s="153">
        <v>2729.0823907113499</v>
      </c>
      <c r="D111" s="153">
        <v>60.346703765101402</v>
      </c>
      <c r="E111" s="153">
        <v>418.540713327003</v>
      </c>
      <c r="F111" s="153">
        <v>110.209898949845</v>
      </c>
      <c r="G111" s="153">
        <v>0</v>
      </c>
      <c r="H111" s="153">
        <v>796.55233761348302</v>
      </c>
      <c r="I111" s="153">
        <v>77.448979531978694</v>
      </c>
      <c r="J111" s="153">
        <v>340.146182449295</v>
      </c>
      <c r="K111" s="153">
        <v>-931.12216854080702</v>
      </c>
      <c r="L111" s="153">
        <v>-458.33857599628197</v>
      </c>
      <c r="M111" s="153">
        <v>6734.4135111327696</v>
      </c>
      <c r="N111" s="153">
        <v>6276.0749351364902</v>
      </c>
      <c r="O111" s="153">
        <f t="shared" si="3"/>
        <v>6734.4135111327696</v>
      </c>
      <c r="P111" s="153">
        <f t="shared" si="4"/>
        <v>340.146182449295</v>
      </c>
      <c r="Q111" s="153">
        <f t="shared" si="5"/>
        <v>0</v>
      </c>
      <c r="S111" s="152">
        <v>0.59375</v>
      </c>
      <c r="T111" s="153">
        <v>3689.8504128700902</v>
      </c>
      <c r="U111" s="153">
        <v>3555.8172189761199</v>
      </c>
      <c r="V111" s="153">
        <v>63.197023280372697</v>
      </c>
      <c r="W111" s="153">
        <v>451.66668126043697</v>
      </c>
      <c r="X111" s="153">
        <v>94.875163196249503</v>
      </c>
      <c r="Y111" s="153">
        <v>0</v>
      </c>
      <c r="Z111" s="153">
        <v>535.04734146973396</v>
      </c>
      <c r="AA111" s="153">
        <v>30.590393082844901</v>
      </c>
      <c r="AB111" s="153">
        <v>-1079.01999429794</v>
      </c>
      <c r="AC111" s="153">
        <v>0</v>
      </c>
      <c r="AD111" s="153">
        <v>-546.28052100154105</v>
      </c>
      <c r="AE111" s="153">
        <v>7342.0242398379096</v>
      </c>
      <c r="AF111" s="153">
        <v>6795.7437188363701</v>
      </c>
      <c r="AG111" s="153">
        <f t="shared" si="6"/>
        <v>7342.0242398379096</v>
      </c>
      <c r="AH111" s="153">
        <f t="shared" si="7"/>
        <v>0</v>
      </c>
      <c r="AI111" s="153">
        <f t="shared" si="8"/>
        <v>-1079.01999429794</v>
      </c>
      <c r="AK111" s="152">
        <v>0.59375</v>
      </c>
      <c r="AL111" s="147">
        <v>4172.6200524174301</v>
      </c>
      <c r="AM111" s="147">
        <v>4733.9040021016999</v>
      </c>
      <c r="AN111" s="147">
        <v>80.330647560113903</v>
      </c>
      <c r="AO111" s="147">
        <v>474.07313068001901</v>
      </c>
      <c r="AP111" s="147">
        <v>200.04031568837601</v>
      </c>
      <c r="AQ111" s="147">
        <v>0</v>
      </c>
      <c r="AR111" s="147">
        <v>47.339480488790301</v>
      </c>
      <c r="AS111" s="147">
        <v>181.99531287315801</v>
      </c>
      <c r="AT111" s="147">
        <v>-2713.0299236379401</v>
      </c>
      <c r="AU111" s="147">
        <v>0</v>
      </c>
      <c r="AV111" s="147">
        <v>-712.93018912474702</v>
      </c>
      <c r="AW111" s="147">
        <v>7177.2730181716497</v>
      </c>
      <c r="AX111" s="147">
        <v>6464.3428290469001</v>
      </c>
      <c r="AY111" s="147">
        <f t="shared" si="9"/>
        <v>7177.2730181716497</v>
      </c>
      <c r="AZ111" s="153">
        <f t="shared" si="10"/>
        <v>0</v>
      </c>
      <c r="BA111" s="153">
        <f t="shared" si="11"/>
        <v>-2713.0299236379401</v>
      </c>
    </row>
    <row r="112" spans="1:53" s="147" customFormat="1">
      <c r="A112" s="152">
        <v>0.60416666666666696</v>
      </c>
      <c r="B112" s="153">
        <v>3135.5652072875901</v>
      </c>
      <c r="C112" s="153">
        <v>2754.0504887601501</v>
      </c>
      <c r="D112" s="153">
        <v>60.299861074136501</v>
      </c>
      <c r="E112" s="153">
        <v>416.47946624643703</v>
      </c>
      <c r="F112" s="153">
        <v>110.16204768395799</v>
      </c>
      <c r="G112" s="153">
        <v>0</v>
      </c>
      <c r="H112" s="153">
        <v>740.41641363065105</v>
      </c>
      <c r="I112" s="153">
        <v>72.389491768385398</v>
      </c>
      <c r="J112" s="153">
        <v>310.211187743626</v>
      </c>
      <c r="K112" s="153">
        <v>-928.86864530170999</v>
      </c>
      <c r="L112" s="153">
        <v>-460.179686410263</v>
      </c>
      <c r="M112" s="153">
        <v>6670.70551889323</v>
      </c>
      <c r="N112" s="153">
        <v>6210.5258324829701</v>
      </c>
      <c r="O112" s="153">
        <f t="shared" si="3"/>
        <v>6670.70551889323</v>
      </c>
      <c r="P112" s="153">
        <f t="shared" si="4"/>
        <v>310.211187743626</v>
      </c>
      <c r="Q112" s="153">
        <f t="shared" si="5"/>
        <v>0</v>
      </c>
      <c r="S112" s="152">
        <v>0.60416666666666696</v>
      </c>
      <c r="T112" s="153">
        <v>3689.1500150871998</v>
      </c>
      <c r="U112" s="153">
        <v>3583.4600425846302</v>
      </c>
      <c r="V112" s="153">
        <v>63.230477794168401</v>
      </c>
      <c r="W112" s="153">
        <v>451.451197779827</v>
      </c>
      <c r="X112" s="153">
        <v>94.882082056300305</v>
      </c>
      <c r="Y112" s="153">
        <v>0</v>
      </c>
      <c r="Z112" s="153">
        <v>463.45424925515499</v>
      </c>
      <c r="AA112" s="153">
        <v>35.174698532992402</v>
      </c>
      <c r="AB112" s="153">
        <v>-1086.5408044698199</v>
      </c>
      <c r="AC112" s="153">
        <v>0</v>
      </c>
      <c r="AD112" s="153">
        <v>-547.79041541050003</v>
      </c>
      <c r="AE112" s="153">
        <v>7294.2619586204501</v>
      </c>
      <c r="AF112" s="153">
        <v>6746.4715432099501</v>
      </c>
      <c r="AG112" s="153">
        <f t="shared" si="6"/>
        <v>7294.2619586204501</v>
      </c>
      <c r="AH112" s="153">
        <f t="shared" si="7"/>
        <v>0</v>
      </c>
      <c r="AI112" s="153">
        <f t="shared" si="8"/>
        <v>-1086.5408044698199</v>
      </c>
      <c r="AK112" s="152">
        <v>0.60416666666666696</v>
      </c>
      <c r="AL112" s="147">
        <v>4171.3128812979303</v>
      </c>
      <c r="AM112" s="147">
        <v>4741.7053674390199</v>
      </c>
      <c r="AN112" s="147">
        <v>80.397579121626904</v>
      </c>
      <c r="AO112" s="147">
        <v>473.02895546301602</v>
      </c>
      <c r="AP112" s="147">
        <v>199.949824709925</v>
      </c>
      <c r="AQ112" s="147">
        <v>0</v>
      </c>
      <c r="AR112" s="147">
        <v>35.250265857498</v>
      </c>
      <c r="AS112" s="147">
        <v>160.03079709415201</v>
      </c>
      <c r="AT112" s="147">
        <v>-2731.1957563293699</v>
      </c>
      <c r="AU112" s="147">
        <v>0</v>
      </c>
      <c r="AV112" s="147">
        <v>-713.10519096923201</v>
      </c>
      <c r="AW112" s="147">
        <v>7130.4799146537998</v>
      </c>
      <c r="AX112" s="147">
        <v>6417.3747236845602</v>
      </c>
      <c r="AY112" s="147">
        <f t="shared" si="9"/>
        <v>7130.4799146537998</v>
      </c>
      <c r="AZ112" s="153">
        <f t="shared" si="10"/>
        <v>0</v>
      </c>
      <c r="BA112" s="153">
        <f t="shared" si="11"/>
        <v>-2731.1957563293699</v>
      </c>
    </row>
    <row r="113" spans="1:53" s="147" customFormat="1">
      <c r="A113" s="152">
        <v>0.61458333333333304</v>
      </c>
      <c r="B113" s="153">
        <v>3136.3730724854499</v>
      </c>
      <c r="C113" s="153">
        <v>2779.74381325177</v>
      </c>
      <c r="D113" s="153">
        <v>60.293169625815899</v>
      </c>
      <c r="E113" s="153">
        <v>418.01536584281899</v>
      </c>
      <c r="F113" s="153">
        <v>110.150084867486</v>
      </c>
      <c r="G113" s="153">
        <v>0</v>
      </c>
      <c r="H113" s="153">
        <v>675.25488571881795</v>
      </c>
      <c r="I113" s="153">
        <v>62.489917769750001</v>
      </c>
      <c r="J113" s="153">
        <v>342.04928069563601</v>
      </c>
      <c r="K113" s="153">
        <v>-926.91784645689302</v>
      </c>
      <c r="L113" s="153">
        <v>-462.08018305022199</v>
      </c>
      <c r="M113" s="153">
        <v>6657.4517438006496</v>
      </c>
      <c r="N113" s="153">
        <v>6195.37156075043</v>
      </c>
      <c r="O113" s="153">
        <f t="shared" si="3"/>
        <v>6657.4517438006496</v>
      </c>
      <c r="P113" s="153">
        <f t="shared" si="4"/>
        <v>342.04928069563601</v>
      </c>
      <c r="Q113" s="153">
        <f t="shared" si="5"/>
        <v>0</v>
      </c>
      <c r="S113" s="152">
        <v>0.61458333333333304</v>
      </c>
      <c r="T113" s="153">
        <v>3689.0633142153702</v>
      </c>
      <c r="U113" s="153">
        <v>3634.25269362372</v>
      </c>
      <c r="V113" s="153">
        <v>63.277315747040902</v>
      </c>
      <c r="W113" s="153">
        <v>451.29317500834998</v>
      </c>
      <c r="X113" s="153">
        <v>94.885633596371505</v>
      </c>
      <c r="Y113" s="153">
        <v>0</v>
      </c>
      <c r="Z113" s="153">
        <v>379.87198707334699</v>
      </c>
      <c r="AA113" s="153">
        <v>33.850210835645598</v>
      </c>
      <c r="AB113" s="153">
        <v>-1068.04918058611</v>
      </c>
      <c r="AC113" s="153">
        <v>0</v>
      </c>
      <c r="AD113" s="153">
        <v>-551.14916311064405</v>
      </c>
      <c r="AE113" s="153">
        <v>7278.44514951375</v>
      </c>
      <c r="AF113" s="153">
        <v>6727.29598640311</v>
      </c>
      <c r="AG113" s="153">
        <f t="shared" si="6"/>
        <v>7278.44514951375</v>
      </c>
      <c r="AH113" s="153">
        <f t="shared" si="7"/>
        <v>0</v>
      </c>
      <c r="AI113" s="153">
        <f t="shared" si="8"/>
        <v>-1068.04918058611</v>
      </c>
      <c r="AK113" s="152">
        <v>0.61458333333333304</v>
      </c>
      <c r="AL113" s="147">
        <v>4171.9798671445596</v>
      </c>
      <c r="AM113" s="147">
        <v>4750.9471914143396</v>
      </c>
      <c r="AN113" s="147">
        <v>80.404272124585205</v>
      </c>
      <c r="AO113" s="147">
        <v>475.07704912835197</v>
      </c>
      <c r="AP113" s="147">
        <v>199.72421507197299</v>
      </c>
      <c r="AQ113" s="147">
        <v>0</v>
      </c>
      <c r="AR113" s="147">
        <v>27.524325337015501</v>
      </c>
      <c r="AS113" s="147">
        <v>161.23668693732299</v>
      </c>
      <c r="AT113" s="147">
        <v>-2781.0993662409001</v>
      </c>
      <c r="AU113" s="147">
        <v>0</v>
      </c>
      <c r="AV113" s="147">
        <v>-714.048977778584</v>
      </c>
      <c r="AW113" s="147">
        <v>7085.7942409172601</v>
      </c>
      <c r="AX113" s="147">
        <v>6371.7452631386705</v>
      </c>
      <c r="AY113" s="147">
        <f t="shared" si="9"/>
        <v>7085.7942409172601</v>
      </c>
      <c r="AZ113" s="153">
        <f t="shared" si="10"/>
        <v>0</v>
      </c>
      <c r="BA113" s="153">
        <f t="shared" si="11"/>
        <v>-2781.0993662409001</v>
      </c>
    </row>
    <row r="114" spans="1:53" s="147" customFormat="1">
      <c r="A114" s="152">
        <v>0.625</v>
      </c>
      <c r="B114" s="153">
        <v>3134.2032642157101</v>
      </c>
      <c r="C114" s="153">
        <v>3120.0173878895198</v>
      </c>
      <c r="D114" s="153">
        <v>60.420313525709098</v>
      </c>
      <c r="E114" s="153">
        <v>418.49734006369698</v>
      </c>
      <c r="F114" s="153">
        <v>110.20247206747599</v>
      </c>
      <c r="G114" s="153">
        <v>0</v>
      </c>
      <c r="H114" s="153">
        <v>641.013182828872</v>
      </c>
      <c r="I114" s="153">
        <v>54.7668068829406</v>
      </c>
      <c r="J114" s="153">
        <v>-173.97380233235401</v>
      </c>
      <c r="K114" s="153">
        <v>-641.44689093757995</v>
      </c>
      <c r="L114" s="153">
        <v>-493.77609535749298</v>
      </c>
      <c r="M114" s="153">
        <v>6723.70007420398</v>
      </c>
      <c r="N114" s="153">
        <v>6229.9239788464902</v>
      </c>
      <c r="O114" s="153">
        <f t="shared" si="3"/>
        <v>6723.70007420398</v>
      </c>
      <c r="P114" s="153">
        <f t="shared" si="4"/>
        <v>0</v>
      </c>
      <c r="Q114" s="153">
        <f t="shared" si="5"/>
        <v>-173.97380233235401</v>
      </c>
      <c r="S114" s="152">
        <v>0.625</v>
      </c>
      <c r="T114" s="153">
        <v>3684.8476715995698</v>
      </c>
      <c r="U114" s="153">
        <v>3656.91624557971</v>
      </c>
      <c r="V114" s="153">
        <v>63.223787095604102</v>
      </c>
      <c r="W114" s="153">
        <v>455.79364553259802</v>
      </c>
      <c r="X114" s="153">
        <v>94.895539054878896</v>
      </c>
      <c r="Y114" s="153">
        <v>0</v>
      </c>
      <c r="Z114" s="153">
        <v>284.97768131258499</v>
      </c>
      <c r="AA114" s="153">
        <v>36.129340971918502</v>
      </c>
      <c r="AB114" s="153">
        <v>-944.81616071665599</v>
      </c>
      <c r="AC114" s="153">
        <v>0</v>
      </c>
      <c r="AD114" s="153">
        <v>-551.94233068549704</v>
      </c>
      <c r="AE114" s="153">
        <v>7331.9677504302099</v>
      </c>
      <c r="AF114" s="153">
        <v>6780.0254197447202</v>
      </c>
      <c r="AG114" s="153">
        <f t="shared" si="6"/>
        <v>7331.9677504302099</v>
      </c>
      <c r="AH114" s="153">
        <f t="shared" si="7"/>
        <v>0</v>
      </c>
      <c r="AI114" s="153">
        <f t="shared" si="8"/>
        <v>-944.81616071665599</v>
      </c>
      <c r="AK114" s="152">
        <v>0.625</v>
      </c>
      <c r="AL114" s="147">
        <v>4172.2532460227203</v>
      </c>
      <c r="AM114" s="147">
        <v>4723.7592411134401</v>
      </c>
      <c r="AN114" s="147">
        <v>80.424350622816704</v>
      </c>
      <c r="AO114" s="147">
        <v>473.21947734378699</v>
      </c>
      <c r="AP114" s="147">
        <v>194.55687177975901</v>
      </c>
      <c r="AQ114" s="147">
        <v>0</v>
      </c>
      <c r="AR114" s="147">
        <v>21.583708559167299</v>
      </c>
      <c r="AS114" s="147">
        <v>167.05200287848299</v>
      </c>
      <c r="AT114" s="147">
        <v>-2659.49507907523</v>
      </c>
      <c r="AU114" s="147">
        <v>0</v>
      </c>
      <c r="AV114" s="147">
        <v>-711.36116301589402</v>
      </c>
      <c r="AW114" s="147">
        <v>7173.3538192449396</v>
      </c>
      <c r="AX114" s="147">
        <v>6461.9926562290502</v>
      </c>
      <c r="AY114" s="147">
        <f t="shared" si="9"/>
        <v>7173.3538192449396</v>
      </c>
      <c r="AZ114" s="153">
        <f t="shared" si="10"/>
        <v>0</v>
      </c>
      <c r="BA114" s="153">
        <f t="shared" si="11"/>
        <v>-2659.49507907523</v>
      </c>
    </row>
    <row r="115" spans="1:53" s="147" customFormat="1">
      <c r="A115" s="152">
        <v>0.63541666666666696</v>
      </c>
      <c r="B115" s="153">
        <v>3131.73965270178</v>
      </c>
      <c r="C115" s="153">
        <v>3274.8902536425198</v>
      </c>
      <c r="D115" s="153">
        <v>60.306553033001201</v>
      </c>
      <c r="E115" s="153">
        <v>419.08585714991602</v>
      </c>
      <c r="F115" s="153">
        <v>110.402147798074</v>
      </c>
      <c r="G115" s="153">
        <v>0</v>
      </c>
      <c r="H115" s="153">
        <v>615.31372223617802</v>
      </c>
      <c r="I115" s="153">
        <v>47.369032280713903</v>
      </c>
      <c r="J115" s="153">
        <v>-364.85900662048101</v>
      </c>
      <c r="K115" s="153">
        <v>-600.54712177593603</v>
      </c>
      <c r="L115" s="153">
        <v>-508.01411598083303</v>
      </c>
      <c r="M115" s="153">
        <v>6693.7010904457702</v>
      </c>
      <c r="N115" s="153">
        <v>6185.6869744649402</v>
      </c>
      <c r="O115" s="153">
        <f t="shared" si="3"/>
        <v>6693.7010904457702</v>
      </c>
      <c r="P115" s="153">
        <f t="shared" si="4"/>
        <v>0</v>
      </c>
      <c r="Q115" s="153">
        <f t="shared" si="5"/>
        <v>-364.85900662048101</v>
      </c>
      <c r="S115" s="152">
        <v>0.63541666666666696</v>
      </c>
      <c r="T115" s="153">
        <v>3684.3007265430401</v>
      </c>
      <c r="U115" s="153">
        <v>3671.3994804929898</v>
      </c>
      <c r="V115" s="153">
        <v>63.250551676565998</v>
      </c>
      <c r="W115" s="153">
        <v>456.71370509290398</v>
      </c>
      <c r="X115" s="153">
        <v>94.865190190375102</v>
      </c>
      <c r="Y115" s="153">
        <v>0</v>
      </c>
      <c r="Z115" s="153">
        <v>197.76045160950801</v>
      </c>
      <c r="AA115" s="153">
        <v>38.636048457336798</v>
      </c>
      <c r="AB115" s="153">
        <v>-868.82326903542605</v>
      </c>
      <c r="AC115" s="153">
        <v>0</v>
      </c>
      <c r="AD115" s="153">
        <v>-552.13145764221599</v>
      </c>
      <c r="AE115" s="153">
        <v>7338.1028850272996</v>
      </c>
      <c r="AF115" s="153">
        <v>6785.9714273850796</v>
      </c>
      <c r="AG115" s="153">
        <f t="shared" si="6"/>
        <v>7338.1028850272996</v>
      </c>
      <c r="AH115" s="153">
        <f t="shared" si="7"/>
        <v>0</v>
      </c>
      <c r="AI115" s="153">
        <f t="shared" si="8"/>
        <v>-868.82326903542605</v>
      </c>
      <c r="AK115" s="152">
        <v>0.63541666666666696</v>
      </c>
      <c r="AL115" s="147">
        <v>4172.5667117858202</v>
      </c>
      <c r="AM115" s="147">
        <v>4765.7291177792204</v>
      </c>
      <c r="AN115" s="147">
        <v>80.417657109215</v>
      </c>
      <c r="AO115" s="147">
        <v>474.47771018650201</v>
      </c>
      <c r="AP115" s="147">
        <v>196.97087564949001</v>
      </c>
      <c r="AQ115" s="147">
        <v>0</v>
      </c>
      <c r="AR115" s="147">
        <v>16.424928400613702</v>
      </c>
      <c r="AS115" s="147">
        <v>158.716163908515</v>
      </c>
      <c r="AT115" s="147">
        <v>-2650.19265367753</v>
      </c>
      <c r="AU115" s="147">
        <v>0</v>
      </c>
      <c r="AV115" s="147">
        <v>-715.26245530609594</v>
      </c>
      <c r="AW115" s="147">
        <v>7215.1105111418401</v>
      </c>
      <c r="AX115" s="147">
        <v>6499.8480558357496</v>
      </c>
      <c r="AY115" s="147">
        <f t="shared" si="9"/>
        <v>7215.1105111418401</v>
      </c>
      <c r="AZ115" s="153">
        <f t="shared" si="10"/>
        <v>0</v>
      </c>
      <c r="BA115" s="153">
        <f t="shared" si="11"/>
        <v>-2650.19265367753</v>
      </c>
    </row>
    <row r="116" spans="1:53" s="147" customFormat="1">
      <c r="A116" s="152">
        <v>0.64583333333333304</v>
      </c>
      <c r="B116" s="153">
        <v>3129.1492453245401</v>
      </c>
      <c r="C116" s="153">
        <v>3221.8238632059702</v>
      </c>
      <c r="D116" s="153">
        <v>60.219559099391802</v>
      </c>
      <c r="E116" s="153">
        <v>420.34745984790601</v>
      </c>
      <c r="F116" s="153">
        <v>110.550830544867</v>
      </c>
      <c r="G116" s="153">
        <v>0</v>
      </c>
      <c r="H116" s="153">
        <v>583.76865238667301</v>
      </c>
      <c r="I116" s="153">
        <v>46.146108937482097</v>
      </c>
      <c r="J116" s="153">
        <v>-323.162194731564</v>
      </c>
      <c r="K116" s="153">
        <v>-598.40795725371299</v>
      </c>
      <c r="L116" s="153">
        <v>-502.65527924407002</v>
      </c>
      <c r="M116" s="153">
        <v>6650.4355673615401</v>
      </c>
      <c r="N116" s="153">
        <v>6147.7802881174703</v>
      </c>
      <c r="O116" s="153">
        <f t="shared" si="3"/>
        <v>6650.4355673615401</v>
      </c>
      <c r="P116" s="153">
        <f t="shared" si="4"/>
        <v>0</v>
      </c>
      <c r="Q116" s="153">
        <f t="shared" si="5"/>
        <v>-323.162194731564</v>
      </c>
      <c r="S116" s="152">
        <v>0.64583333333333304</v>
      </c>
      <c r="T116" s="153">
        <v>3684.0405750728401</v>
      </c>
      <c r="U116" s="153">
        <v>3791.8950646427302</v>
      </c>
      <c r="V116" s="153">
        <v>63.973185663284802</v>
      </c>
      <c r="W116" s="153">
        <v>455.90361491352502</v>
      </c>
      <c r="X116" s="153">
        <v>94.872878308869502</v>
      </c>
      <c r="Y116" s="153">
        <v>4.9141342793110701</v>
      </c>
      <c r="Z116" s="153">
        <v>122.78710701843799</v>
      </c>
      <c r="AA116" s="153">
        <v>39.940852264813799</v>
      </c>
      <c r="AB116" s="153">
        <v>-887.88545381215999</v>
      </c>
      <c r="AC116" s="153">
        <v>0</v>
      </c>
      <c r="AD116" s="153">
        <v>-561.80386843759402</v>
      </c>
      <c r="AE116" s="153">
        <v>7370.4419583516501</v>
      </c>
      <c r="AF116" s="153">
        <v>6808.6380899140604</v>
      </c>
      <c r="AG116" s="153">
        <f t="shared" si="6"/>
        <v>7370.4419583516501</v>
      </c>
      <c r="AH116" s="153">
        <f t="shared" si="7"/>
        <v>0</v>
      </c>
      <c r="AI116" s="153">
        <f t="shared" si="8"/>
        <v>-887.88545381215999</v>
      </c>
      <c r="AK116" s="152">
        <v>0.64583333333333304</v>
      </c>
      <c r="AL116" s="147">
        <v>4174.1006620009202</v>
      </c>
      <c r="AM116" s="147">
        <v>4776.0706509517604</v>
      </c>
      <c r="AN116" s="147">
        <v>80.431043625774905</v>
      </c>
      <c r="AO116" s="147">
        <v>478.08447524089098</v>
      </c>
      <c r="AP116" s="147">
        <v>197.15315527100699</v>
      </c>
      <c r="AQ116" s="147">
        <v>0</v>
      </c>
      <c r="AR116" s="147">
        <v>12.2645076448556</v>
      </c>
      <c r="AS116" s="147">
        <v>154.83644754573299</v>
      </c>
      <c r="AT116" s="147">
        <v>-2666.5084613560298</v>
      </c>
      <c r="AU116" s="147">
        <v>0</v>
      </c>
      <c r="AV116" s="147">
        <v>-716.41953163067603</v>
      </c>
      <c r="AW116" s="147">
        <v>7206.4324809249101</v>
      </c>
      <c r="AX116" s="147">
        <v>6490.0129492942297</v>
      </c>
      <c r="AY116" s="147">
        <f t="shared" si="9"/>
        <v>7206.4324809249101</v>
      </c>
      <c r="AZ116" s="153">
        <f t="shared" si="10"/>
        <v>0</v>
      </c>
      <c r="BA116" s="153">
        <f t="shared" si="11"/>
        <v>-2666.5084613560298</v>
      </c>
    </row>
    <row r="117" spans="1:53" s="147" customFormat="1">
      <c r="A117" s="152">
        <v>0.65625</v>
      </c>
      <c r="B117" s="153">
        <v>3129.7501035209398</v>
      </c>
      <c r="C117" s="153">
        <v>3263.0177434974198</v>
      </c>
      <c r="D117" s="153">
        <v>60.313244481321703</v>
      </c>
      <c r="E117" s="153">
        <v>419.08108220436799</v>
      </c>
      <c r="F117" s="153">
        <v>117.481333048184</v>
      </c>
      <c r="G117" s="153">
        <v>0</v>
      </c>
      <c r="H117" s="153">
        <v>527.493063470474</v>
      </c>
      <c r="I117" s="153">
        <v>52.337942315820897</v>
      </c>
      <c r="J117" s="153">
        <v>-436.63962752168499</v>
      </c>
      <c r="K117" s="153">
        <v>-517.42238874558404</v>
      </c>
      <c r="L117" s="153">
        <v>-506.16981546638499</v>
      </c>
      <c r="M117" s="153">
        <v>6615.4124962712604</v>
      </c>
      <c r="N117" s="153">
        <v>6109.2426808048804</v>
      </c>
      <c r="O117" s="153">
        <f t="shared" si="3"/>
        <v>6615.4124962712604</v>
      </c>
      <c r="P117" s="153">
        <f t="shared" si="4"/>
        <v>0</v>
      </c>
      <c r="Q117" s="153">
        <f t="shared" si="5"/>
        <v>-436.63962752168499</v>
      </c>
      <c r="S117" s="152">
        <v>0.65625</v>
      </c>
      <c r="T117" s="153">
        <v>3684.9210514133301</v>
      </c>
      <c r="U117" s="153">
        <v>3776.93852202989</v>
      </c>
      <c r="V117" s="153">
        <v>63.591795425636597</v>
      </c>
      <c r="W117" s="153">
        <v>503.63846320396499</v>
      </c>
      <c r="X117" s="153">
        <v>95.764606269441998</v>
      </c>
      <c r="Y117" s="153">
        <v>34.490916635734898</v>
      </c>
      <c r="Z117" s="153">
        <v>64.597782043574895</v>
      </c>
      <c r="AA117" s="153">
        <v>53.726599492843498</v>
      </c>
      <c r="AB117" s="153">
        <v>-926.63090634713205</v>
      </c>
      <c r="AC117" s="153">
        <v>0</v>
      </c>
      <c r="AD117" s="153">
        <v>-562.81264581896698</v>
      </c>
      <c r="AE117" s="153">
        <v>7351.0388301672801</v>
      </c>
      <c r="AF117" s="153">
        <v>6788.2261843483202</v>
      </c>
      <c r="AG117" s="153">
        <f t="shared" si="6"/>
        <v>7351.0388301672801</v>
      </c>
      <c r="AH117" s="153">
        <f t="shared" si="7"/>
        <v>0</v>
      </c>
      <c r="AI117" s="153">
        <f t="shared" si="8"/>
        <v>-926.63090634713205</v>
      </c>
      <c r="AK117" s="152">
        <v>0.65625</v>
      </c>
      <c r="AL117" s="147">
        <v>4174.6608037618698</v>
      </c>
      <c r="AM117" s="147">
        <v>4760.2123745315903</v>
      </c>
      <c r="AN117" s="147">
        <v>80.337340563072203</v>
      </c>
      <c r="AO117" s="147">
        <v>477.69415164224</v>
      </c>
      <c r="AP117" s="147">
        <v>196.93615215558901</v>
      </c>
      <c r="AQ117" s="147">
        <v>58.888922244560398</v>
      </c>
      <c r="AR117" s="147">
        <v>9.87878102566685</v>
      </c>
      <c r="AS117" s="147">
        <v>154.591280718424</v>
      </c>
      <c r="AT117" s="147">
        <v>-2770.7576277173298</v>
      </c>
      <c r="AU117" s="147">
        <v>0</v>
      </c>
      <c r="AV117" s="147">
        <v>-715.66220059274895</v>
      </c>
      <c r="AW117" s="147">
        <v>7142.4421789256803</v>
      </c>
      <c r="AX117" s="147">
        <v>6426.7799783329301</v>
      </c>
      <c r="AY117" s="147">
        <f t="shared" si="9"/>
        <v>7142.4421789256803</v>
      </c>
      <c r="AZ117" s="153">
        <f t="shared" si="10"/>
        <v>0</v>
      </c>
      <c r="BA117" s="153">
        <f t="shared" si="11"/>
        <v>-2770.7576277173298</v>
      </c>
    </row>
    <row r="118" spans="1:53" s="147" customFormat="1">
      <c r="A118" s="152">
        <v>0.66666666666666696</v>
      </c>
      <c r="B118" s="153">
        <v>3126.85924259584</v>
      </c>
      <c r="C118" s="153">
        <v>3401.1813751437599</v>
      </c>
      <c r="D118" s="153">
        <v>60.279786218630598</v>
      </c>
      <c r="E118" s="153">
        <v>438.03238932945601</v>
      </c>
      <c r="F118" s="153">
        <v>180.98539569690101</v>
      </c>
      <c r="G118" s="153">
        <v>0</v>
      </c>
      <c r="H118" s="153">
        <v>453.17502994972</v>
      </c>
      <c r="I118" s="153">
        <v>54.065068958827602</v>
      </c>
      <c r="J118" s="153">
        <v>-920.01573374973896</v>
      </c>
      <c r="K118" s="153">
        <v>-119.705809073821</v>
      </c>
      <c r="L118" s="153">
        <v>-520.07176926475097</v>
      </c>
      <c r="M118" s="153">
        <v>6674.85674506958</v>
      </c>
      <c r="N118" s="153">
        <v>6154.7849758048296</v>
      </c>
      <c r="O118" s="153">
        <f t="shared" si="3"/>
        <v>6674.85674506958</v>
      </c>
      <c r="P118" s="153">
        <f t="shared" si="4"/>
        <v>0</v>
      </c>
      <c r="Q118" s="153">
        <f t="shared" si="5"/>
        <v>-920.01573374973896</v>
      </c>
      <c r="S118" s="152">
        <v>0.66666666666666696</v>
      </c>
      <c r="T118" s="153">
        <v>3687.39572293526</v>
      </c>
      <c r="U118" s="153">
        <v>3745.0105406030402</v>
      </c>
      <c r="V118" s="153">
        <v>63.230478559898998</v>
      </c>
      <c r="W118" s="153">
        <v>475.49601430339197</v>
      </c>
      <c r="X118" s="153">
        <v>106.113674014862</v>
      </c>
      <c r="Y118" s="153">
        <v>145.39399695245601</v>
      </c>
      <c r="Z118" s="153">
        <v>29.291393594833298</v>
      </c>
      <c r="AA118" s="153">
        <v>68.894269610557302</v>
      </c>
      <c r="AB118" s="153">
        <v>-936.39850741717896</v>
      </c>
      <c r="AC118" s="153">
        <v>0</v>
      </c>
      <c r="AD118" s="153">
        <v>-559.93436621291005</v>
      </c>
      <c r="AE118" s="153">
        <v>7384.4275831571204</v>
      </c>
      <c r="AF118" s="153">
        <v>6824.49321694421</v>
      </c>
      <c r="AG118" s="153">
        <f t="shared" si="6"/>
        <v>7384.4275831571204</v>
      </c>
      <c r="AH118" s="153">
        <f t="shared" si="7"/>
        <v>0</v>
      </c>
      <c r="AI118" s="153">
        <f t="shared" si="8"/>
        <v>-936.39850741717896</v>
      </c>
      <c r="AK118" s="152">
        <v>0.66666666666666696</v>
      </c>
      <c r="AL118" s="147">
        <v>4175.8879964984399</v>
      </c>
      <c r="AM118" s="147">
        <v>4583.0997014771701</v>
      </c>
      <c r="AN118" s="147">
        <v>79.166047172853695</v>
      </c>
      <c r="AO118" s="147">
        <v>480.715362540255</v>
      </c>
      <c r="AP118" s="147">
        <v>192.44296863195899</v>
      </c>
      <c r="AQ118" s="147">
        <v>540.73457850649197</v>
      </c>
      <c r="AR118" s="147">
        <v>8.77449739900519</v>
      </c>
      <c r="AS118" s="147">
        <v>142.37803940454</v>
      </c>
      <c r="AT118" s="147">
        <v>-3059.0393000408599</v>
      </c>
      <c r="AU118" s="147">
        <v>0</v>
      </c>
      <c r="AV118" s="147">
        <v>-705.18260881823903</v>
      </c>
      <c r="AW118" s="147">
        <v>7144.1598915898603</v>
      </c>
      <c r="AX118" s="147">
        <v>6438.9772827716197</v>
      </c>
      <c r="AY118" s="147">
        <f t="shared" si="9"/>
        <v>7144.1598915898603</v>
      </c>
      <c r="AZ118" s="153">
        <f t="shared" si="10"/>
        <v>0</v>
      </c>
      <c r="BA118" s="153">
        <f t="shared" si="11"/>
        <v>-3059.0393000408599</v>
      </c>
    </row>
    <row r="119" spans="1:53" s="147" customFormat="1">
      <c r="A119" s="152">
        <v>0.67708333333333304</v>
      </c>
      <c r="B119" s="153">
        <v>3126.5988538676402</v>
      </c>
      <c r="C119" s="153">
        <v>3500.39716531049</v>
      </c>
      <c r="D119" s="153">
        <v>60.333320102644002</v>
      </c>
      <c r="E119" s="153">
        <v>445.053492480795</v>
      </c>
      <c r="F119" s="153">
        <v>188.48684970531301</v>
      </c>
      <c r="G119" s="153">
        <v>0</v>
      </c>
      <c r="H119" s="153">
        <v>375.34699426891501</v>
      </c>
      <c r="I119" s="153">
        <v>53.939838711432699</v>
      </c>
      <c r="J119" s="153">
        <v>-1041.1172646357199</v>
      </c>
      <c r="K119" s="153">
        <v>0</v>
      </c>
      <c r="L119" s="153">
        <v>-529.24505004605101</v>
      </c>
      <c r="M119" s="153">
        <v>6709.0392498115198</v>
      </c>
      <c r="N119" s="153">
        <v>6179.7941997654698</v>
      </c>
      <c r="O119" s="153">
        <f t="shared" ref="O119:O149" si="12">M119</f>
        <v>6709.0392498115198</v>
      </c>
      <c r="P119" s="153">
        <f t="shared" ref="P119:P149" si="13">IF(J119&lt;0,0,J119)</f>
        <v>0</v>
      </c>
      <c r="Q119" s="153">
        <f t="shared" ref="Q119:Q149" si="14">IF(J119&lt;0,J119,0)</f>
        <v>-1041.1172646357199</v>
      </c>
      <c r="S119" s="152">
        <v>0.67708333333333304</v>
      </c>
      <c r="T119" s="153">
        <v>3687.7425915621898</v>
      </c>
      <c r="U119" s="153">
        <v>3739.41592710956</v>
      </c>
      <c r="V119" s="153">
        <v>62.735340065569197</v>
      </c>
      <c r="W119" s="153">
        <v>478.28493498159798</v>
      </c>
      <c r="X119" s="153">
        <v>112.60934255445</v>
      </c>
      <c r="Y119" s="153">
        <v>167.599577890158</v>
      </c>
      <c r="Z119" s="153">
        <v>15.9903867519669</v>
      </c>
      <c r="AA119" s="153">
        <v>73.888164452293594</v>
      </c>
      <c r="AB119" s="153">
        <v>-810.04813474327204</v>
      </c>
      <c r="AC119" s="153">
        <v>0</v>
      </c>
      <c r="AD119" s="153">
        <v>-559.83612845544098</v>
      </c>
      <c r="AE119" s="153">
        <v>7528.2181306245102</v>
      </c>
      <c r="AF119" s="153">
        <v>6968.3820021690699</v>
      </c>
      <c r="AG119" s="153">
        <f t="shared" ref="AG119:AG149" si="15">AE119</f>
        <v>7528.2181306245102</v>
      </c>
      <c r="AH119" s="153">
        <f t="shared" ref="AH119:AH149" si="16">IF(AB119&lt;0,0,AB119)</f>
        <v>0</v>
      </c>
      <c r="AI119" s="153">
        <f t="shared" ref="AI119:AI149" si="17">IF(AB119&lt;0,AB119,0)</f>
        <v>-810.04813474327204</v>
      </c>
      <c r="AK119" s="152">
        <v>0.67708333333333304</v>
      </c>
      <c r="AL119" s="147">
        <v>4175.7213314480096</v>
      </c>
      <c r="AM119" s="147">
        <v>4577.1818670612902</v>
      </c>
      <c r="AN119" s="147">
        <v>80.250330503327703</v>
      </c>
      <c r="AO119" s="147">
        <v>483.70893001570499</v>
      </c>
      <c r="AP119" s="147">
        <v>195.82058743524399</v>
      </c>
      <c r="AQ119" s="147">
        <v>686.99234424626297</v>
      </c>
      <c r="AR119" s="147">
        <v>8.8284070544852593</v>
      </c>
      <c r="AS119" s="147">
        <v>125.159880468659</v>
      </c>
      <c r="AT119" s="147">
        <v>-3099.4469068732901</v>
      </c>
      <c r="AU119" s="147">
        <v>0</v>
      </c>
      <c r="AV119" s="147">
        <v>-706.49065017163196</v>
      </c>
      <c r="AW119" s="147">
        <v>7234.21677135969</v>
      </c>
      <c r="AX119" s="147">
        <v>6527.7261211880596</v>
      </c>
      <c r="AY119" s="147">
        <f t="shared" ref="AY119:AY149" si="18">AW119</f>
        <v>7234.21677135969</v>
      </c>
      <c r="AZ119" s="153">
        <f t="shared" ref="AZ119:AZ149" si="19">IF(AT119&lt;0,0,AT119)</f>
        <v>0</v>
      </c>
      <c r="BA119" s="153">
        <f t="shared" ref="BA119:BA149" si="20">IF(AT119&lt;0,AT119,0)</f>
        <v>-3099.4469068732901</v>
      </c>
    </row>
    <row r="120" spans="1:53" s="147" customFormat="1">
      <c r="A120" s="152">
        <v>0.6875</v>
      </c>
      <c r="B120" s="153">
        <v>3130.8517230636799</v>
      </c>
      <c r="C120" s="153">
        <v>3526.1763838291999</v>
      </c>
      <c r="D120" s="153">
        <v>60.346703765101402</v>
      </c>
      <c r="E120" s="153">
        <v>443.376159098252</v>
      </c>
      <c r="F120" s="153">
        <v>188.332140075284</v>
      </c>
      <c r="G120" s="153">
        <v>0</v>
      </c>
      <c r="H120" s="153">
        <v>295.725956736076</v>
      </c>
      <c r="I120" s="153">
        <v>51.425029842198498</v>
      </c>
      <c r="J120" s="153">
        <v>-1004.73203703844</v>
      </c>
      <c r="K120" s="153">
        <v>0</v>
      </c>
      <c r="L120" s="153">
        <v>-531.11963372893001</v>
      </c>
      <c r="M120" s="153">
        <v>6691.5020593713498</v>
      </c>
      <c r="N120" s="153">
        <v>6160.3824256424195</v>
      </c>
      <c r="O120" s="153">
        <f t="shared" si="12"/>
        <v>6691.5020593713498</v>
      </c>
      <c r="P120" s="153">
        <f t="shared" si="13"/>
        <v>0</v>
      </c>
      <c r="Q120" s="153">
        <f t="shared" si="14"/>
        <v>-1004.73203703844</v>
      </c>
      <c r="S120" s="152">
        <v>0.6875</v>
      </c>
      <c r="T120" s="153">
        <v>3688.6497263037199</v>
      </c>
      <c r="U120" s="153">
        <v>3765.2570666195002</v>
      </c>
      <c r="V120" s="153">
        <v>63.250551931809603</v>
      </c>
      <c r="W120" s="153">
        <v>477.87615128482599</v>
      </c>
      <c r="X120" s="153">
        <v>112.522620108909</v>
      </c>
      <c r="Y120" s="153">
        <v>171.475702011415</v>
      </c>
      <c r="Z120" s="153">
        <v>12.744898029139801</v>
      </c>
      <c r="AA120" s="153">
        <v>66.098815039280794</v>
      </c>
      <c r="AB120" s="153">
        <v>-791.76446472453904</v>
      </c>
      <c r="AC120" s="153">
        <v>0</v>
      </c>
      <c r="AD120" s="153">
        <v>-562.06100546370499</v>
      </c>
      <c r="AE120" s="153">
        <v>7566.1110666040704</v>
      </c>
      <c r="AF120" s="153">
        <v>7004.0500611403604</v>
      </c>
      <c r="AG120" s="153">
        <f t="shared" si="15"/>
        <v>7566.1110666040704</v>
      </c>
      <c r="AH120" s="153">
        <f t="shared" si="16"/>
        <v>0</v>
      </c>
      <c r="AI120" s="153">
        <f t="shared" si="17"/>
        <v>-791.76446472453904</v>
      </c>
      <c r="AK120" s="152">
        <v>0.6875</v>
      </c>
      <c r="AL120" s="147">
        <v>4174.4741766801899</v>
      </c>
      <c r="AM120" s="147">
        <v>4556.7299092056101</v>
      </c>
      <c r="AN120" s="147">
        <v>75.551769915250404</v>
      </c>
      <c r="AO120" s="147">
        <v>485.67549150077002</v>
      </c>
      <c r="AP120" s="147">
        <v>186.76912426744801</v>
      </c>
      <c r="AQ120" s="147">
        <v>707.597505693117</v>
      </c>
      <c r="AR120" s="147">
        <v>8.93833239899649</v>
      </c>
      <c r="AS120" s="147">
        <v>108.02156347391499</v>
      </c>
      <c r="AT120" s="147">
        <v>-3089.9483106571302</v>
      </c>
      <c r="AU120" s="147">
        <v>0</v>
      </c>
      <c r="AV120" s="147">
        <v>-704.49079428934795</v>
      </c>
      <c r="AW120" s="147">
        <v>7213.8095624781699</v>
      </c>
      <c r="AX120" s="147">
        <v>6509.3187681888203</v>
      </c>
      <c r="AY120" s="147">
        <f t="shared" si="18"/>
        <v>7213.8095624781699</v>
      </c>
      <c r="AZ120" s="153">
        <f t="shared" si="19"/>
        <v>0</v>
      </c>
      <c r="BA120" s="153">
        <f t="shared" si="20"/>
        <v>-3089.9483106571302</v>
      </c>
    </row>
    <row r="121" spans="1:53" s="147" customFormat="1">
      <c r="A121" s="152">
        <v>0.69791666666666696</v>
      </c>
      <c r="B121" s="153">
        <v>3134.93763377816</v>
      </c>
      <c r="C121" s="153">
        <v>3525.3928947397299</v>
      </c>
      <c r="D121" s="153">
        <v>60.199484243885998</v>
      </c>
      <c r="E121" s="153">
        <v>441.42550551072401</v>
      </c>
      <c r="F121" s="153">
        <v>188.81884874860299</v>
      </c>
      <c r="G121" s="153">
        <v>77.666010578539897</v>
      </c>
      <c r="H121" s="153">
        <v>222.809067694182</v>
      </c>
      <c r="I121" s="153">
        <v>46.9119861995759</v>
      </c>
      <c r="J121" s="153">
        <v>-1022.53227139</v>
      </c>
      <c r="K121" s="153">
        <v>0</v>
      </c>
      <c r="L121" s="153">
        <v>-531.51148075059302</v>
      </c>
      <c r="M121" s="153">
        <v>6675.6291601034</v>
      </c>
      <c r="N121" s="153">
        <v>6144.1176793528002</v>
      </c>
      <c r="O121" s="153">
        <f t="shared" si="12"/>
        <v>6675.6291601034</v>
      </c>
      <c r="P121" s="153">
        <f t="shared" si="13"/>
        <v>0</v>
      </c>
      <c r="Q121" s="153">
        <f t="shared" si="14"/>
        <v>-1022.53227139</v>
      </c>
      <c r="S121" s="152">
        <v>0.69791666666666696</v>
      </c>
      <c r="T121" s="153">
        <v>3690.89761414027</v>
      </c>
      <c r="U121" s="153">
        <v>3795.8639921654999</v>
      </c>
      <c r="V121" s="153">
        <v>63.223787350847601</v>
      </c>
      <c r="W121" s="153">
        <v>481.14347913149498</v>
      </c>
      <c r="X121" s="153">
        <v>115.18792142007</v>
      </c>
      <c r="Y121" s="153">
        <v>187.26268771288201</v>
      </c>
      <c r="Z121" s="153">
        <v>12.7759160510768</v>
      </c>
      <c r="AA121" s="153">
        <v>70.319792806554702</v>
      </c>
      <c r="AB121" s="153">
        <v>-720.89508882050598</v>
      </c>
      <c r="AC121" s="153">
        <v>0</v>
      </c>
      <c r="AD121" s="153">
        <v>-565.33104095413</v>
      </c>
      <c r="AE121" s="153">
        <v>7695.7801019582002</v>
      </c>
      <c r="AF121" s="153">
        <v>7130.4490610040702</v>
      </c>
      <c r="AG121" s="153">
        <f t="shared" si="15"/>
        <v>7695.7801019582002</v>
      </c>
      <c r="AH121" s="153">
        <f t="shared" si="16"/>
        <v>0</v>
      </c>
      <c r="AI121" s="153">
        <f t="shared" si="17"/>
        <v>-720.89508882050598</v>
      </c>
      <c r="AK121" s="152">
        <v>0.69791666666666696</v>
      </c>
      <c r="AL121" s="147">
        <v>4172.1532079150702</v>
      </c>
      <c r="AM121" s="147">
        <v>4540.2694569759497</v>
      </c>
      <c r="AN121" s="147">
        <v>71.047310242788697</v>
      </c>
      <c r="AO121" s="147">
        <v>489.10352037310997</v>
      </c>
      <c r="AP121" s="147">
        <v>184.959388142655</v>
      </c>
      <c r="AQ121" s="147">
        <v>676.35654867742198</v>
      </c>
      <c r="AR121" s="147">
        <v>3.5973247680042602</v>
      </c>
      <c r="AS121" s="147">
        <v>115.992974524678</v>
      </c>
      <c r="AT121" s="147">
        <v>-3071.24519617433</v>
      </c>
      <c r="AU121" s="147">
        <v>0</v>
      </c>
      <c r="AV121" s="147">
        <v>-702.540473068442</v>
      </c>
      <c r="AW121" s="147">
        <v>7182.2345354453601</v>
      </c>
      <c r="AX121" s="147">
        <v>6479.6940623769196</v>
      </c>
      <c r="AY121" s="147">
        <f t="shared" si="18"/>
        <v>7182.2345354453601</v>
      </c>
      <c r="AZ121" s="153">
        <f t="shared" si="19"/>
        <v>0</v>
      </c>
      <c r="BA121" s="153">
        <f t="shared" si="20"/>
        <v>-3071.24519617433</v>
      </c>
    </row>
    <row r="122" spans="1:53" s="147" customFormat="1">
      <c r="A122" s="152">
        <v>0.70833333333333304</v>
      </c>
      <c r="B122" s="153">
        <v>3136.30629235277</v>
      </c>
      <c r="C122" s="153">
        <v>3560.7619211227102</v>
      </c>
      <c r="D122" s="153">
        <v>60.326627888506998</v>
      </c>
      <c r="E122" s="153">
        <v>454.08908256941299</v>
      </c>
      <c r="F122" s="153">
        <v>196.90000228522899</v>
      </c>
      <c r="G122" s="153">
        <v>251.55057097816601</v>
      </c>
      <c r="H122" s="153">
        <v>157.390443716965</v>
      </c>
      <c r="I122" s="153">
        <v>47.926385823096503</v>
      </c>
      <c r="J122" s="153">
        <v>-1209.1260363763899</v>
      </c>
      <c r="K122" s="153">
        <v>0</v>
      </c>
      <c r="L122" s="153">
        <v>-537.455636504214</v>
      </c>
      <c r="M122" s="153">
        <v>6656.12529036046</v>
      </c>
      <c r="N122" s="153">
        <v>6118.6696538562501</v>
      </c>
      <c r="O122" s="153">
        <f t="shared" si="12"/>
        <v>6656.12529036046</v>
      </c>
      <c r="P122" s="153">
        <f t="shared" si="13"/>
        <v>0</v>
      </c>
      <c r="Q122" s="153">
        <f t="shared" si="14"/>
        <v>-1209.1260363763899</v>
      </c>
      <c r="S122" s="152">
        <v>0.70833333333333304</v>
      </c>
      <c r="T122" s="153">
        <v>3691.5780303360698</v>
      </c>
      <c r="U122" s="153">
        <v>3829.2014227188802</v>
      </c>
      <c r="V122" s="153">
        <v>63.270624537989498</v>
      </c>
      <c r="W122" s="153">
        <v>489.77865245647399</v>
      </c>
      <c r="X122" s="153">
        <v>161.06135916341401</v>
      </c>
      <c r="Y122" s="153">
        <v>230.80664758156399</v>
      </c>
      <c r="Z122" s="153">
        <v>11.1361178041793</v>
      </c>
      <c r="AA122" s="153">
        <v>78.877945561657199</v>
      </c>
      <c r="AB122" s="153">
        <v>-760.24657520424</v>
      </c>
      <c r="AC122" s="153">
        <v>0</v>
      </c>
      <c r="AD122" s="153">
        <v>-569.82858365226798</v>
      </c>
      <c r="AE122" s="153">
        <v>7795.4642249559902</v>
      </c>
      <c r="AF122" s="153">
        <v>7225.6356413037201</v>
      </c>
      <c r="AG122" s="153">
        <f t="shared" si="15"/>
        <v>7795.4642249559902</v>
      </c>
      <c r="AH122" s="153">
        <f t="shared" si="16"/>
        <v>0</v>
      </c>
      <c r="AI122" s="153">
        <f t="shared" si="17"/>
        <v>-760.24657520424</v>
      </c>
      <c r="AK122" s="152">
        <v>0.70833333333333304</v>
      </c>
      <c r="AL122" s="147">
        <v>4170.0457970633597</v>
      </c>
      <c r="AM122" s="147">
        <v>4517.9408942660802</v>
      </c>
      <c r="AN122" s="147">
        <v>66.817267521442204</v>
      </c>
      <c r="AO122" s="147">
        <v>493.53500675785801</v>
      </c>
      <c r="AP122" s="147">
        <v>235.69885343502901</v>
      </c>
      <c r="AQ122" s="147">
        <v>527.77473787925601</v>
      </c>
      <c r="AR122" s="147">
        <v>0</v>
      </c>
      <c r="AS122" s="147">
        <v>120.61260904176601</v>
      </c>
      <c r="AT122" s="147">
        <v>-2911.3663680990799</v>
      </c>
      <c r="AU122" s="147">
        <v>0</v>
      </c>
      <c r="AV122" s="147">
        <v>-698.966540367226</v>
      </c>
      <c r="AW122" s="147">
        <v>7221.0587978657004</v>
      </c>
      <c r="AX122" s="147">
        <v>6522.0922574984797</v>
      </c>
      <c r="AY122" s="147">
        <f t="shared" si="18"/>
        <v>7221.0587978657004</v>
      </c>
      <c r="AZ122" s="153">
        <f t="shared" si="19"/>
        <v>0</v>
      </c>
      <c r="BA122" s="153">
        <f t="shared" si="20"/>
        <v>-2911.3663680990799</v>
      </c>
    </row>
    <row r="123" spans="1:53" s="147" customFormat="1">
      <c r="A123" s="152">
        <v>0.71875</v>
      </c>
      <c r="B123" s="153">
        <v>3137.7283815534302</v>
      </c>
      <c r="C123" s="153">
        <v>3553.7205243419598</v>
      </c>
      <c r="D123" s="153">
        <v>60.266401279812499</v>
      </c>
      <c r="E123" s="153">
        <v>452.62942562894301</v>
      </c>
      <c r="F123" s="153">
        <v>198.03125836247199</v>
      </c>
      <c r="G123" s="153">
        <v>247.99727162810501</v>
      </c>
      <c r="H123" s="153">
        <v>101.072473797752</v>
      </c>
      <c r="I123" s="153">
        <v>51.707229102026403</v>
      </c>
      <c r="J123" s="153">
        <v>-1124.56533672298</v>
      </c>
      <c r="K123" s="153">
        <v>0</v>
      </c>
      <c r="L123" s="153">
        <v>-536.31989117594298</v>
      </c>
      <c r="M123" s="153">
        <v>6678.5876289715197</v>
      </c>
      <c r="N123" s="153">
        <v>6142.2677377955797</v>
      </c>
      <c r="O123" s="153">
        <f t="shared" si="12"/>
        <v>6678.5876289715197</v>
      </c>
      <c r="P123" s="153">
        <f t="shared" si="13"/>
        <v>0</v>
      </c>
      <c r="Q123" s="153">
        <f t="shared" si="14"/>
        <v>-1124.56533672298</v>
      </c>
      <c r="S123" s="152">
        <v>0.71875</v>
      </c>
      <c r="T123" s="153">
        <v>3689.19005968596</v>
      </c>
      <c r="U123" s="153">
        <v>3849.9823948283502</v>
      </c>
      <c r="V123" s="153">
        <v>63.237169768950302</v>
      </c>
      <c r="W123" s="153">
        <v>493.06433958055402</v>
      </c>
      <c r="X123" s="153">
        <v>165.54776260882599</v>
      </c>
      <c r="Y123" s="153">
        <v>232.613315672147</v>
      </c>
      <c r="Z123" s="153">
        <v>0</v>
      </c>
      <c r="AA123" s="153">
        <v>90.904865276864697</v>
      </c>
      <c r="AB123" s="153">
        <v>-770.22231267592394</v>
      </c>
      <c r="AC123" s="153">
        <v>0</v>
      </c>
      <c r="AD123" s="153">
        <v>-571.764682950208</v>
      </c>
      <c r="AE123" s="153">
        <v>7814.3175947457203</v>
      </c>
      <c r="AF123" s="153">
        <v>7242.5529117955102</v>
      </c>
      <c r="AG123" s="153">
        <f t="shared" si="15"/>
        <v>7814.3175947457203</v>
      </c>
      <c r="AH123" s="153">
        <f t="shared" si="16"/>
        <v>0</v>
      </c>
      <c r="AI123" s="153">
        <f t="shared" si="17"/>
        <v>-770.22231267592394</v>
      </c>
      <c r="AK123" s="152">
        <v>0.71875</v>
      </c>
      <c r="AL123" s="147">
        <v>4165.2038810112899</v>
      </c>
      <c r="AM123" s="147">
        <v>4525.07931735481</v>
      </c>
      <c r="AN123" s="147">
        <v>65.994016157453501</v>
      </c>
      <c r="AO123" s="147">
        <v>493.46152185674902</v>
      </c>
      <c r="AP123" s="147">
        <v>240.26037884543101</v>
      </c>
      <c r="AQ123" s="147">
        <v>526.40354174143204</v>
      </c>
      <c r="AR123" s="147">
        <v>0</v>
      </c>
      <c r="AS123" s="147">
        <v>109.09758069218999</v>
      </c>
      <c r="AT123" s="147">
        <v>-2956.23718519363</v>
      </c>
      <c r="AU123" s="147">
        <v>0</v>
      </c>
      <c r="AV123" s="147">
        <v>-699.21856323921395</v>
      </c>
      <c r="AW123" s="147">
        <v>7169.2630524657297</v>
      </c>
      <c r="AX123" s="147">
        <v>6470.0444892265104</v>
      </c>
      <c r="AY123" s="147">
        <f t="shared" si="18"/>
        <v>7169.2630524657297</v>
      </c>
      <c r="AZ123" s="153">
        <f t="shared" si="19"/>
        <v>0</v>
      </c>
      <c r="BA123" s="153">
        <f t="shared" si="20"/>
        <v>-2956.23718519363</v>
      </c>
    </row>
    <row r="124" spans="1:53" s="147" customFormat="1">
      <c r="A124" s="152">
        <v>0.72916666666666696</v>
      </c>
      <c r="B124" s="153">
        <v>3138.2491427100599</v>
      </c>
      <c r="C124" s="153">
        <v>3566.03717973947</v>
      </c>
      <c r="D124" s="153">
        <v>60.2864776669511</v>
      </c>
      <c r="E124" s="153">
        <v>453.42706614959201</v>
      </c>
      <c r="F124" s="153">
        <v>197.991753467682</v>
      </c>
      <c r="G124" s="153">
        <v>248.919699501591</v>
      </c>
      <c r="H124" s="153">
        <v>55.629806085639203</v>
      </c>
      <c r="I124" s="153">
        <v>57.008552268573801</v>
      </c>
      <c r="J124" s="153">
        <v>-1138.0773160429001</v>
      </c>
      <c r="K124" s="153">
        <v>0</v>
      </c>
      <c r="L124" s="153">
        <v>-537.251698039247</v>
      </c>
      <c r="M124" s="153">
        <v>6639.4723615466601</v>
      </c>
      <c r="N124" s="153">
        <v>6102.2206635074199</v>
      </c>
      <c r="O124" s="153">
        <f t="shared" si="12"/>
        <v>6639.4723615466601</v>
      </c>
      <c r="P124" s="153">
        <f t="shared" si="13"/>
        <v>0</v>
      </c>
      <c r="Q124" s="153">
        <f t="shared" si="14"/>
        <v>-1138.0773160429001</v>
      </c>
      <c r="S124" s="152">
        <v>0.72916666666666696</v>
      </c>
      <c r="T124" s="153">
        <v>3687.38904612131</v>
      </c>
      <c r="U124" s="153">
        <v>3842.4258663783198</v>
      </c>
      <c r="V124" s="153">
        <v>63.183641117513503</v>
      </c>
      <c r="W124" s="153">
        <v>492.91120675190501</v>
      </c>
      <c r="X124" s="153">
        <v>165.455841249</v>
      </c>
      <c r="Y124" s="153">
        <v>232.53447748569801</v>
      </c>
      <c r="Z124" s="153">
        <v>0</v>
      </c>
      <c r="AA124" s="153">
        <v>96.310035434397093</v>
      </c>
      <c r="AB124" s="153">
        <v>-832.49237074953601</v>
      </c>
      <c r="AC124" s="153">
        <v>0</v>
      </c>
      <c r="AD124" s="153">
        <v>-571.05558287991596</v>
      </c>
      <c r="AE124" s="153">
        <v>7747.7177437886103</v>
      </c>
      <c r="AF124" s="153">
        <v>7176.6621609086997</v>
      </c>
      <c r="AG124" s="153">
        <f t="shared" si="15"/>
        <v>7747.7177437886103</v>
      </c>
      <c r="AH124" s="153">
        <f t="shared" si="16"/>
        <v>0</v>
      </c>
      <c r="AI124" s="153">
        <f t="shared" si="17"/>
        <v>-832.49237074953601</v>
      </c>
      <c r="AK124" s="152">
        <v>0.72916666666666696</v>
      </c>
      <c r="AL124" s="147">
        <v>4161.6959040880001</v>
      </c>
      <c r="AM124" s="147">
        <v>4518.50572811862</v>
      </c>
      <c r="AN124" s="147">
        <v>60.264718560463699</v>
      </c>
      <c r="AO124" s="147">
        <v>494.54967188912201</v>
      </c>
      <c r="AP124" s="147">
        <v>240.08948187149201</v>
      </c>
      <c r="AQ124" s="147">
        <v>526.91456461716098</v>
      </c>
      <c r="AR124" s="147">
        <v>0</v>
      </c>
      <c r="AS124" s="147">
        <v>118.212622768636</v>
      </c>
      <c r="AT124" s="147">
        <v>-3016.68180000455</v>
      </c>
      <c r="AU124" s="147">
        <v>0</v>
      </c>
      <c r="AV124" s="147">
        <v>-698.49798236547804</v>
      </c>
      <c r="AW124" s="147">
        <v>7103.5508919089598</v>
      </c>
      <c r="AX124" s="147">
        <v>6405.0529095434804</v>
      </c>
      <c r="AY124" s="147">
        <f t="shared" si="18"/>
        <v>7103.5508919089598</v>
      </c>
      <c r="AZ124" s="153">
        <f t="shared" si="19"/>
        <v>0</v>
      </c>
      <c r="BA124" s="153">
        <f t="shared" si="20"/>
        <v>-3016.68180000455</v>
      </c>
    </row>
    <row r="125" spans="1:53" s="147" customFormat="1">
      <c r="A125" s="152">
        <v>0.73958333333333304</v>
      </c>
      <c r="B125" s="153">
        <v>3139.5176718350699</v>
      </c>
      <c r="C125" s="153">
        <v>3517.3597195023299</v>
      </c>
      <c r="D125" s="153">
        <v>60.366779131151503</v>
      </c>
      <c r="E125" s="153">
        <v>452.24160263353502</v>
      </c>
      <c r="F125" s="153">
        <v>202.800514439029</v>
      </c>
      <c r="G125" s="153">
        <v>266.97853942426099</v>
      </c>
      <c r="H125" s="153">
        <v>27.777108023030699</v>
      </c>
      <c r="I125" s="153">
        <v>63.987100220028601</v>
      </c>
      <c r="J125" s="153">
        <v>-1021.77444295945</v>
      </c>
      <c r="K125" s="153">
        <v>0</v>
      </c>
      <c r="L125" s="153">
        <v>-532.77786869704698</v>
      </c>
      <c r="M125" s="153">
        <v>6709.2545922489899</v>
      </c>
      <c r="N125" s="153">
        <v>6176.4767235519403</v>
      </c>
      <c r="O125" s="153">
        <f t="shared" si="12"/>
        <v>6709.2545922489899</v>
      </c>
      <c r="P125" s="153">
        <f t="shared" si="13"/>
        <v>0</v>
      </c>
      <c r="Q125" s="153">
        <f t="shared" si="14"/>
        <v>-1021.77444295945</v>
      </c>
      <c r="S125" s="152">
        <v>0.73958333333333304</v>
      </c>
      <c r="T125" s="153">
        <v>3687.9160258756601</v>
      </c>
      <c r="U125" s="153">
        <v>3824.2425519829098</v>
      </c>
      <c r="V125" s="153">
        <v>63.150185582743703</v>
      </c>
      <c r="W125" s="153">
        <v>494.52522423033901</v>
      </c>
      <c r="X125" s="153">
        <v>160.98922248319599</v>
      </c>
      <c r="Y125" s="153">
        <v>210.112098301842</v>
      </c>
      <c r="Z125" s="153">
        <v>0</v>
      </c>
      <c r="AA125" s="153">
        <v>107.60037338165699</v>
      </c>
      <c r="AB125" s="153">
        <v>-808.98556050613502</v>
      </c>
      <c r="AC125" s="153">
        <v>0</v>
      </c>
      <c r="AD125" s="153">
        <v>-569.36745638167997</v>
      </c>
      <c r="AE125" s="153">
        <v>7739.5501213322104</v>
      </c>
      <c r="AF125" s="153">
        <v>7170.1826649505301</v>
      </c>
      <c r="AG125" s="153">
        <f t="shared" si="15"/>
        <v>7739.5501213322104</v>
      </c>
      <c r="AH125" s="153">
        <f t="shared" si="16"/>
        <v>0</v>
      </c>
      <c r="AI125" s="153">
        <f t="shared" si="17"/>
        <v>-808.98556050613502</v>
      </c>
      <c r="AK125" s="152">
        <v>0.73958333333333304</v>
      </c>
      <c r="AL125" s="147">
        <v>4162.2494678223502</v>
      </c>
      <c r="AM125" s="147">
        <v>4487.52088814747</v>
      </c>
      <c r="AN125" s="147">
        <v>60.3316488453682</v>
      </c>
      <c r="AO125" s="147">
        <v>493.561109482988</v>
      </c>
      <c r="AP125" s="147">
        <v>241.376641073879</v>
      </c>
      <c r="AQ125" s="147">
        <v>523.97506868737605</v>
      </c>
      <c r="AR125" s="147">
        <v>0</v>
      </c>
      <c r="AS125" s="147">
        <v>136.19017834319999</v>
      </c>
      <c r="AT125" s="147">
        <v>-3024.9415898195298</v>
      </c>
      <c r="AU125" s="147">
        <v>0</v>
      </c>
      <c r="AV125" s="147">
        <v>-695.75773163394695</v>
      </c>
      <c r="AW125" s="147">
        <v>7080.26341258311</v>
      </c>
      <c r="AX125" s="147">
        <v>6384.5056809491598</v>
      </c>
      <c r="AY125" s="147">
        <f t="shared" si="18"/>
        <v>7080.26341258311</v>
      </c>
      <c r="AZ125" s="153">
        <f t="shared" si="19"/>
        <v>0</v>
      </c>
      <c r="BA125" s="153">
        <f t="shared" si="20"/>
        <v>-3024.9415898195298</v>
      </c>
    </row>
    <row r="126" spans="1:53" s="147" customFormat="1">
      <c r="A126" s="152">
        <v>0.75</v>
      </c>
      <c r="B126" s="153">
        <v>3141.29359631033</v>
      </c>
      <c r="C126" s="153">
        <v>3535.8109629618798</v>
      </c>
      <c r="D126" s="153">
        <v>60.333320102644002</v>
      </c>
      <c r="E126" s="153">
        <v>466.095970856299</v>
      </c>
      <c r="F126" s="153">
        <v>282.89508832681298</v>
      </c>
      <c r="G126" s="153">
        <v>464.83205718646201</v>
      </c>
      <c r="H126" s="153">
        <v>18.289361576022799</v>
      </c>
      <c r="I126" s="153">
        <v>71.643909520351102</v>
      </c>
      <c r="J126" s="153">
        <v>-1094.4393030285</v>
      </c>
      <c r="K126" s="153">
        <v>0</v>
      </c>
      <c r="L126" s="153">
        <v>-538.66137183895796</v>
      </c>
      <c r="M126" s="153">
        <v>6946.7549638123</v>
      </c>
      <c r="N126" s="153">
        <v>6408.0935919733402</v>
      </c>
      <c r="O126" s="153">
        <f t="shared" si="12"/>
        <v>6946.7549638123</v>
      </c>
      <c r="P126" s="153">
        <f t="shared" si="13"/>
        <v>0</v>
      </c>
      <c r="Q126" s="153">
        <f t="shared" si="14"/>
        <v>-1094.4393030285</v>
      </c>
      <c r="S126" s="152">
        <v>0.75</v>
      </c>
      <c r="T126" s="153">
        <v>3688.5229971180502</v>
      </c>
      <c r="U126" s="153">
        <v>3778.7709523047401</v>
      </c>
      <c r="V126" s="153">
        <v>63.197023280372697</v>
      </c>
      <c r="W126" s="153">
        <v>498.67124634317202</v>
      </c>
      <c r="X126" s="153">
        <v>118.511686745728</v>
      </c>
      <c r="Y126" s="153">
        <v>343.87772790280798</v>
      </c>
      <c r="Z126" s="153">
        <v>0</v>
      </c>
      <c r="AA126" s="153">
        <v>118.054090413247</v>
      </c>
      <c r="AB126" s="153">
        <v>-745.37387427684598</v>
      </c>
      <c r="AC126" s="153">
        <v>0</v>
      </c>
      <c r="AD126" s="153">
        <v>-567.09018799466401</v>
      </c>
      <c r="AE126" s="153">
        <v>7864.2318498312798</v>
      </c>
      <c r="AF126" s="153">
        <v>7297.1416618366102</v>
      </c>
      <c r="AG126" s="153">
        <f t="shared" si="15"/>
        <v>7864.2318498312798</v>
      </c>
      <c r="AH126" s="153">
        <f t="shared" si="16"/>
        <v>0</v>
      </c>
      <c r="AI126" s="153">
        <f t="shared" si="17"/>
        <v>-745.37387427684598</v>
      </c>
      <c r="AK126" s="152">
        <v>0.75</v>
      </c>
      <c r="AL126" s="147">
        <v>4162.2428246667696</v>
      </c>
      <c r="AM126" s="147">
        <v>4514.1120205399802</v>
      </c>
      <c r="AN126" s="147">
        <v>62.828177247062698</v>
      </c>
      <c r="AO126" s="147">
        <v>492.08416636296897</v>
      </c>
      <c r="AP126" s="147">
        <v>257.55755815516102</v>
      </c>
      <c r="AQ126" s="147">
        <v>337.08249763270697</v>
      </c>
      <c r="AR126" s="147">
        <v>0</v>
      </c>
      <c r="AS126" s="147">
        <v>133.30337193133599</v>
      </c>
      <c r="AT126" s="147">
        <v>-2802.3538034469402</v>
      </c>
      <c r="AU126" s="147">
        <v>0</v>
      </c>
      <c r="AV126" s="147">
        <v>-695.88812455097695</v>
      </c>
      <c r="AW126" s="147">
        <v>7156.8568130890399</v>
      </c>
      <c r="AX126" s="147">
        <v>6460.9686885380597</v>
      </c>
      <c r="AY126" s="147">
        <f t="shared" si="18"/>
        <v>7156.8568130890399</v>
      </c>
      <c r="AZ126" s="153">
        <f t="shared" si="19"/>
        <v>0</v>
      </c>
      <c r="BA126" s="153">
        <f t="shared" si="20"/>
        <v>-2802.3538034469402</v>
      </c>
    </row>
    <row r="127" spans="1:53" s="147" customFormat="1">
      <c r="A127" s="152">
        <v>0.76041666666666696</v>
      </c>
      <c r="B127" s="153">
        <v>3141.75422763796</v>
      </c>
      <c r="C127" s="153">
        <v>3585.1513817422701</v>
      </c>
      <c r="D127" s="153">
        <v>60.373471090016302</v>
      </c>
      <c r="E127" s="153">
        <v>476.60685507492798</v>
      </c>
      <c r="F127" s="153">
        <v>294.302276002697</v>
      </c>
      <c r="G127" s="153">
        <v>479.49978529779901</v>
      </c>
      <c r="H127" s="153">
        <v>16.8446347291435</v>
      </c>
      <c r="I127" s="153">
        <v>73.598205389115805</v>
      </c>
      <c r="J127" s="153">
        <v>-987.75454698370004</v>
      </c>
      <c r="K127" s="153">
        <v>0</v>
      </c>
      <c r="L127" s="153">
        <v>-544.24230689456999</v>
      </c>
      <c r="M127" s="153">
        <v>7140.3762899802296</v>
      </c>
      <c r="N127" s="153">
        <v>6596.1339830856596</v>
      </c>
      <c r="O127" s="153">
        <f t="shared" si="12"/>
        <v>7140.3762899802296</v>
      </c>
      <c r="P127" s="153">
        <f t="shared" si="13"/>
        <v>0</v>
      </c>
      <c r="Q127" s="153">
        <f t="shared" si="14"/>
        <v>-987.75454698370004</v>
      </c>
      <c r="S127" s="152">
        <v>0.76041666666666696</v>
      </c>
      <c r="T127" s="153">
        <v>3689.2767768426902</v>
      </c>
      <c r="U127" s="153">
        <v>3771.0585531295401</v>
      </c>
      <c r="V127" s="153">
        <v>63.2104051879884</v>
      </c>
      <c r="W127" s="153">
        <v>501.46953035634903</v>
      </c>
      <c r="X127" s="153">
        <v>112.944128518342</v>
      </c>
      <c r="Y127" s="153">
        <v>356.27474777366001</v>
      </c>
      <c r="Z127" s="153">
        <v>0</v>
      </c>
      <c r="AA127" s="153">
        <v>115.788088711151</v>
      </c>
      <c r="AB127" s="153">
        <v>-717.94179184477503</v>
      </c>
      <c r="AC127" s="153">
        <v>0</v>
      </c>
      <c r="AD127" s="153">
        <v>-566.68042065778195</v>
      </c>
      <c r="AE127" s="153">
        <v>7892.0804386749396</v>
      </c>
      <c r="AF127" s="153">
        <v>7325.4000180171597</v>
      </c>
      <c r="AG127" s="153">
        <f t="shared" si="15"/>
        <v>7892.0804386749396</v>
      </c>
      <c r="AH127" s="153">
        <f t="shared" si="16"/>
        <v>0</v>
      </c>
      <c r="AI127" s="153">
        <f t="shared" si="17"/>
        <v>-717.94179184477503</v>
      </c>
      <c r="AK127" s="152">
        <v>0.76041666666666696</v>
      </c>
      <c r="AL127" s="147">
        <v>4163.1764485425101</v>
      </c>
      <c r="AM127" s="147">
        <v>4537.1307723856498</v>
      </c>
      <c r="AN127" s="147">
        <v>66.763722987132496</v>
      </c>
      <c r="AO127" s="147">
        <v>492.21451191253698</v>
      </c>
      <c r="AP127" s="147">
        <v>259.39001892279799</v>
      </c>
      <c r="AQ127" s="147">
        <v>337.543984138773</v>
      </c>
      <c r="AR127" s="147">
        <v>0</v>
      </c>
      <c r="AS127" s="147">
        <v>138.44047567895501</v>
      </c>
      <c r="AT127" s="147">
        <v>-2816.1816581890598</v>
      </c>
      <c r="AU127" s="147">
        <v>0</v>
      </c>
      <c r="AV127" s="147">
        <v>-698.27242325867701</v>
      </c>
      <c r="AW127" s="147">
        <v>7178.4782763793</v>
      </c>
      <c r="AX127" s="147">
        <v>6480.2058531206303</v>
      </c>
      <c r="AY127" s="147">
        <f t="shared" si="18"/>
        <v>7178.4782763793</v>
      </c>
      <c r="AZ127" s="153">
        <f t="shared" si="19"/>
        <v>0</v>
      </c>
      <c r="BA127" s="153">
        <f t="shared" si="20"/>
        <v>-2816.1816581890598</v>
      </c>
    </row>
    <row r="128" spans="1:53" s="147" customFormat="1">
      <c r="A128" s="152">
        <v>0.77083333333333304</v>
      </c>
      <c r="B128" s="153">
        <v>3141.9879010531299</v>
      </c>
      <c r="C128" s="153">
        <v>3610.4009663714501</v>
      </c>
      <c r="D128" s="153">
        <v>60.306552777729102</v>
      </c>
      <c r="E128" s="153">
        <v>476.13113219660897</v>
      </c>
      <c r="F128" s="153">
        <v>294.47637848590102</v>
      </c>
      <c r="G128" s="153">
        <v>480.88992596883003</v>
      </c>
      <c r="H128" s="153">
        <v>16.905815367268101</v>
      </c>
      <c r="I128" s="153">
        <v>75.548671253454202</v>
      </c>
      <c r="J128" s="153">
        <v>-840.34872629653603</v>
      </c>
      <c r="K128" s="153">
        <v>0</v>
      </c>
      <c r="L128" s="153">
        <v>-546.65579847126901</v>
      </c>
      <c r="M128" s="153">
        <v>7316.2986171778402</v>
      </c>
      <c r="N128" s="153">
        <v>6769.6428187065703</v>
      </c>
      <c r="O128" s="153">
        <f t="shared" si="12"/>
        <v>7316.2986171778402</v>
      </c>
      <c r="P128" s="153">
        <f t="shared" si="13"/>
        <v>0</v>
      </c>
      <c r="Q128" s="153">
        <f t="shared" si="14"/>
        <v>-840.34872629653603</v>
      </c>
      <c r="S128" s="152">
        <v>0.77083333333333304</v>
      </c>
      <c r="T128" s="153">
        <v>3690.4907518973</v>
      </c>
      <c r="U128" s="153">
        <v>3785.8060346149</v>
      </c>
      <c r="V128" s="153">
        <v>63.217096141796198</v>
      </c>
      <c r="W128" s="153">
        <v>500.24730337654302</v>
      </c>
      <c r="X128" s="153">
        <v>112.94025654696</v>
      </c>
      <c r="Y128" s="153">
        <v>355.43383117716002</v>
      </c>
      <c r="Z128" s="153">
        <v>0</v>
      </c>
      <c r="AA128" s="153">
        <v>113.671025045215</v>
      </c>
      <c r="AB128" s="153">
        <v>-760.43202027203597</v>
      </c>
      <c r="AC128" s="153">
        <v>0</v>
      </c>
      <c r="AD128" s="153">
        <v>-567.945743255661</v>
      </c>
      <c r="AE128" s="153">
        <v>7861.37427852784</v>
      </c>
      <c r="AF128" s="153">
        <v>7293.4285352721799</v>
      </c>
      <c r="AG128" s="153">
        <f t="shared" si="15"/>
        <v>7861.37427852784</v>
      </c>
      <c r="AH128" s="153">
        <f t="shared" si="16"/>
        <v>0</v>
      </c>
      <c r="AI128" s="153">
        <f t="shared" si="17"/>
        <v>-760.43202027203597</v>
      </c>
      <c r="AK128" s="152">
        <v>0.77083333333333304</v>
      </c>
      <c r="AL128" s="147">
        <v>4164.5503117337803</v>
      </c>
      <c r="AM128" s="147">
        <v>4510.5173589654696</v>
      </c>
      <c r="AN128" s="147">
        <v>61.937994321561</v>
      </c>
      <c r="AO128" s="147">
        <v>491.35106687112199</v>
      </c>
      <c r="AP128" s="147">
        <v>258.90087103907001</v>
      </c>
      <c r="AQ128" s="147">
        <v>336.49435986098399</v>
      </c>
      <c r="AR128" s="147">
        <v>0</v>
      </c>
      <c r="AS128" s="147">
        <v>139.360622016485</v>
      </c>
      <c r="AT128" s="147">
        <v>-2856.5015845746998</v>
      </c>
      <c r="AU128" s="147">
        <v>0</v>
      </c>
      <c r="AV128" s="147">
        <v>-695.708686240558</v>
      </c>
      <c r="AW128" s="147">
        <v>7106.61100023378</v>
      </c>
      <c r="AX128" s="147">
        <v>6410.9023139932197</v>
      </c>
      <c r="AY128" s="147">
        <f t="shared" si="18"/>
        <v>7106.61100023378</v>
      </c>
      <c r="AZ128" s="153">
        <f t="shared" si="19"/>
        <v>0</v>
      </c>
      <c r="BA128" s="153">
        <f t="shared" si="20"/>
        <v>-2856.5015845746998</v>
      </c>
    </row>
    <row r="129" spans="1:53" s="147" customFormat="1">
      <c r="A129" s="152">
        <v>0.78125</v>
      </c>
      <c r="B129" s="153">
        <v>3143.0027243531499</v>
      </c>
      <c r="C129" s="153">
        <v>3643.54878002443</v>
      </c>
      <c r="D129" s="153">
        <v>60.333320613188199</v>
      </c>
      <c r="E129" s="153">
        <v>475.09556461915503</v>
      </c>
      <c r="F129" s="153">
        <v>294.50364035410399</v>
      </c>
      <c r="G129" s="153">
        <v>480.21433982561098</v>
      </c>
      <c r="H129" s="153">
        <v>5.6276672924509299</v>
      </c>
      <c r="I129" s="153">
        <v>81.402175323202698</v>
      </c>
      <c r="J129" s="153">
        <v>-813.52240760676602</v>
      </c>
      <c r="K129" s="153">
        <v>0</v>
      </c>
      <c r="L129" s="153">
        <v>-549.74947188880503</v>
      </c>
      <c r="M129" s="153">
        <v>7370.2058047985201</v>
      </c>
      <c r="N129" s="153">
        <v>6820.45633290972</v>
      </c>
      <c r="O129" s="153">
        <f t="shared" si="12"/>
        <v>7370.2058047985201</v>
      </c>
      <c r="P129" s="153">
        <f t="shared" si="13"/>
        <v>0</v>
      </c>
      <c r="Q129" s="153">
        <f t="shared" si="14"/>
        <v>-813.52240760676602</v>
      </c>
      <c r="S129" s="152">
        <v>0.78125</v>
      </c>
      <c r="T129" s="153">
        <v>3692.1383290204899</v>
      </c>
      <c r="U129" s="153">
        <v>3829.2767355661799</v>
      </c>
      <c r="V129" s="153">
        <v>63.324152934182898</v>
      </c>
      <c r="W129" s="153">
        <v>501.99525354303103</v>
      </c>
      <c r="X129" s="153">
        <v>112.98500974790799</v>
      </c>
      <c r="Y129" s="153">
        <v>354.92796359051903</v>
      </c>
      <c r="Z129" s="153">
        <v>0</v>
      </c>
      <c r="AA129" s="153">
        <v>112.632227222447</v>
      </c>
      <c r="AB129" s="153">
        <v>-852.27415150986201</v>
      </c>
      <c r="AC129" s="153">
        <v>0</v>
      </c>
      <c r="AD129" s="153">
        <v>-571.93849080126699</v>
      </c>
      <c r="AE129" s="153">
        <v>7815.0055201148898</v>
      </c>
      <c r="AF129" s="153">
        <v>7243.06702931363</v>
      </c>
      <c r="AG129" s="153">
        <f t="shared" si="15"/>
        <v>7815.0055201148898</v>
      </c>
      <c r="AH129" s="153">
        <f t="shared" si="16"/>
        <v>0</v>
      </c>
      <c r="AI129" s="153">
        <f t="shared" si="17"/>
        <v>-852.27415150986201</v>
      </c>
      <c r="AK129" s="152">
        <v>0.78125</v>
      </c>
      <c r="AL129" s="147">
        <v>4164.0567643511304</v>
      </c>
      <c r="AM129" s="147">
        <v>4475.5222607144897</v>
      </c>
      <c r="AN129" s="147">
        <v>60.284797569338501</v>
      </c>
      <c r="AO129" s="147">
        <v>491.77427735683</v>
      </c>
      <c r="AP129" s="147">
        <v>254.60030138278501</v>
      </c>
      <c r="AQ129" s="147">
        <v>337.66706059437001</v>
      </c>
      <c r="AR129" s="147">
        <v>0</v>
      </c>
      <c r="AS129" s="147">
        <v>149.008828858502</v>
      </c>
      <c r="AT129" s="147">
        <v>-2895.1273334846201</v>
      </c>
      <c r="AU129" s="147">
        <v>0</v>
      </c>
      <c r="AV129" s="147">
        <v>-692.47850049264196</v>
      </c>
      <c r="AW129" s="147">
        <v>7037.7869573428297</v>
      </c>
      <c r="AX129" s="147">
        <v>6345.3084568501899</v>
      </c>
      <c r="AY129" s="147">
        <f t="shared" si="18"/>
        <v>7037.7869573428297</v>
      </c>
      <c r="AZ129" s="153">
        <f t="shared" si="19"/>
        <v>0</v>
      </c>
      <c r="BA129" s="153">
        <f t="shared" si="20"/>
        <v>-2895.1273334846201</v>
      </c>
    </row>
    <row r="130" spans="1:53" s="147" customFormat="1">
      <c r="A130" s="152">
        <v>0.79166666666666696</v>
      </c>
      <c r="B130" s="153">
        <v>3146.1339415966199</v>
      </c>
      <c r="C130" s="153">
        <v>3633.1078315923</v>
      </c>
      <c r="D130" s="153">
        <v>48.227843614151901</v>
      </c>
      <c r="E130" s="153">
        <v>478.21690261009502</v>
      </c>
      <c r="F130" s="153">
        <v>294.609171794546</v>
      </c>
      <c r="G130" s="153">
        <v>489.73745415077798</v>
      </c>
      <c r="H130" s="153">
        <v>0</v>
      </c>
      <c r="I130" s="153">
        <v>87.649729328947501</v>
      </c>
      <c r="J130" s="153">
        <v>-771.66697010214398</v>
      </c>
      <c r="K130" s="153">
        <v>0</v>
      </c>
      <c r="L130" s="153">
        <v>-549.09053317506402</v>
      </c>
      <c r="M130" s="153">
        <v>7406.0159045852897</v>
      </c>
      <c r="N130" s="153">
        <v>6856.9253714102297</v>
      </c>
      <c r="O130" s="153">
        <f t="shared" si="12"/>
        <v>7406.0159045852897</v>
      </c>
      <c r="P130" s="153">
        <f t="shared" si="13"/>
        <v>0</v>
      </c>
      <c r="Q130" s="153">
        <f t="shared" si="14"/>
        <v>-771.66697010214398</v>
      </c>
      <c r="S130" s="152">
        <v>0.79166666666666696</v>
      </c>
      <c r="T130" s="153">
        <v>3694.2794855433899</v>
      </c>
      <c r="U130" s="153">
        <v>3769.7176755379701</v>
      </c>
      <c r="V130" s="153">
        <v>63.250551166078999</v>
      </c>
      <c r="W130" s="153">
        <v>505.06715961104101</v>
      </c>
      <c r="X130" s="153">
        <v>115.36646697472101</v>
      </c>
      <c r="Y130" s="153">
        <v>543.15639377537502</v>
      </c>
      <c r="Z130" s="153">
        <v>0</v>
      </c>
      <c r="AA130" s="153">
        <v>109.548010748248</v>
      </c>
      <c r="AB130" s="153">
        <v>-1024.6104227645701</v>
      </c>
      <c r="AC130" s="153">
        <v>0</v>
      </c>
      <c r="AD130" s="153">
        <v>-569.40928468360801</v>
      </c>
      <c r="AE130" s="153">
        <v>7775.77532059225</v>
      </c>
      <c r="AF130" s="153">
        <v>7206.3660359086398</v>
      </c>
      <c r="AG130" s="153">
        <f t="shared" si="15"/>
        <v>7775.77532059225</v>
      </c>
      <c r="AH130" s="153">
        <f t="shared" si="16"/>
        <v>0</v>
      </c>
      <c r="AI130" s="153">
        <f t="shared" si="17"/>
        <v>-1024.6104227645701</v>
      </c>
      <c r="AK130" s="152">
        <v>0.79166666666666696</v>
      </c>
      <c r="AL130" s="147">
        <v>4162.65629597302</v>
      </c>
      <c r="AM130" s="147">
        <v>4521.5657103692402</v>
      </c>
      <c r="AN130" s="147">
        <v>68.175967803031298</v>
      </c>
      <c r="AO130" s="147">
        <v>490.77937899165897</v>
      </c>
      <c r="AP130" s="147">
        <v>196.78456075103</v>
      </c>
      <c r="AQ130" s="147">
        <v>171.738000842416</v>
      </c>
      <c r="AR130" s="147">
        <v>0</v>
      </c>
      <c r="AS130" s="147">
        <v>165.98767648145099</v>
      </c>
      <c r="AT130" s="147">
        <v>-2699.0946968144999</v>
      </c>
      <c r="AU130" s="147">
        <v>0</v>
      </c>
      <c r="AV130" s="147">
        <v>-694.43266948392704</v>
      </c>
      <c r="AW130" s="147">
        <v>7078.5928943973504</v>
      </c>
      <c r="AX130" s="147">
        <v>6384.1602249134203</v>
      </c>
      <c r="AY130" s="147">
        <f t="shared" si="18"/>
        <v>7078.5928943973504</v>
      </c>
      <c r="AZ130" s="153">
        <f t="shared" si="19"/>
        <v>0</v>
      </c>
      <c r="BA130" s="153">
        <f t="shared" si="20"/>
        <v>-2699.0946968144999</v>
      </c>
    </row>
    <row r="131" spans="1:53" s="147" customFormat="1">
      <c r="A131" s="152">
        <v>0.80208333333333304</v>
      </c>
      <c r="B131" s="153">
        <v>3147.4959172680301</v>
      </c>
      <c r="C131" s="153">
        <v>3666.3003354357002</v>
      </c>
      <c r="D131" s="153">
        <v>24.1507270064699</v>
      </c>
      <c r="E131" s="153">
        <v>483.59350896267199</v>
      </c>
      <c r="F131" s="153">
        <v>294.58302025235503</v>
      </c>
      <c r="G131" s="153">
        <v>493.77796238518602</v>
      </c>
      <c r="H131" s="153">
        <v>0</v>
      </c>
      <c r="I131" s="153">
        <v>86.359106763739007</v>
      </c>
      <c r="J131" s="153">
        <v>-822.60567867097302</v>
      </c>
      <c r="K131" s="153">
        <v>0</v>
      </c>
      <c r="L131" s="153">
        <v>-552.309543444469</v>
      </c>
      <c r="M131" s="153">
        <v>7373.65489940318</v>
      </c>
      <c r="N131" s="153">
        <v>6821.3453559587097</v>
      </c>
      <c r="O131" s="153">
        <f t="shared" si="12"/>
        <v>7373.65489940318</v>
      </c>
      <c r="P131" s="153">
        <f t="shared" si="13"/>
        <v>0</v>
      </c>
      <c r="Q131" s="153">
        <f t="shared" si="14"/>
        <v>-822.60567867097302</v>
      </c>
      <c r="S131" s="152">
        <v>0.80208333333333304</v>
      </c>
      <c r="T131" s="153">
        <v>3694.1193885728999</v>
      </c>
      <c r="U131" s="153">
        <v>3750.8743560962898</v>
      </c>
      <c r="V131" s="153">
        <v>63.230478304655399</v>
      </c>
      <c r="W131" s="153">
        <v>507.08177724700698</v>
      </c>
      <c r="X131" s="153">
        <v>115.592532381151</v>
      </c>
      <c r="Y131" s="153">
        <v>570.86081115653701</v>
      </c>
      <c r="Z131" s="153">
        <v>0</v>
      </c>
      <c r="AA131" s="153">
        <v>109.96118419437801</v>
      </c>
      <c r="AB131" s="153">
        <v>-1059.709279787</v>
      </c>
      <c r="AC131" s="153">
        <v>0</v>
      </c>
      <c r="AD131" s="153">
        <v>-568.21375730529701</v>
      </c>
      <c r="AE131" s="153">
        <v>7752.0112481659098</v>
      </c>
      <c r="AF131" s="153">
        <v>7183.7974908606102</v>
      </c>
      <c r="AG131" s="153">
        <f t="shared" si="15"/>
        <v>7752.0112481659098</v>
      </c>
      <c r="AH131" s="153">
        <f t="shared" si="16"/>
        <v>0</v>
      </c>
      <c r="AI131" s="153">
        <f t="shared" si="17"/>
        <v>-1059.709279787</v>
      </c>
      <c r="AK131" s="152">
        <v>0.80208333333333304</v>
      </c>
      <c r="AL131" s="147">
        <v>4162.8697236284697</v>
      </c>
      <c r="AM131" s="147">
        <v>4535.8304685991297</v>
      </c>
      <c r="AN131" s="147">
        <v>64.039629676317702</v>
      </c>
      <c r="AO131" s="147">
        <v>493.22271884761301</v>
      </c>
      <c r="AP131" s="147">
        <v>191.526700805221</v>
      </c>
      <c r="AQ131" s="147">
        <v>159.851596346522</v>
      </c>
      <c r="AR131" s="147">
        <v>0</v>
      </c>
      <c r="AS131" s="147">
        <v>201.630679025078</v>
      </c>
      <c r="AT131" s="147">
        <v>-2747.8009581035699</v>
      </c>
      <c r="AU131" s="147">
        <v>0</v>
      </c>
      <c r="AV131" s="147">
        <v>-696.13908252834904</v>
      </c>
      <c r="AW131" s="147">
        <v>7061.1705588247796</v>
      </c>
      <c r="AX131" s="147">
        <v>6365.0314762964299</v>
      </c>
      <c r="AY131" s="147">
        <f t="shared" si="18"/>
        <v>7061.1705588247796</v>
      </c>
      <c r="AZ131" s="153">
        <f t="shared" si="19"/>
        <v>0</v>
      </c>
      <c r="BA131" s="153">
        <f t="shared" si="20"/>
        <v>-2747.8009581035699</v>
      </c>
    </row>
    <row r="132" spans="1:53" s="147" customFormat="1">
      <c r="A132" s="152">
        <v>0.8125</v>
      </c>
      <c r="B132" s="153">
        <v>3149.1917447035098</v>
      </c>
      <c r="C132" s="153">
        <v>3666.8387743953999</v>
      </c>
      <c r="D132" s="153">
        <v>24.2109534875284</v>
      </c>
      <c r="E132" s="153">
        <v>481.64920514417099</v>
      </c>
      <c r="F132" s="153">
        <v>294.53022088589103</v>
      </c>
      <c r="G132" s="153">
        <v>504.84712065602298</v>
      </c>
      <c r="H132" s="153">
        <v>0</v>
      </c>
      <c r="I132" s="153">
        <v>84.564900556564695</v>
      </c>
      <c r="J132" s="153">
        <v>-892.86611986771698</v>
      </c>
      <c r="K132" s="153">
        <v>0</v>
      </c>
      <c r="L132" s="153">
        <v>-552.46518030894003</v>
      </c>
      <c r="M132" s="153">
        <v>7312.9667999613703</v>
      </c>
      <c r="N132" s="153">
        <v>6760.5016196524302</v>
      </c>
      <c r="O132" s="153">
        <f t="shared" si="12"/>
        <v>7312.9667999613703</v>
      </c>
      <c r="P132" s="153">
        <f t="shared" si="13"/>
        <v>0</v>
      </c>
      <c r="Q132" s="153">
        <f t="shared" si="14"/>
        <v>-892.86611986771698</v>
      </c>
      <c r="S132" s="152">
        <v>0.8125</v>
      </c>
      <c r="T132" s="153">
        <v>3694.6930408852099</v>
      </c>
      <c r="U132" s="153">
        <v>3738.5446084686901</v>
      </c>
      <c r="V132" s="153">
        <v>63.002982301779397</v>
      </c>
      <c r="W132" s="153">
        <v>507.520443927727</v>
      </c>
      <c r="X132" s="153">
        <v>115.486243528899</v>
      </c>
      <c r="Y132" s="153">
        <v>582.35121544095296</v>
      </c>
      <c r="Z132" s="153">
        <v>0</v>
      </c>
      <c r="AA132" s="153">
        <v>108.00879145211699</v>
      </c>
      <c r="AB132" s="153">
        <v>-1032.5134525134799</v>
      </c>
      <c r="AC132" s="153">
        <v>0</v>
      </c>
      <c r="AD132" s="153">
        <v>-567.30426543026294</v>
      </c>
      <c r="AE132" s="153">
        <v>7777.09387349189</v>
      </c>
      <c r="AF132" s="153">
        <v>7209.7896080616301</v>
      </c>
      <c r="AG132" s="153">
        <f t="shared" si="15"/>
        <v>7777.09387349189</v>
      </c>
      <c r="AH132" s="153">
        <f t="shared" si="16"/>
        <v>0</v>
      </c>
      <c r="AI132" s="153">
        <f t="shared" si="17"/>
        <v>-1032.5134525134799</v>
      </c>
      <c r="AK132" s="152">
        <v>0.8125</v>
      </c>
      <c r="AL132" s="147">
        <v>4162.0093372866104</v>
      </c>
      <c r="AM132" s="147">
        <v>4534.6008629708003</v>
      </c>
      <c r="AN132" s="147">
        <v>63.510874016997199</v>
      </c>
      <c r="AO132" s="147">
        <v>494.89584750310399</v>
      </c>
      <c r="AP132" s="147">
        <v>191.460979922826</v>
      </c>
      <c r="AQ132" s="147">
        <v>155.41489421250199</v>
      </c>
      <c r="AR132" s="147">
        <v>0</v>
      </c>
      <c r="AS132" s="147">
        <v>197.59873897787801</v>
      </c>
      <c r="AT132" s="147">
        <v>-2756.2991868710601</v>
      </c>
      <c r="AU132" s="147">
        <v>0</v>
      </c>
      <c r="AV132" s="147">
        <v>-695.94368163791103</v>
      </c>
      <c r="AW132" s="147">
        <v>7043.1923480196601</v>
      </c>
      <c r="AX132" s="147">
        <v>6347.2486663817499</v>
      </c>
      <c r="AY132" s="147">
        <f t="shared" si="18"/>
        <v>7043.1923480196601</v>
      </c>
      <c r="AZ132" s="153">
        <f t="shared" si="19"/>
        <v>0</v>
      </c>
      <c r="BA132" s="153">
        <f t="shared" si="20"/>
        <v>-2756.2991868710601</v>
      </c>
    </row>
    <row r="133" spans="1:53" s="147" customFormat="1">
      <c r="A133" s="152">
        <v>0.82291666666666696</v>
      </c>
      <c r="B133" s="153">
        <v>3149.1983950071799</v>
      </c>
      <c r="C133" s="153">
        <v>3634.2553933070699</v>
      </c>
      <c r="D133" s="153">
        <v>24.1708025001561</v>
      </c>
      <c r="E133" s="153">
        <v>482.14384861803302</v>
      </c>
      <c r="F133" s="153">
        <v>297.62557848761901</v>
      </c>
      <c r="G133" s="153">
        <v>504.76267759196702</v>
      </c>
      <c r="H133" s="153">
        <v>0</v>
      </c>
      <c r="I133" s="153">
        <v>90.673208123035394</v>
      </c>
      <c r="J133" s="153">
        <v>-867.28569565010298</v>
      </c>
      <c r="K133" s="153">
        <v>0</v>
      </c>
      <c r="L133" s="153">
        <v>-549.50900923239203</v>
      </c>
      <c r="M133" s="153">
        <v>7315.5442079849599</v>
      </c>
      <c r="N133" s="153">
        <v>6766.0351987525701</v>
      </c>
      <c r="O133" s="153">
        <f t="shared" si="12"/>
        <v>7315.5442079849599</v>
      </c>
      <c r="P133" s="153">
        <f t="shared" si="13"/>
        <v>0</v>
      </c>
      <c r="Q133" s="153">
        <f t="shared" si="14"/>
        <v>-867.28569565010298</v>
      </c>
      <c r="S133" s="152">
        <v>0.82291666666666696</v>
      </c>
      <c r="T133" s="153">
        <v>3692.3251006769401</v>
      </c>
      <c r="U133" s="153">
        <v>3692.63472695479</v>
      </c>
      <c r="V133" s="153">
        <v>63.150185327500203</v>
      </c>
      <c r="W133" s="153">
        <v>507.74577973758898</v>
      </c>
      <c r="X133" s="153">
        <v>115.436993682985</v>
      </c>
      <c r="Y133" s="153">
        <v>554.08179556796097</v>
      </c>
      <c r="Z133" s="153">
        <v>0</v>
      </c>
      <c r="AA133" s="153">
        <v>108.340219026718</v>
      </c>
      <c r="AB133" s="153">
        <v>-998.31640767191095</v>
      </c>
      <c r="AC133" s="153">
        <v>0</v>
      </c>
      <c r="AD133" s="153">
        <v>-562.77883602500197</v>
      </c>
      <c r="AE133" s="153">
        <v>7735.3983933025702</v>
      </c>
      <c r="AF133" s="153">
        <v>7172.6195572775696</v>
      </c>
      <c r="AG133" s="153">
        <f t="shared" si="15"/>
        <v>7735.3983933025702</v>
      </c>
      <c r="AH133" s="153">
        <f t="shared" si="16"/>
        <v>0</v>
      </c>
      <c r="AI133" s="153">
        <f t="shared" si="17"/>
        <v>-998.31640767191095</v>
      </c>
      <c r="AK133" s="152">
        <v>0.82291666666666696</v>
      </c>
      <c r="AL133" s="147">
        <v>4161.8493153917598</v>
      </c>
      <c r="AM133" s="147">
        <v>4526.8227260948897</v>
      </c>
      <c r="AN133" s="147">
        <v>60.324956097731601</v>
      </c>
      <c r="AO133" s="147">
        <v>493.79642618668902</v>
      </c>
      <c r="AP133" s="147">
        <v>192.56175468990199</v>
      </c>
      <c r="AQ133" s="147">
        <v>154.952337052811</v>
      </c>
      <c r="AR133" s="147">
        <v>0</v>
      </c>
      <c r="AS133" s="147">
        <v>199.131454710893</v>
      </c>
      <c r="AT133" s="147">
        <v>-2782.1957607962599</v>
      </c>
      <c r="AU133" s="147">
        <v>0</v>
      </c>
      <c r="AV133" s="147">
        <v>-695.11564204938304</v>
      </c>
      <c r="AW133" s="147">
        <v>7007.2432094284204</v>
      </c>
      <c r="AX133" s="147">
        <v>6312.1275673790396</v>
      </c>
      <c r="AY133" s="147">
        <f t="shared" si="18"/>
        <v>7007.2432094284204</v>
      </c>
      <c r="AZ133" s="153">
        <f t="shared" si="19"/>
        <v>0</v>
      </c>
      <c r="BA133" s="153">
        <f t="shared" si="20"/>
        <v>-2782.1957607962599</v>
      </c>
    </row>
    <row r="134" spans="1:53" s="147" customFormat="1">
      <c r="A134" s="152">
        <v>0.83333333333333304</v>
      </c>
      <c r="B134" s="153">
        <v>3149.6724247407301</v>
      </c>
      <c r="C134" s="153">
        <v>3692.1761664923401</v>
      </c>
      <c r="D134" s="153">
        <v>24.1306515127838</v>
      </c>
      <c r="E134" s="153">
        <v>483.07097546595401</v>
      </c>
      <c r="F134" s="153">
        <v>345.49832960344497</v>
      </c>
      <c r="G134" s="153">
        <v>357.430288710149</v>
      </c>
      <c r="H134" s="153">
        <v>0</v>
      </c>
      <c r="I134" s="153">
        <v>88.134084302872097</v>
      </c>
      <c r="J134" s="153">
        <v>-839.38423248377501</v>
      </c>
      <c r="K134" s="153">
        <v>0</v>
      </c>
      <c r="L134" s="153">
        <v>-553.49812634570605</v>
      </c>
      <c r="M134" s="153">
        <v>7300.7286883445004</v>
      </c>
      <c r="N134" s="153">
        <v>6747.2305619987901</v>
      </c>
      <c r="O134" s="153">
        <f t="shared" si="12"/>
        <v>7300.7286883445004</v>
      </c>
      <c r="P134" s="153">
        <f t="shared" si="13"/>
        <v>0</v>
      </c>
      <c r="Q134" s="153">
        <f t="shared" si="14"/>
        <v>-839.38423248377501</v>
      </c>
      <c r="S134" s="152">
        <v>0.83333333333333304</v>
      </c>
      <c r="T134" s="153">
        <v>3693.0321589888699</v>
      </c>
      <c r="U134" s="153">
        <v>3673.91725606929</v>
      </c>
      <c r="V134" s="153">
        <v>63.176950418949197</v>
      </c>
      <c r="W134" s="153">
        <v>503.03065107228798</v>
      </c>
      <c r="X134" s="153">
        <v>109.83671796730999</v>
      </c>
      <c r="Y134" s="153">
        <v>196.86758772517899</v>
      </c>
      <c r="Z134" s="153">
        <v>0</v>
      </c>
      <c r="AA134" s="153">
        <v>103.73386539864499</v>
      </c>
      <c r="AB134" s="153">
        <v>-673.73223853736795</v>
      </c>
      <c r="AC134" s="153">
        <v>0</v>
      </c>
      <c r="AD134" s="153">
        <v>-556.15190652097897</v>
      </c>
      <c r="AE134" s="153">
        <v>7669.8629491031597</v>
      </c>
      <c r="AF134" s="153">
        <v>7113.7110425821802</v>
      </c>
      <c r="AG134" s="153">
        <f t="shared" si="15"/>
        <v>7669.8629491031597</v>
      </c>
      <c r="AH134" s="153">
        <f t="shared" si="16"/>
        <v>0</v>
      </c>
      <c r="AI134" s="153">
        <f t="shared" si="17"/>
        <v>-673.73223853736795</v>
      </c>
      <c r="AK134" s="152">
        <v>0.83333333333333304</v>
      </c>
      <c r="AL134" s="147">
        <v>4161.2224164300596</v>
      </c>
      <c r="AM134" s="147">
        <v>4505.6168070124604</v>
      </c>
      <c r="AN134" s="147">
        <v>60.271411308100298</v>
      </c>
      <c r="AO134" s="147">
        <v>489.600969555696</v>
      </c>
      <c r="AP134" s="147">
        <v>213.102813112658</v>
      </c>
      <c r="AQ134" s="147">
        <v>389.45406545696699</v>
      </c>
      <c r="AR134" s="147">
        <v>0</v>
      </c>
      <c r="AS134" s="147">
        <v>206.080746633502</v>
      </c>
      <c r="AT134" s="147">
        <v>-3011.9325343106798</v>
      </c>
      <c r="AU134" s="147">
        <v>0</v>
      </c>
      <c r="AV134" s="147">
        <v>-696.15611193288896</v>
      </c>
      <c r="AW134" s="147">
        <v>7013.41669519876</v>
      </c>
      <c r="AX134" s="147">
        <v>6317.2605832658801</v>
      </c>
      <c r="AY134" s="147">
        <f t="shared" si="18"/>
        <v>7013.41669519876</v>
      </c>
      <c r="AZ134" s="153">
        <f t="shared" si="19"/>
        <v>0</v>
      </c>
      <c r="BA134" s="153">
        <f t="shared" si="20"/>
        <v>-3011.9325343106798</v>
      </c>
    </row>
    <row r="135" spans="1:53" s="147" customFormat="1">
      <c r="A135" s="152">
        <v>0.84375</v>
      </c>
      <c r="B135" s="153">
        <v>3150.4135261056799</v>
      </c>
      <c r="C135" s="153">
        <v>3686.1344451648902</v>
      </c>
      <c r="D135" s="153">
        <v>24.1373433440125</v>
      </c>
      <c r="E135" s="153">
        <v>484.97943690778402</v>
      </c>
      <c r="F135" s="153">
        <v>353.03038592109999</v>
      </c>
      <c r="G135" s="153">
        <v>351.010621529704</v>
      </c>
      <c r="H135" s="153">
        <v>0</v>
      </c>
      <c r="I135" s="153">
        <v>95.0047313505396</v>
      </c>
      <c r="J135" s="153">
        <v>-935.30644426385595</v>
      </c>
      <c r="K135" s="153">
        <v>0</v>
      </c>
      <c r="L135" s="153">
        <v>-553.13289696155402</v>
      </c>
      <c r="M135" s="153">
        <v>7209.4040460598499</v>
      </c>
      <c r="N135" s="153">
        <v>6656.2711490982902</v>
      </c>
      <c r="O135" s="153">
        <f t="shared" si="12"/>
        <v>7209.4040460598499</v>
      </c>
      <c r="P135" s="153">
        <f t="shared" si="13"/>
        <v>0</v>
      </c>
      <c r="Q135" s="153">
        <f t="shared" si="14"/>
        <v>-935.30644426385595</v>
      </c>
      <c r="S135" s="152">
        <v>0.84375</v>
      </c>
      <c r="T135" s="153">
        <v>3693.1855140057601</v>
      </c>
      <c r="U135" s="153">
        <v>3642.8925139603102</v>
      </c>
      <c r="V135" s="153">
        <v>63.163567745602897</v>
      </c>
      <c r="W135" s="153">
        <v>503.66106819364001</v>
      </c>
      <c r="X135" s="153">
        <v>109.234088271399</v>
      </c>
      <c r="Y135" s="153">
        <v>187.203559824888</v>
      </c>
      <c r="Z135" s="153">
        <v>0</v>
      </c>
      <c r="AA135" s="153">
        <v>102.254495187861</v>
      </c>
      <c r="AB135" s="153">
        <v>-647.43489316493003</v>
      </c>
      <c r="AC135" s="153">
        <v>0</v>
      </c>
      <c r="AD135" s="153">
        <v>-553.31001733377695</v>
      </c>
      <c r="AE135" s="153">
        <v>7654.1599140245298</v>
      </c>
      <c r="AF135" s="153">
        <v>7100.84989669075</v>
      </c>
      <c r="AG135" s="153">
        <f t="shared" si="15"/>
        <v>7654.1599140245298</v>
      </c>
      <c r="AH135" s="153">
        <f t="shared" si="16"/>
        <v>0</v>
      </c>
      <c r="AI135" s="153">
        <f t="shared" si="17"/>
        <v>-647.43489316493003</v>
      </c>
      <c r="AK135" s="152">
        <v>0.84375</v>
      </c>
      <c r="AL135" s="147">
        <v>4162.3361544898498</v>
      </c>
      <c r="AM135" s="147">
        <v>4498.1611569754896</v>
      </c>
      <c r="AN135" s="147">
        <v>60.291490827618503</v>
      </c>
      <c r="AO135" s="147">
        <v>488.42063233798501</v>
      </c>
      <c r="AP135" s="147">
        <v>215.67301921505501</v>
      </c>
      <c r="AQ135" s="147">
        <v>388.61076816138501</v>
      </c>
      <c r="AR135" s="147">
        <v>0</v>
      </c>
      <c r="AS135" s="147">
        <v>207.77108197401401</v>
      </c>
      <c r="AT135" s="147">
        <v>-3004.0440006869198</v>
      </c>
      <c r="AU135" s="147">
        <v>0</v>
      </c>
      <c r="AV135" s="147">
        <v>-695.48270392975996</v>
      </c>
      <c r="AW135" s="147">
        <v>7017.2203032944799</v>
      </c>
      <c r="AX135" s="147">
        <v>6321.7375993647202</v>
      </c>
      <c r="AY135" s="147">
        <f t="shared" si="18"/>
        <v>7017.2203032944799</v>
      </c>
      <c r="AZ135" s="153">
        <f t="shared" si="19"/>
        <v>0</v>
      </c>
      <c r="BA135" s="153">
        <f t="shared" si="20"/>
        <v>-3004.0440006869198</v>
      </c>
    </row>
    <row r="136" spans="1:53" s="147" customFormat="1">
      <c r="A136" s="152">
        <v>0.85416666666666696</v>
      </c>
      <c r="B136" s="153">
        <v>3151.6953721377899</v>
      </c>
      <c r="C136" s="153">
        <v>3627.1460531671601</v>
      </c>
      <c r="D136" s="153">
        <v>24.1774943313848</v>
      </c>
      <c r="E136" s="153">
        <v>486.546015276932</v>
      </c>
      <c r="F136" s="153">
        <v>353.50750646667501</v>
      </c>
      <c r="G136" s="153">
        <v>358.70836132657001</v>
      </c>
      <c r="H136" s="153">
        <v>0</v>
      </c>
      <c r="I136" s="153">
        <v>92.551681623943907</v>
      </c>
      <c r="J136" s="153">
        <v>-1022.39170474041</v>
      </c>
      <c r="K136" s="153">
        <v>0</v>
      </c>
      <c r="L136" s="153">
        <v>-547.79241002987703</v>
      </c>
      <c r="M136" s="153">
        <v>7071.9407795900597</v>
      </c>
      <c r="N136" s="153">
        <v>6524.1483695601801</v>
      </c>
      <c r="O136" s="153">
        <f t="shared" si="12"/>
        <v>7071.9407795900597</v>
      </c>
      <c r="P136" s="153">
        <f t="shared" si="13"/>
        <v>0</v>
      </c>
      <c r="Q136" s="153">
        <f t="shared" si="14"/>
        <v>-1022.39170474041</v>
      </c>
      <c r="S136" s="152">
        <v>0.85416666666666696</v>
      </c>
      <c r="T136" s="153">
        <v>3693.5257383885701</v>
      </c>
      <c r="U136" s="153">
        <v>3620.9452465506602</v>
      </c>
      <c r="V136" s="153">
        <v>60.473763220641899</v>
      </c>
      <c r="W136" s="153">
        <v>502.93862441808699</v>
      </c>
      <c r="X136" s="153">
        <v>109.239799094242</v>
      </c>
      <c r="Y136" s="153">
        <v>187.21012992437301</v>
      </c>
      <c r="Z136" s="153">
        <v>0</v>
      </c>
      <c r="AA136" s="153">
        <v>102.226018594461</v>
      </c>
      <c r="AB136" s="153">
        <v>-734.17213953301996</v>
      </c>
      <c r="AC136" s="153">
        <v>0</v>
      </c>
      <c r="AD136" s="153">
        <v>-551.32412653255994</v>
      </c>
      <c r="AE136" s="153">
        <v>7542.38718065802</v>
      </c>
      <c r="AF136" s="153">
        <v>6991.0630541254604</v>
      </c>
      <c r="AG136" s="153">
        <f t="shared" si="15"/>
        <v>7542.38718065802</v>
      </c>
      <c r="AH136" s="153">
        <f t="shared" si="16"/>
        <v>0</v>
      </c>
      <c r="AI136" s="153">
        <f t="shared" si="17"/>
        <v>-734.17213953301996</v>
      </c>
      <c r="AK136" s="152">
        <v>0.85416666666666696</v>
      </c>
      <c r="AL136" s="147">
        <v>4161.26917903507</v>
      </c>
      <c r="AM136" s="147">
        <v>4499.2051962736396</v>
      </c>
      <c r="AN136" s="147">
        <v>60.191094251314098</v>
      </c>
      <c r="AO136" s="147">
        <v>486.98652060664602</v>
      </c>
      <c r="AP136" s="147">
        <v>215.550709243472</v>
      </c>
      <c r="AQ136" s="147">
        <v>389.19711455164799</v>
      </c>
      <c r="AR136" s="147">
        <v>0</v>
      </c>
      <c r="AS136" s="147">
        <v>191.965175591529</v>
      </c>
      <c r="AT136" s="147">
        <v>-3078.0070927817901</v>
      </c>
      <c r="AU136" s="147">
        <v>0</v>
      </c>
      <c r="AV136" s="147">
        <v>-695.240433397277</v>
      </c>
      <c r="AW136" s="147">
        <v>6926.3578967715302</v>
      </c>
      <c r="AX136" s="147">
        <v>6231.1174633742503</v>
      </c>
      <c r="AY136" s="147">
        <f t="shared" si="18"/>
        <v>6926.3578967715302</v>
      </c>
      <c r="AZ136" s="153">
        <f t="shared" si="19"/>
        <v>0</v>
      </c>
      <c r="BA136" s="153">
        <f t="shared" si="20"/>
        <v>-3078.0070927817901</v>
      </c>
    </row>
    <row r="137" spans="1:53" s="147" customFormat="1">
      <c r="A137" s="152">
        <v>0.86458333333333304</v>
      </c>
      <c r="B137" s="153">
        <v>3152.5433021552999</v>
      </c>
      <c r="C137" s="153">
        <v>3563.0550824647898</v>
      </c>
      <c r="D137" s="153">
        <v>24.1841861626135</v>
      </c>
      <c r="E137" s="153">
        <v>484.25667369128001</v>
      </c>
      <c r="F137" s="153">
        <v>348.29921528846597</v>
      </c>
      <c r="G137" s="153">
        <v>346.40496764175998</v>
      </c>
      <c r="H137" s="153">
        <v>0</v>
      </c>
      <c r="I137" s="153">
        <v>90.256791392971493</v>
      </c>
      <c r="J137" s="153">
        <v>-1039.2641992046199</v>
      </c>
      <c r="K137" s="153">
        <v>0</v>
      </c>
      <c r="L137" s="153">
        <v>-541.42054389789905</v>
      </c>
      <c r="M137" s="153">
        <v>6969.7360195925603</v>
      </c>
      <c r="N137" s="153">
        <v>6428.3154756946597</v>
      </c>
      <c r="O137" s="153">
        <f t="shared" si="12"/>
        <v>6969.7360195925603</v>
      </c>
      <c r="P137" s="153">
        <f t="shared" si="13"/>
        <v>0</v>
      </c>
      <c r="Q137" s="153">
        <f t="shared" si="14"/>
        <v>-1039.2641992046199</v>
      </c>
      <c r="S137" s="152">
        <v>0.86458333333333304</v>
      </c>
      <c r="T137" s="153">
        <v>3694.1527563577201</v>
      </c>
      <c r="U137" s="153">
        <v>3567.51616318484</v>
      </c>
      <c r="V137" s="153">
        <v>56.7334628675072</v>
      </c>
      <c r="W137" s="153">
        <v>501.18796537850898</v>
      </c>
      <c r="X137" s="153">
        <v>109.221464729175</v>
      </c>
      <c r="Y137" s="153">
        <v>187.20355681751801</v>
      </c>
      <c r="Z137" s="153">
        <v>0</v>
      </c>
      <c r="AA137" s="153">
        <v>105.589312280793</v>
      </c>
      <c r="AB137" s="153">
        <v>-772.29650097374895</v>
      </c>
      <c r="AC137" s="153">
        <v>0</v>
      </c>
      <c r="AD137" s="153">
        <v>-546.55434566558199</v>
      </c>
      <c r="AE137" s="153">
        <v>7449.3081806423097</v>
      </c>
      <c r="AF137" s="153">
        <v>6902.7538349767301</v>
      </c>
      <c r="AG137" s="153">
        <f t="shared" si="15"/>
        <v>7449.3081806423097</v>
      </c>
      <c r="AH137" s="153">
        <f t="shared" si="16"/>
        <v>0</v>
      </c>
      <c r="AI137" s="153">
        <f t="shared" si="17"/>
        <v>-772.29650097374895</v>
      </c>
      <c r="AK137" s="152">
        <v>0.86458333333333304</v>
      </c>
      <c r="AL137" s="147">
        <v>4161.0290810638098</v>
      </c>
      <c r="AM137" s="147">
        <v>4496.7580729645397</v>
      </c>
      <c r="AN137" s="147">
        <v>60.331649356011603</v>
      </c>
      <c r="AO137" s="147">
        <v>486.29194109726899</v>
      </c>
      <c r="AP137" s="147">
        <v>210.15950757214901</v>
      </c>
      <c r="AQ137" s="147">
        <v>389.11028325033402</v>
      </c>
      <c r="AR137" s="147">
        <v>0</v>
      </c>
      <c r="AS137" s="147">
        <v>182.99037829171701</v>
      </c>
      <c r="AT137" s="147">
        <v>-3140.3718121346401</v>
      </c>
      <c r="AU137" s="147">
        <v>0</v>
      </c>
      <c r="AV137" s="147">
        <v>-694.79795893519599</v>
      </c>
      <c r="AW137" s="147">
        <v>6846.2991014611998</v>
      </c>
      <c r="AX137" s="147">
        <v>6151.501142526</v>
      </c>
      <c r="AY137" s="147">
        <f t="shared" si="18"/>
        <v>6846.2991014611998</v>
      </c>
      <c r="AZ137" s="153">
        <f t="shared" si="19"/>
        <v>0</v>
      </c>
      <c r="BA137" s="153">
        <f t="shared" si="20"/>
        <v>-3140.3718121346401</v>
      </c>
    </row>
    <row r="138" spans="1:53" s="147" customFormat="1">
      <c r="A138" s="152">
        <v>0.875</v>
      </c>
      <c r="B138" s="153">
        <v>3150.8741737330702</v>
      </c>
      <c r="C138" s="153">
        <v>3561.6337690102901</v>
      </c>
      <c r="D138" s="153">
        <v>24.1708025001561</v>
      </c>
      <c r="E138" s="153">
        <v>464.50800113489998</v>
      </c>
      <c r="F138" s="153">
        <v>316.47634232568203</v>
      </c>
      <c r="G138" s="153">
        <v>126.365340716536</v>
      </c>
      <c r="H138" s="153">
        <v>0</v>
      </c>
      <c r="I138" s="153">
        <v>84.966733353521505</v>
      </c>
      <c r="J138" s="153">
        <v>-842.53358168253601</v>
      </c>
      <c r="K138" s="153">
        <v>0</v>
      </c>
      <c r="L138" s="153">
        <v>-536.87364129619095</v>
      </c>
      <c r="M138" s="153">
        <v>6886.4615810916303</v>
      </c>
      <c r="N138" s="153">
        <v>6349.5879397954404</v>
      </c>
      <c r="O138" s="153">
        <f t="shared" si="12"/>
        <v>6886.4615810916303</v>
      </c>
      <c r="P138" s="153">
        <f t="shared" si="13"/>
        <v>0</v>
      </c>
      <c r="Q138" s="153">
        <f t="shared" si="14"/>
        <v>-842.53358168253601</v>
      </c>
      <c r="S138" s="152">
        <v>0.875</v>
      </c>
      <c r="T138" s="153">
        <v>3693.40563716211</v>
      </c>
      <c r="U138" s="153">
        <v>3469.6482041404201</v>
      </c>
      <c r="V138" s="153">
        <v>59.891641050592497</v>
      </c>
      <c r="W138" s="153">
        <v>490.32660806575899</v>
      </c>
      <c r="X138" s="153">
        <v>100.58182043246499</v>
      </c>
      <c r="Y138" s="153">
        <v>187.27582690939499</v>
      </c>
      <c r="Z138" s="153">
        <v>0</v>
      </c>
      <c r="AA138" s="153">
        <v>113.463555740505</v>
      </c>
      <c r="AB138" s="153">
        <v>-819.12808779993395</v>
      </c>
      <c r="AC138" s="153">
        <v>0</v>
      </c>
      <c r="AD138" s="153">
        <v>-537.38192343142998</v>
      </c>
      <c r="AE138" s="153">
        <v>7295.46520570131</v>
      </c>
      <c r="AF138" s="153">
        <v>6758.0832822698803</v>
      </c>
      <c r="AG138" s="153">
        <f t="shared" si="15"/>
        <v>7295.46520570131</v>
      </c>
      <c r="AH138" s="153">
        <f t="shared" si="16"/>
        <v>0</v>
      </c>
      <c r="AI138" s="153">
        <f t="shared" si="17"/>
        <v>-819.12808779993395</v>
      </c>
      <c r="AK138" s="152">
        <v>0.875</v>
      </c>
      <c r="AL138" s="147">
        <v>4159.6818230593699</v>
      </c>
      <c r="AM138" s="147">
        <v>4542.8538928353601</v>
      </c>
      <c r="AN138" s="147">
        <v>68.5708618712559</v>
      </c>
      <c r="AO138" s="147">
        <v>468.64580368538901</v>
      </c>
      <c r="AP138" s="147">
        <v>140.62895680283501</v>
      </c>
      <c r="AQ138" s="147">
        <v>222.912996433297</v>
      </c>
      <c r="AR138" s="147">
        <v>0</v>
      </c>
      <c r="AS138" s="147">
        <v>167.86920283796201</v>
      </c>
      <c r="AT138" s="147">
        <v>-3043.90970670258</v>
      </c>
      <c r="AU138" s="147">
        <v>0</v>
      </c>
      <c r="AV138" s="147">
        <v>-695.35780977223703</v>
      </c>
      <c r="AW138" s="147">
        <v>6727.2538308228904</v>
      </c>
      <c r="AX138" s="147">
        <v>6031.8960210506502</v>
      </c>
      <c r="AY138" s="147">
        <f t="shared" si="18"/>
        <v>6727.2538308228904</v>
      </c>
      <c r="AZ138" s="153">
        <f t="shared" si="19"/>
        <v>0</v>
      </c>
      <c r="BA138" s="153">
        <f t="shared" si="20"/>
        <v>-3043.90970670258</v>
      </c>
    </row>
    <row r="139" spans="1:53" s="147" customFormat="1">
      <c r="A139" s="152">
        <v>0.88541666666666696</v>
      </c>
      <c r="B139" s="153">
        <v>3150.9676365792402</v>
      </c>
      <c r="C139" s="153">
        <v>3589.9300376443598</v>
      </c>
      <c r="D139" s="153">
        <v>24.2109534875284</v>
      </c>
      <c r="E139" s="153">
        <v>461.55779900947999</v>
      </c>
      <c r="F139" s="153">
        <v>315.23899543920999</v>
      </c>
      <c r="G139" s="153">
        <v>124.679991783967</v>
      </c>
      <c r="H139" s="153">
        <v>0</v>
      </c>
      <c r="I139" s="153">
        <v>81.152519278409699</v>
      </c>
      <c r="J139" s="153">
        <v>-905.93792707969897</v>
      </c>
      <c r="K139" s="153">
        <v>0</v>
      </c>
      <c r="L139" s="153">
        <v>-539.30948227324996</v>
      </c>
      <c r="M139" s="153">
        <v>6841.8000061425</v>
      </c>
      <c r="N139" s="153">
        <v>6302.49052386925</v>
      </c>
      <c r="O139" s="153">
        <f t="shared" si="12"/>
        <v>6841.8000061425</v>
      </c>
      <c r="P139" s="153">
        <f t="shared" si="13"/>
        <v>0</v>
      </c>
      <c r="Q139" s="153">
        <f t="shared" si="14"/>
        <v>-905.93792707969897</v>
      </c>
      <c r="S139" s="152">
        <v>0.88541666666666696</v>
      </c>
      <c r="T139" s="153">
        <v>3692.93871616345</v>
      </c>
      <c r="U139" s="153">
        <v>3440.8667744883301</v>
      </c>
      <c r="V139" s="153">
        <v>63.2639335841817</v>
      </c>
      <c r="W139" s="153">
        <v>489.08704895526398</v>
      </c>
      <c r="X139" s="153">
        <v>99.503384850693394</v>
      </c>
      <c r="Y139" s="153">
        <v>187.21669902140101</v>
      </c>
      <c r="Z139" s="153">
        <v>0</v>
      </c>
      <c r="AA139" s="153">
        <v>117.383759733094</v>
      </c>
      <c r="AB139" s="153">
        <v>-847.123896141552</v>
      </c>
      <c r="AC139" s="153">
        <v>0</v>
      </c>
      <c r="AD139" s="153">
        <v>-534.83442274982394</v>
      </c>
      <c r="AE139" s="153">
        <v>7243.1364206548697</v>
      </c>
      <c r="AF139" s="153">
        <v>6708.3019979050396</v>
      </c>
      <c r="AG139" s="153">
        <f t="shared" si="15"/>
        <v>7243.1364206548697</v>
      </c>
      <c r="AH139" s="153">
        <f t="shared" si="16"/>
        <v>0</v>
      </c>
      <c r="AI139" s="153">
        <f t="shared" si="17"/>
        <v>-847.123896141552</v>
      </c>
      <c r="AK139" s="152">
        <v>0.88541666666666696</v>
      </c>
      <c r="AL139" s="147">
        <v>4159.28170319327</v>
      </c>
      <c r="AM139" s="147">
        <v>4557.2358061462401</v>
      </c>
      <c r="AN139" s="147">
        <v>73.845027862753099</v>
      </c>
      <c r="AO139" s="147">
        <v>467.79743201275897</v>
      </c>
      <c r="AP139" s="147">
        <v>137.457706790884</v>
      </c>
      <c r="AQ139" s="147">
        <v>127.06976696088</v>
      </c>
      <c r="AR139" s="147">
        <v>0</v>
      </c>
      <c r="AS139" s="147">
        <v>173.05621654242501</v>
      </c>
      <c r="AT139" s="147">
        <v>-3053.3487904232602</v>
      </c>
      <c r="AU139" s="147">
        <v>0</v>
      </c>
      <c r="AV139" s="147">
        <v>-695.52665295355496</v>
      </c>
      <c r="AW139" s="147">
        <v>6642.3948690859497</v>
      </c>
      <c r="AX139" s="147">
        <v>5946.8682161324004</v>
      </c>
      <c r="AY139" s="147">
        <f t="shared" si="18"/>
        <v>6642.3948690859497</v>
      </c>
      <c r="AZ139" s="153">
        <f t="shared" si="19"/>
        <v>0</v>
      </c>
      <c r="BA139" s="153">
        <f t="shared" si="20"/>
        <v>-3053.3487904232602</v>
      </c>
    </row>
    <row r="140" spans="1:53" s="147" customFormat="1">
      <c r="A140" s="152">
        <v>0.89583333333333304</v>
      </c>
      <c r="B140" s="153">
        <v>3150.3400630698102</v>
      </c>
      <c r="C140" s="153">
        <v>3589.6981383652601</v>
      </c>
      <c r="D140" s="153">
        <v>24.2042616562997</v>
      </c>
      <c r="E140" s="153">
        <v>456.52245488571299</v>
      </c>
      <c r="F140" s="153">
        <v>315.91999328994899</v>
      </c>
      <c r="G140" s="153">
        <v>124.617559999162</v>
      </c>
      <c r="H140" s="153">
        <v>0</v>
      </c>
      <c r="I140" s="153">
        <v>78.852377762345597</v>
      </c>
      <c r="J140" s="153">
        <v>-943.50877562811502</v>
      </c>
      <c r="K140" s="153">
        <v>0</v>
      </c>
      <c r="L140" s="153">
        <v>-538.94646045159504</v>
      </c>
      <c r="M140" s="153">
        <v>6796.6460734004204</v>
      </c>
      <c r="N140" s="153">
        <v>6257.6996129488298</v>
      </c>
      <c r="O140" s="153">
        <f t="shared" si="12"/>
        <v>6796.6460734004204</v>
      </c>
      <c r="P140" s="153">
        <f t="shared" si="13"/>
        <v>0</v>
      </c>
      <c r="Q140" s="153">
        <f t="shared" si="14"/>
        <v>-943.50877562811502</v>
      </c>
      <c r="S140" s="152">
        <v>0.89583333333333304</v>
      </c>
      <c r="T140" s="153">
        <v>3693.3589808890501</v>
      </c>
      <c r="U140" s="153">
        <v>3396.1496708524101</v>
      </c>
      <c r="V140" s="153">
        <v>61.624625142637903</v>
      </c>
      <c r="W140" s="153">
        <v>486.52414453928202</v>
      </c>
      <c r="X140" s="153">
        <v>99.543529199892205</v>
      </c>
      <c r="Y140" s="153">
        <v>187.242976411971</v>
      </c>
      <c r="Z140" s="153">
        <v>0</v>
      </c>
      <c r="AA140" s="153">
        <v>122.044496367142</v>
      </c>
      <c r="AB140" s="153">
        <v>-840.88206349052598</v>
      </c>
      <c r="AC140" s="153">
        <v>0</v>
      </c>
      <c r="AD140" s="153">
        <v>-530.82114966361405</v>
      </c>
      <c r="AE140" s="153">
        <v>7205.6063599118597</v>
      </c>
      <c r="AF140" s="153">
        <v>6674.7852102482402</v>
      </c>
      <c r="AG140" s="153">
        <f t="shared" si="15"/>
        <v>7205.6063599118597</v>
      </c>
      <c r="AH140" s="153">
        <f t="shared" si="16"/>
        <v>0</v>
      </c>
      <c r="AI140" s="153">
        <f t="shared" si="17"/>
        <v>-840.88206349052598</v>
      </c>
      <c r="AK140" s="152">
        <v>0.89583333333333304</v>
      </c>
      <c r="AL140" s="147">
        <v>4161.9226831836004</v>
      </c>
      <c r="AM140" s="147">
        <v>4492.5477101473298</v>
      </c>
      <c r="AN140" s="147">
        <v>61.034424879499298</v>
      </c>
      <c r="AO140" s="147">
        <v>466.57382284329998</v>
      </c>
      <c r="AP140" s="147">
        <v>137.515809108925</v>
      </c>
      <c r="AQ140" s="147">
        <v>127.033111240259</v>
      </c>
      <c r="AR140" s="147">
        <v>0</v>
      </c>
      <c r="AS140" s="147">
        <v>185.03746217982399</v>
      </c>
      <c r="AT140" s="147">
        <v>-3044.3333928837001</v>
      </c>
      <c r="AU140" s="147">
        <v>0</v>
      </c>
      <c r="AV140" s="147">
        <v>-689.45814628371602</v>
      </c>
      <c r="AW140" s="147">
        <v>6587.33163069904</v>
      </c>
      <c r="AX140" s="147">
        <v>5897.8734844153296</v>
      </c>
      <c r="AY140" s="147">
        <f t="shared" si="18"/>
        <v>6587.33163069904</v>
      </c>
      <c r="AZ140" s="153">
        <f t="shared" si="19"/>
        <v>0</v>
      </c>
      <c r="BA140" s="153">
        <f t="shared" si="20"/>
        <v>-3044.3333928837001</v>
      </c>
    </row>
    <row r="141" spans="1:53" s="147" customFormat="1">
      <c r="A141" s="152">
        <v>0.90625</v>
      </c>
      <c r="B141" s="153">
        <v>3152.2294502015302</v>
      </c>
      <c r="C141" s="153">
        <v>3591.62742166923</v>
      </c>
      <c r="D141" s="153">
        <v>26.7806064684702</v>
      </c>
      <c r="E141" s="153">
        <v>454.43443580601001</v>
      </c>
      <c r="F141" s="153">
        <v>316.56476254878697</v>
      </c>
      <c r="G141" s="153">
        <v>124.676022488141</v>
      </c>
      <c r="H141" s="153">
        <v>0</v>
      </c>
      <c r="I141" s="153">
        <v>86.181428175634693</v>
      </c>
      <c r="J141" s="153">
        <v>-1002.71362957939</v>
      </c>
      <c r="K141" s="153">
        <v>0</v>
      </c>
      <c r="L141" s="153">
        <v>-539.23796355304796</v>
      </c>
      <c r="M141" s="153">
        <v>6749.7804977783999</v>
      </c>
      <c r="N141" s="153">
        <v>6210.5425342253602</v>
      </c>
      <c r="O141" s="153">
        <f t="shared" si="12"/>
        <v>6749.7804977783999</v>
      </c>
      <c r="P141" s="153">
        <f t="shared" si="13"/>
        <v>0</v>
      </c>
      <c r="Q141" s="153">
        <f t="shared" si="14"/>
        <v>-1002.71362957939</v>
      </c>
      <c r="S141" s="152">
        <v>0.90625</v>
      </c>
      <c r="T141" s="153">
        <v>3692.4317994207699</v>
      </c>
      <c r="U141" s="153">
        <v>3372.8390172689801</v>
      </c>
      <c r="V141" s="153">
        <v>54.157406343984199</v>
      </c>
      <c r="W141" s="153">
        <v>477.18295402447097</v>
      </c>
      <c r="X141" s="153">
        <v>99.654319163051497</v>
      </c>
      <c r="Y141" s="153">
        <v>148.048154746394</v>
      </c>
      <c r="Z141" s="153">
        <v>0</v>
      </c>
      <c r="AA141" s="153">
        <v>116.90152021467701</v>
      </c>
      <c r="AB141" s="153">
        <v>-779.46676776201502</v>
      </c>
      <c r="AC141" s="153">
        <v>0</v>
      </c>
      <c r="AD141" s="153">
        <v>-527.56719082353902</v>
      </c>
      <c r="AE141" s="153">
        <v>7181.7484034203098</v>
      </c>
      <c r="AF141" s="153">
        <v>6654.1812125967699</v>
      </c>
      <c r="AG141" s="153">
        <f t="shared" si="15"/>
        <v>7181.7484034203098</v>
      </c>
      <c r="AH141" s="153">
        <f t="shared" si="16"/>
        <v>0</v>
      </c>
      <c r="AI141" s="153">
        <f t="shared" si="17"/>
        <v>-779.46676776201502</v>
      </c>
      <c r="AK141" s="152">
        <v>0.90625</v>
      </c>
      <c r="AL141" s="147">
        <v>4163.1031458796497</v>
      </c>
      <c r="AM141" s="147">
        <v>4493.3754405243399</v>
      </c>
      <c r="AN141" s="147">
        <v>64.702246160768894</v>
      </c>
      <c r="AO141" s="147">
        <v>461.490873557876</v>
      </c>
      <c r="AP141" s="147">
        <v>137.31517817758001</v>
      </c>
      <c r="AQ141" s="147">
        <v>100.97466850429301</v>
      </c>
      <c r="AR141" s="147">
        <v>0</v>
      </c>
      <c r="AS141" s="147">
        <v>173.914630493987</v>
      </c>
      <c r="AT141" s="147">
        <v>-3045.2975212419801</v>
      </c>
      <c r="AU141" s="147">
        <v>0</v>
      </c>
      <c r="AV141" s="147">
        <v>-688.89914426603696</v>
      </c>
      <c r="AW141" s="147">
        <v>6549.5786620565204</v>
      </c>
      <c r="AX141" s="147">
        <v>5860.6795177904796</v>
      </c>
      <c r="AY141" s="147">
        <f t="shared" si="18"/>
        <v>6549.5786620565204</v>
      </c>
      <c r="AZ141" s="153">
        <f t="shared" si="19"/>
        <v>0</v>
      </c>
      <c r="BA141" s="153">
        <f t="shared" si="20"/>
        <v>-3045.2975212419801</v>
      </c>
    </row>
    <row r="142" spans="1:53" s="147" customFormat="1">
      <c r="A142" s="152">
        <v>0.91666666666666696</v>
      </c>
      <c r="B142" s="153">
        <v>3153.3310860440301</v>
      </c>
      <c r="C142" s="153">
        <v>3572.8710979329699</v>
      </c>
      <c r="D142" s="153">
        <v>34.228586163188801</v>
      </c>
      <c r="E142" s="153">
        <v>419.29788795076797</v>
      </c>
      <c r="F142" s="153">
        <v>275.63977340737199</v>
      </c>
      <c r="G142" s="153">
        <v>124.708503906438</v>
      </c>
      <c r="H142" s="153">
        <v>0</v>
      </c>
      <c r="I142" s="153">
        <v>87.063799306754404</v>
      </c>
      <c r="J142" s="153">
        <v>-932.32209681643303</v>
      </c>
      <c r="K142" s="153">
        <v>0</v>
      </c>
      <c r="L142" s="153">
        <v>-535.30708305430903</v>
      </c>
      <c r="M142" s="153">
        <v>6734.8186378951004</v>
      </c>
      <c r="N142" s="153">
        <v>6199.5115548407903</v>
      </c>
      <c r="O142" s="153">
        <f t="shared" si="12"/>
        <v>6734.8186378951004</v>
      </c>
      <c r="P142" s="153">
        <f t="shared" si="13"/>
        <v>0</v>
      </c>
      <c r="Q142" s="153">
        <f t="shared" si="14"/>
        <v>-932.32209681643303</v>
      </c>
      <c r="S142" s="152">
        <v>0.91666666666666696</v>
      </c>
      <c r="T142" s="153">
        <v>3692.3851268628</v>
      </c>
      <c r="U142" s="153">
        <v>3246.7145016801701</v>
      </c>
      <c r="V142" s="153">
        <v>62.333876456010401</v>
      </c>
      <c r="W142" s="153">
        <v>417.585828869865</v>
      </c>
      <c r="X142" s="153">
        <v>97.552585631202604</v>
      </c>
      <c r="Y142" s="153">
        <v>96.456313209964406</v>
      </c>
      <c r="Z142" s="153">
        <v>0</v>
      </c>
      <c r="AA142" s="153">
        <v>122.08178846946601</v>
      </c>
      <c r="AB142" s="153">
        <v>-565.83288953973897</v>
      </c>
      <c r="AC142" s="153">
        <v>0</v>
      </c>
      <c r="AD142" s="153">
        <v>-512.82629225580899</v>
      </c>
      <c r="AE142" s="153">
        <v>7169.2771316397402</v>
      </c>
      <c r="AF142" s="153">
        <v>6656.4508393839396</v>
      </c>
      <c r="AG142" s="153">
        <f t="shared" si="15"/>
        <v>7169.2771316397402</v>
      </c>
      <c r="AH142" s="153">
        <f t="shared" si="16"/>
        <v>0</v>
      </c>
      <c r="AI142" s="153">
        <f t="shared" si="17"/>
        <v>-565.83288953973897</v>
      </c>
      <c r="AK142" s="152">
        <v>0.91666666666666696</v>
      </c>
      <c r="AL142" s="147">
        <v>4164.69040416188</v>
      </c>
      <c r="AM142" s="147">
        <v>4644.4918388869301</v>
      </c>
      <c r="AN142" s="147">
        <v>75.277353474778707</v>
      </c>
      <c r="AO142" s="147">
        <v>431.96469326200503</v>
      </c>
      <c r="AP142" s="147">
        <v>136.29956840108099</v>
      </c>
      <c r="AQ142" s="147">
        <v>0</v>
      </c>
      <c r="AR142" s="147">
        <v>0</v>
      </c>
      <c r="AS142" s="147">
        <v>155.25295954250799</v>
      </c>
      <c r="AT142" s="147">
        <v>-3094.08608221843</v>
      </c>
      <c r="AU142" s="147">
        <v>0</v>
      </c>
      <c r="AV142" s="147">
        <v>-700.29972700101098</v>
      </c>
      <c r="AW142" s="147">
        <v>6513.8907355107403</v>
      </c>
      <c r="AX142" s="147">
        <v>5813.5910085097303</v>
      </c>
      <c r="AY142" s="147">
        <f t="shared" si="18"/>
        <v>6513.8907355107403</v>
      </c>
      <c r="AZ142" s="153">
        <f t="shared" si="19"/>
        <v>0</v>
      </c>
      <c r="BA142" s="153">
        <f t="shared" si="20"/>
        <v>-3094.08608221843</v>
      </c>
    </row>
    <row r="143" spans="1:53" s="147" customFormat="1">
      <c r="A143" s="152">
        <v>0.92708333333333304</v>
      </c>
      <c r="B143" s="153">
        <v>3155.82803057512</v>
      </c>
      <c r="C143" s="153">
        <v>3592.1910921007302</v>
      </c>
      <c r="D143" s="153">
        <v>37.005685274040502</v>
      </c>
      <c r="E143" s="153">
        <v>414.94094194425702</v>
      </c>
      <c r="F143" s="153">
        <v>270.08371045813101</v>
      </c>
      <c r="G143" s="153">
        <v>124.708502915229</v>
      </c>
      <c r="H143" s="153">
        <v>0</v>
      </c>
      <c r="I143" s="153">
        <v>88.834407628651903</v>
      </c>
      <c r="J143" s="153">
        <v>-977.12194382616099</v>
      </c>
      <c r="K143" s="153">
        <v>0</v>
      </c>
      <c r="L143" s="153">
        <v>-537.03225411388905</v>
      </c>
      <c r="M143" s="153">
        <v>6706.4704270700004</v>
      </c>
      <c r="N143" s="153">
        <v>6169.4381729561101</v>
      </c>
      <c r="O143" s="153">
        <f t="shared" si="12"/>
        <v>6706.4704270700004</v>
      </c>
      <c r="P143" s="153">
        <f t="shared" si="13"/>
        <v>0</v>
      </c>
      <c r="Q143" s="153">
        <f t="shared" si="14"/>
        <v>-977.12194382616099</v>
      </c>
      <c r="S143" s="152">
        <v>0.92708333333333304</v>
      </c>
      <c r="T143" s="153">
        <v>3691.2311454242299</v>
      </c>
      <c r="U143" s="153">
        <v>3154.7394471330299</v>
      </c>
      <c r="V143" s="153">
        <v>63.304080072759398</v>
      </c>
      <c r="W143" s="153">
        <v>414.32693035321302</v>
      </c>
      <c r="X143" s="153">
        <v>97.599983786073594</v>
      </c>
      <c r="Y143" s="153">
        <v>97.362932806226596</v>
      </c>
      <c r="Z143" s="153">
        <v>0</v>
      </c>
      <c r="AA143" s="153">
        <v>118.54270307304699</v>
      </c>
      <c r="AB143" s="153">
        <v>-480.90740866797802</v>
      </c>
      <c r="AC143" s="153">
        <v>0</v>
      </c>
      <c r="AD143" s="153">
        <v>-504.472943744009</v>
      </c>
      <c r="AE143" s="153">
        <v>7156.1998139806001</v>
      </c>
      <c r="AF143" s="153">
        <v>6651.72687023659</v>
      </c>
      <c r="AG143" s="153">
        <f t="shared" si="15"/>
        <v>7156.1998139806001</v>
      </c>
      <c r="AH143" s="153">
        <f t="shared" si="16"/>
        <v>0</v>
      </c>
      <c r="AI143" s="153">
        <f t="shared" si="17"/>
        <v>-480.90740866797802</v>
      </c>
      <c r="AK143" s="152">
        <v>0.92708333333333304</v>
      </c>
      <c r="AL143" s="147">
        <v>4164.4436304705496</v>
      </c>
      <c r="AM143" s="147">
        <v>4623.9352386094897</v>
      </c>
      <c r="AN143" s="147">
        <v>80.330647560113903</v>
      </c>
      <c r="AO143" s="147">
        <v>431.50795923740799</v>
      </c>
      <c r="AP143" s="147">
        <v>136.14181068255201</v>
      </c>
      <c r="AQ143" s="147">
        <v>0</v>
      </c>
      <c r="AR143" s="147">
        <v>0</v>
      </c>
      <c r="AS143" s="147">
        <v>159.222831448204</v>
      </c>
      <c r="AT143" s="147">
        <v>-3109.3537276908601</v>
      </c>
      <c r="AU143" s="147">
        <v>0</v>
      </c>
      <c r="AV143" s="147">
        <v>-698.44492995553401</v>
      </c>
      <c r="AW143" s="147">
        <v>6486.2283903174603</v>
      </c>
      <c r="AX143" s="147">
        <v>5787.7834603619203</v>
      </c>
      <c r="AY143" s="147">
        <f t="shared" si="18"/>
        <v>6486.2283903174603</v>
      </c>
      <c r="AZ143" s="153">
        <f t="shared" si="19"/>
        <v>0</v>
      </c>
      <c r="BA143" s="153">
        <f t="shared" si="20"/>
        <v>-3109.3537276908601</v>
      </c>
    </row>
    <row r="144" spans="1:53" s="147" customFormat="1">
      <c r="A144" s="152">
        <v>0.9375</v>
      </c>
      <c r="B144" s="153">
        <v>3156.8094556589099</v>
      </c>
      <c r="C144" s="153">
        <v>3577.11123379737</v>
      </c>
      <c r="D144" s="153">
        <v>41.663182195449998</v>
      </c>
      <c r="E144" s="153">
        <v>414.06166550203301</v>
      </c>
      <c r="F144" s="153">
        <v>269.94769026451502</v>
      </c>
      <c r="G144" s="153">
        <v>124.493181130678</v>
      </c>
      <c r="H144" s="153">
        <v>0</v>
      </c>
      <c r="I144" s="153">
        <v>88.913627705440604</v>
      </c>
      <c r="J144" s="153">
        <v>-1017.90274726915</v>
      </c>
      <c r="K144" s="153">
        <v>0</v>
      </c>
      <c r="L144" s="153">
        <v>-535.67115518495802</v>
      </c>
      <c r="M144" s="153">
        <v>6655.0972889852501</v>
      </c>
      <c r="N144" s="153">
        <v>6119.4261338002898</v>
      </c>
      <c r="O144" s="153">
        <f t="shared" si="12"/>
        <v>6655.0972889852501</v>
      </c>
      <c r="P144" s="153">
        <f t="shared" si="13"/>
        <v>0</v>
      </c>
      <c r="Q144" s="153">
        <f t="shared" si="14"/>
        <v>-1017.90274726915</v>
      </c>
      <c r="S144" s="152">
        <v>0.9375</v>
      </c>
      <c r="T144" s="153">
        <v>3692.3984316359602</v>
      </c>
      <c r="U144" s="153">
        <v>3153.8624490571901</v>
      </c>
      <c r="V144" s="153">
        <v>63.163568256090002</v>
      </c>
      <c r="W144" s="153">
        <v>413.39273652959099</v>
      </c>
      <c r="X144" s="153">
        <v>97.640488201815302</v>
      </c>
      <c r="Y144" s="153">
        <v>96.988458688403298</v>
      </c>
      <c r="Z144" s="153">
        <v>0</v>
      </c>
      <c r="AA144" s="153">
        <v>121.203328287763</v>
      </c>
      <c r="AB144" s="153">
        <v>-561.693615438395</v>
      </c>
      <c r="AC144" s="153">
        <v>0</v>
      </c>
      <c r="AD144" s="153">
        <v>-504.436344348727</v>
      </c>
      <c r="AE144" s="153">
        <v>7076.9558452184201</v>
      </c>
      <c r="AF144" s="153">
        <v>6572.5195008696901</v>
      </c>
      <c r="AG144" s="153">
        <f t="shared" si="15"/>
        <v>7076.9558452184201</v>
      </c>
      <c r="AH144" s="153">
        <f t="shared" si="16"/>
        <v>0</v>
      </c>
      <c r="AI144" s="153">
        <f t="shared" si="17"/>
        <v>-561.693615438395</v>
      </c>
      <c r="AK144" s="152">
        <v>0.9375</v>
      </c>
      <c r="AL144" s="147">
        <v>4165.5107361832897</v>
      </c>
      <c r="AM144" s="147">
        <v>4520.4879881685501</v>
      </c>
      <c r="AN144" s="147">
        <v>73.784790070163496</v>
      </c>
      <c r="AO144" s="147">
        <v>429.822390405112</v>
      </c>
      <c r="AP144" s="147">
        <v>136.09783129890999</v>
      </c>
      <c r="AQ144" s="147">
        <v>0</v>
      </c>
      <c r="AR144" s="147">
        <v>0</v>
      </c>
      <c r="AS144" s="147">
        <v>167.568180382853</v>
      </c>
      <c r="AT144" s="147">
        <v>-3102.4678629249001</v>
      </c>
      <c r="AU144" s="147">
        <v>0</v>
      </c>
      <c r="AV144" s="147">
        <v>-688.64336827347904</v>
      </c>
      <c r="AW144" s="147">
        <v>6390.80405358397</v>
      </c>
      <c r="AX144" s="147">
        <v>5702.1606853104904</v>
      </c>
      <c r="AY144" s="147">
        <f t="shared" si="18"/>
        <v>6390.80405358397</v>
      </c>
      <c r="AZ144" s="153">
        <f t="shared" si="19"/>
        <v>0</v>
      </c>
      <c r="BA144" s="153">
        <f t="shared" si="20"/>
        <v>-3102.4678629249001</v>
      </c>
    </row>
    <row r="145" spans="1:53" s="147" customFormat="1">
      <c r="A145" s="152">
        <v>0.94791666666666696</v>
      </c>
      <c r="B145" s="153">
        <v>3158.8257364525398</v>
      </c>
      <c r="C145" s="153">
        <v>3565.6066718057</v>
      </c>
      <c r="D145" s="153">
        <v>45.725108307316901</v>
      </c>
      <c r="E145" s="153">
        <v>413.282397921967</v>
      </c>
      <c r="F145" s="153">
        <v>265.03971598624997</v>
      </c>
      <c r="G145" s="153">
        <v>124.284097023399</v>
      </c>
      <c r="H145" s="153">
        <v>0</v>
      </c>
      <c r="I145" s="153">
        <v>87.0729412512881</v>
      </c>
      <c r="J145" s="153">
        <v>-1077.84362359119</v>
      </c>
      <c r="K145" s="153">
        <v>0</v>
      </c>
      <c r="L145" s="153">
        <v>-534.63910466941002</v>
      </c>
      <c r="M145" s="153">
        <v>6581.99304515727</v>
      </c>
      <c r="N145" s="153">
        <v>6047.3539404878602</v>
      </c>
      <c r="O145" s="153">
        <f t="shared" si="12"/>
        <v>6581.99304515727</v>
      </c>
      <c r="P145" s="153">
        <f t="shared" si="13"/>
        <v>0</v>
      </c>
      <c r="Q145" s="153">
        <f t="shared" si="14"/>
        <v>-1077.84362359119</v>
      </c>
      <c r="S145" s="152">
        <v>0.94791666666666696</v>
      </c>
      <c r="T145" s="153">
        <v>3693.3255968193198</v>
      </c>
      <c r="U145" s="153">
        <v>3149.51883971691</v>
      </c>
      <c r="V145" s="153">
        <v>60.761478573519099</v>
      </c>
      <c r="W145" s="153">
        <v>412.42653298498101</v>
      </c>
      <c r="X145" s="153">
        <v>97.784033055524702</v>
      </c>
      <c r="Y145" s="153">
        <v>96.758518739595402</v>
      </c>
      <c r="Z145" s="153">
        <v>0</v>
      </c>
      <c r="AA145" s="153">
        <v>125.101782891746</v>
      </c>
      <c r="AB145" s="153">
        <v>-563.09499798070499</v>
      </c>
      <c r="AC145" s="153">
        <v>0</v>
      </c>
      <c r="AD145" s="153">
        <v>-504.06952045114701</v>
      </c>
      <c r="AE145" s="153">
        <v>7072.5817848009001</v>
      </c>
      <c r="AF145" s="153">
        <v>6568.5122643497498</v>
      </c>
      <c r="AG145" s="153">
        <f t="shared" si="15"/>
        <v>7072.5817848009001</v>
      </c>
      <c r="AH145" s="153">
        <f t="shared" si="16"/>
        <v>0</v>
      </c>
      <c r="AI145" s="153">
        <f t="shared" si="17"/>
        <v>-563.09499798070499</v>
      </c>
      <c r="AK145" s="152">
        <v>0.94791666666666696</v>
      </c>
      <c r="AL145" s="147">
        <v>4164.99716164041</v>
      </c>
      <c r="AM145" s="147">
        <v>4533.9408610337796</v>
      </c>
      <c r="AN145" s="147">
        <v>73.108785281900396</v>
      </c>
      <c r="AO145" s="147">
        <v>430.05139152263502</v>
      </c>
      <c r="AP145" s="147">
        <v>140.15408750907201</v>
      </c>
      <c r="AQ145" s="147">
        <v>0</v>
      </c>
      <c r="AR145" s="147">
        <v>0</v>
      </c>
      <c r="AS145" s="147">
        <v>156.37209181314799</v>
      </c>
      <c r="AT145" s="147">
        <v>-3154.4648961765001</v>
      </c>
      <c r="AU145" s="147">
        <v>0</v>
      </c>
      <c r="AV145" s="147">
        <v>-689.77199509544505</v>
      </c>
      <c r="AW145" s="147">
        <v>6344.15948262445</v>
      </c>
      <c r="AX145" s="147">
        <v>5654.3874875290103</v>
      </c>
      <c r="AY145" s="147">
        <f t="shared" si="18"/>
        <v>6344.15948262445</v>
      </c>
      <c r="AZ145" s="153">
        <f t="shared" si="19"/>
        <v>0</v>
      </c>
      <c r="BA145" s="153">
        <f t="shared" si="20"/>
        <v>-3154.4648961765001</v>
      </c>
    </row>
    <row r="146" spans="1:53" s="147" customFormat="1">
      <c r="A146" s="152">
        <v>0.95833333333333304</v>
      </c>
      <c r="B146" s="153">
        <v>3161.3360956892998</v>
      </c>
      <c r="C146" s="153">
        <v>3594.7387248355199</v>
      </c>
      <c r="D146" s="153">
        <v>48.1609254295008</v>
      </c>
      <c r="E146" s="153">
        <v>410.75283770944901</v>
      </c>
      <c r="F146" s="153">
        <v>221.33558083842399</v>
      </c>
      <c r="G146" s="153">
        <v>3.0897523554952899</v>
      </c>
      <c r="H146" s="153">
        <v>0</v>
      </c>
      <c r="I146" s="153">
        <v>86.715699143361405</v>
      </c>
      <c r="J146" s="153">
        <v>-1057.5109939525</v>
      </c>
      <c r="K146" s="153">
        <v>0</v>
      </c>
      <c r="L146" s="153">
        <v>-535.46597263789204</v>
      </c>
      <c r="M146" s="153">
        <v>6468.6186220485497</v>
      </c>
      <c r="N146" s="153">
        <v>5933.1526494106602</v>
      </c>
      <c r="O146" s="153">
        <f t="shared" si="12"/>
        <v>6468.6186220485497</v>
      </c>
      <c r="P146" s="153">
        <f t="shared" si="13"/>
        <v>0</v>
      </c>
      <c r="Q146" s="153">
        <f t="shared" si="14"/>
        <v>-1057.5109939525</v>
      </c>
      <c r="S146" s="152">
        <v>0.95833333333333304</v>
      </c>
      <c r="T146" s="153">
        <v>3693.4590353887602</v>
      </c>
      <c r="U146" s="153">
        <v>3208.4809316003002</v>
      </c>
      <c r="V146" s="153">
        <v>63.344225795606398</v>
      </c>
      <c r="W146" s="153">
        <v>410.13776807810001</v>
      </c>
      <c r="X146" s="153">
        <v>98.846999173776098</v>
      </c>
      <c r="Y146" s="153">
        <v>0</v>
      </c>
      <c r="Z146" s="153">
        <v>0</v>
      </c>
      <c r="AA146" s="153">
        <v>132.42083946302199</v>
      </c>
      <c r="AB146" s="153">
        <v>-648.06167534629799</v>
      </c>
      <c r="AC146" s="153">
        <v>0</v>
      </c>
      <c r="AD146" s="153">
        <v>-508.01853693700599</v>
      </c>
      <c r="AE146" s="153">
        <v>6958.6281241532697</v>
      </c>
      <c r="AF146" s="153">
        <v>6450.6095872162596</v>
      </c>
      <c r="AG146" s="153">
        <f t="shared" si="15"/>
        <v>6958.6281241532697</v>
      </c>
      <c r="AH146" s="153">
        <f t="shared" si="16"/>
        <v>0</v>
      </c>
      <c r="AI146" s="153">
        <f t="shared" si="17"/>
        <v>-648.06167534629799</v>
      </c>
      <c r="AK146" s="152">
        <v>0.95833333333333304</v>
      </c>
      <c r="AL146" s="147">
        <v>4166.0909702334402</v>
      </c>
      <c r="AM146" s="147">
        <v>4449.0687022333204</v>
      </c>
      <c r="AN146" s="147">
        <v>76.8301523740882</v>
      </c>
      <c r="AO146" s="147">
        <v>424.38364187660699</v>
      </c>
      <c r="AP146" s="147">
        <v>187.301746590302</v>
      </c>
      <c r="AQ146" s="147">
        <v>0</v>
      </c>
      <c r="AR146" s="147">
        <v>0</v>
      </c>
      <c r="AS146" s="147">
        <v>143.35663829386499</v>
      </c>
      <c r="AT146" s="147">
        <v>-3167.9931463457401</v>
      </c>
      <c r="AU146" s="147">
        <v>0</v>
      </c>
      <c r="AV146" s="147">
        <v>-681.75838767320204</v>
      </c>
      <c r="AW146" s="147">
        <v>6279.0387052558899</v>
      </c>
      <c r="AX146" s="147">
        <v>5597.2803175826803</v>
      </c>
      <c r="AY146" s="147">
        <f t="shared" si="18"/>
        <v>6279.0387052558899</v>
      </c>
      <c r="AZ146" s="153">
        <f t="shared" si="19"/>
        <v>0</v>
      </c>
      <c r="BA146" s="153">
        <f t="shared" si="20"/>
        <v>-3167.9931463457401</v>
      </c>
    </row>
    <row r="147" spans="1:53" s="147" customFormat="1">
      <c r="A147" s="152">
        <v>0.96875</v>
      </c>
      <c r="B147" s="153">
        <v>3164.5674260826099</v>
      </c>
      <c r="C147" s="153">
        <v>3581.6229160800499</v>
      </c>
      <c r="D147" s="153">
        <v>56.304853274556699</v>
      </c>
      <c r="E147" s="153">
        <v>410.39469660335499</v>
      </c>
      <c r="F147" s="153">
        <v>218.099386373138</v>
      </c>
      <c r="G147" s="153">
        <v>0</v>
      </c>
      <c r="H147" s="153">
        <v>0</v>
      </c>
      <c r="I147" s="153">
        <v>87.677829564079303</v>
      </c>
      <c r="J147" s="153">
        <v>-1208.4741230934001</v>
      </c>
      <c r="K147" s="153">
        <v>0</v>
      </c>
      <c r="L147" s="153">
        <v>-534.43554915094796</v>
      </c>
      <c r="M147" s="153">
        <v>6310.1929848843902</v>
      </c>
      <c r="N147" s="153">
        <v>5775.7574357334397</v>
      </c>
      <c r="O147" s="153">
        <f t="shared" si="12"/>
        <v>6310.1929848843902</v>
      </c>
      <c r="P147" s="153">
        <f t="shared" si="13"/>
        <v>0</v>
      </c>
      <c r="Q147" s="153">
        <f t="shared" si="14"/>
        <v>-1208.4741230934001</v>
      </c>
      <c r="S147" s="152">
        <v>0.96875</v>
      </c>
      <c r="T147" s="153">
        <v>3695.9803957535801</v>
      </c>
      <c r="U147" s="153">
        <v>3191.61860872953</v>
      </c>
      <c r="V147" s="153">
        <v>63.3709906318119</v>
      </c>
      <c r="W147" s="153">
        <v>410.82162787619802</v>
      </c>
      <c r="X147" s="153">
        <v>98.837880837478806</v>
      </c>
      <c r="Y147" s="153">
        <v>0</v>
      </c>
      <c r="Z147" s="153">
        <v>0</v>
      </c>
      <c r="AA147" s="153">
        <v>130.91674305103001</v>
      </c>
      <c r="AB147" s="153">
        <v>-748.42124252950396</v>
      </c>
      <c r="AC147" s="153">
        <v>0</v>
      </c>
      <c r="AD147" s="153">
        <v>-506.68771291511399</v>
      </c>
      <c r="AE147" s="153">
        <v>6843.1250043501304</v>
      </c>
      <c r="AF147" s="153">
        <v>6336.4372914350097</v>
      </c>
      <c r="AG147" s="153">
        <f t="shared" si="15"/>
        <v>6843.1250043501304</v>
      </c>
      <c r="AH147" s="153">
        <f t="shared" si="16"/>
        <v>0</v>
      </c>
      <c r="AI147" s="153">
        <f t="shared" si="17"/>
        <v>-748.42124252950396</v>
      </c>
      <c r="AK147" s="152">
        <v>0.96875</v>
      </c>
      <c r="AL147" s="147">
        <v>4167.9783428386199</v>
      </c>
      <c r="AM147" s="147">
        <v>4465.678848992</v>
      </c>
      <c r="AN147" s="147">
        <v>80.410964106256699</v>
      </c>
      <c r="AO147" s="147">
        <v>424.24964958534298</v>
      </c>
      <c r="AP147" s="147">
        <v>194.79488893149099</v>
      </c>
      <c r="AQ147" s="147">
        <v>0</v>
      </c>
      <c r="AR147" s="147">
        <v>0</v>
      </c>
      <c r="AS147" s="147">
        <v>134.00841814257899</v>
      </c>
      <c r="AT147" s="147">
        <v>-3310.5211484998699</v>
      </c>
      <c r="AU147" s="147">
        <v>0</v>
      </c>
      <c r="AV147" s="147">
        <v>-683.41671473676604</v>
      </c>
      <c r="AW147" s="147">
        <v>6156.5999640964101</v>
      </c>
      <c r="AX147" s="147">
        <v>5473.1832493596503</v>
      </c>
      <c r="AY147" s="147">
        <f t="shared" si="18"/>
        <v>6156.5999640964101</v>
      </c>
      <c r="AZ147" s="153">
        <f t="shared" si="19"/>
        <v>0</v>
      </c>
      <c r="BA147" s="153">
        <f t="shared" si="20"/>
        <v>-3310.5211484998699</v>
      </c>
    </row>
    <row r="148" spans="1:53" s="147" customFormat="1">
      <c r="A148" s="152">
        <v>0.97916666666666696</v>
      </c>
      <c r="B148" s="153">
        <v>3164.3671834831798</v>
      </c>
      <c r="C148" s="153">
        <v>3568.2131995954901</v>
      </c>
      <c r="D148" s="153">
        <v>60.366779131151503</v>
      </c>
      <c r="E148" s="153">
        <v>410.128440390224</v>
      </c>
      <c r="F148" s="153">
        <v>218.344815736676</v>
      </c>
      <c r="G148" s="153">
        <v>0</v>
      </c>
      <c r="H148" s="153">
        <v>0</v>
      </c>
      <c r="I148" s="153">
        <v>89.860272592224305</v>
      </c>
      <c r="J148" s="153">
        <v>-1333.97615168328</v>
      </c>
      <c r="K148" s="153">
        <v>0</v>
      </c>
      <c r="L148" s="153">
        <v>-533.22601557640905</v>
      </c>
      <c r="M148" s="153">
        <v>6177.3045392456697</v>
      </c>
      <c r="N148" s="153">
        <v>5644.07852366926</v>
      </c>
      <c r="O148" s="153">
        <f t="shared" si="12"/>
        <v>6177.3045392456697</v>
      </c>
      <c r="P148" s="153">
        <f t="shared" si="13"/>
        <v>0</v>
      </c>
      <c r="Q148" s="153">
        <f t="shared" si="14"/>
        <v>-1333.97615168328</v>
      </c>
      <c r="S148" s="152">
        <v>0.97916666666666696</v>
      </c>
      <c r="T148" s="153">
        <v>3696.8609046638899</v>
      </c>
      <c r="U148" s="153">
        <v>3186.8416247140399</v>
      </c>
      <c r="V148" s="153">
        <v>63.364299167516997</v>
      </c>
      <c r="W148" s="153">
        <v>410.16390598678697</v>
      </c>
      <c r="X148" s="153">
        <v>98.856478693101806</v>
      </c>
      <c r="Y148" s="153">
        <v>0</v>
      </c>
      <c r="Z148" s="153">
        <v>0</v>
      </c>
      <c r="AA148" s="153">
        <v>143.538926334297</v>
      </c>
      <c r="AB148" s="153">
        <v>-893.84217232784795</v>
      </c>
      <c r="AC148" s="153">
        <v>0</v>
      </c>
      <c r="AD148" s="153">
        <v>-506.43245678636703</v>
      </c>
      <c r="AE148" s="153">
        <v>6705.7839672317896</v>
      </c>
      <c r="AF148" s="153">
        <v>6199.35151044542</v>
      </c>
      <c r="AG148" s="153">
        <f t="shared" si="15"/>
        <v>6705.7839672317896</v>
      </c>
      <c r="AH148" s="153">
        <f t="shared" si="16"/>
        <v>0</v>
      </c>
      <c r="AI148" s="153">
        <f t="shared" si="17"/>
        <v>-893.84217232784795</v>
      </c>
      <c r="AK148" s="152">
        <v>0.97916666666666696</v>
      </c>
      <c r="AL148" s="147">
        <v>4169.2321081975297</v>
      </c>
      <c r="AM148" s="147">
        <v>4315.6107043741504</v>
      </c>
      <c r="AN148" s="147">
        <v>77.867585194497593</v>
      </c>
      <c r="AO148" s="147">
        <v>424.87430689726602</v>
      </c>
      <c r="AP148" s="147">
        <v>188.100563466632</v>
      </c>
      <c r="AQ148" s="147">
        <v>0</v>
      </c>
      <c r="AR148" s="147">
        <v>0</v>
      </c>
      <c r="AS148" s="147">
        <v>140.18537233040101</v>
      </c>
      <c r="AT148" s="147">
        <v>-3325.9057768678399</v>
      </c>
      <c r="AU148" s="147">
        <v>0</v>
      </c>
      <c r="AV148" s="147">
        <v>-669.31833190854604</v>
      </c>
      <c r="AW148" s="147">
        <v>5989.9648635926396</v>
      </c>
      <c r="AX148" s="147">
        <v>5320.6465316840904</v>
      </c>
      <c r="AY148" s="147">
        <f t="shared" si="18"/>
        <v>5989.9648635926396</v>
      </c>
      <c r="AZ148" s="153">
        <f t="shared" si="19"/>
        <v>0</v>
      </c>
      <c r="BA148" s="153">
        <f t="shared" si="20"/>
        <v>-3325.9057768678399</v>
      </c>
    </row>
    <row r="149" spans="1:53" s="147" customFormat="1">
      <c r="A149" s="152">
        <v>0.98958333333333304</v>
      </c>
      <c r="B149" s="153">
        <v>3164.5674097828501</v>
      </c>
      <c r="C149" s="153">
        <v>3518.47314738153</v>
      </c>
      <c r="D149" s="153">
        <v>60.333320102644002</v>
      </c>
      <c r="E149" s="153">
        <v>410.797056430873</v>
      </c>
      <c r="F149" s="153">
        <v>216.76506786067301</v>
      </c>
      <c r="G149" s="153">
        <v>0</v>
      </c>
      <c r="H149" s="153">
        <v>0</v>
      </c>
      <c r="I149" s="153">
        <v>85.555335280560598</v>
      </c>
      <c r="J149" s="153">
        <v>-1368.2546376324301</v>
      </c>
      <c r="K149" s="153">
        <v>0</v>
      </c>
      <c r="L149" s="153">
        <v>-528.51063138282404</v>
      </c>
      <c r="M149" s="153">
        <v>6088.2366992067</v>
      </c>
      <c r="N149" s="153">
        <v>5559.7260678238699</v>
      </c>
      <c r="O149" s="153">
        <f t="shared" si="12"/>
        <v>6088.2366992067</v>
      </c>
      <c r="P149" s="153">
        <f t="shared" si="13"/>
        <v>0</v>
      </c>
      <c r="Q149" s="153">
        <f t="shared" si="14"/>
        <v>-1368.2546376324301</v>
      </c>
      <c r="S149" s="152">
        <v>0.98958333333333304</v>
      </c>
      <c r="T149" s="153">
        <v>3696.0938038811801</v>
      </c>
      <c r="U149" s="153">
        <v>3155.19051976424</v>
      </c>
      <c r="V149" s="153">
        <v>62.768795345095498</v>
      </c>
      <c r="W149" s="153">
        <v>410.93734229312901</v>
      </c>
      <c r="X149" s="153">
        <v>102.842922765659</v>
      </c>
      <c r="Y149" s="153">
        <v>0</v>
      </c>
      <c r="Z149" s="153">
        <v>0</v>
      </c>
      <c r="AA149" s="153">
        <v>141.86828302947001</v>
      </c>
      <c r="AB149" s="153">
        <v>-976.41873507367598</v>
      </c>
      <c r="AC149" s="153">
        <v>0</v>
      </c>
      <c r="AD149" s="153">
        <v>-503.65194017267203</v>
      </c>
      <c r="AE149" s="153">
        <v>6593.2829320050996</v>
      </c>
      <c r="AF149" s="153">
        <v>6089.6309918324296</v>
      </c>
      <c r="AG149" s="153">
        <f t="shared" si="15"/>
        <v>6593.2829320050996</v>
      </c>
      <c r="AH149" s="153">
        <f t="shared" si="16"/>
        <v>0</v>
      </c>
      <c r="AI149" s="153">
        <f t="shared" si="17"/>
        <v>-976.41873507367598</v>
      </c>
      <c r="AK149" s="152">
        <v>0.98958333333333304</v>
      </c>
      <c r="AL149" s="147">
        <v>4169.9590452668799</v>
      </c>
      <c r="AM149" s="147">
        <v>4224.2728331019798</v>
      </c>
      <c r="AN149" s="147">
        <v>60.492283724905697</v>
      </c>
      <c r="AO149" s="147">
        <v>424.73966012791902</v>
      </c>
      <c r="AP149" s="147">
        <v>170.34141555366</v>
      </c>
      <c r="AQ149" s="147">
        <v>0</v>
      </c>
      <c r="AR149" s="147">
        <v>0</v>
      </c>
      <c r="AS149" s="147">
        <v>162.56624777265301</v>
      </c>
      <c r="AT149" s="147">
        <v>-3329.9911670605702</v>
      </c>
      <c r="AU149" s="147">
        <v>0</v>
      </c>
      <c r="AV149" s="147">
        <v>-660.60978867963604</v>
      </c>
      <c r="AW149" s="147">
        <v>5882.3803184874296</v>
      </c>
      <c r="AX149" s="147">
        <v>5221.7705298077899</v>
      </c>
      <c r="AY149" s="147">
        <f t="shared" si="18"/>
        <v>5882.3803184874296</v>
      </c>
      <c r="AZ149" s="153">
        <f t="shared" si="19"/>
        <v>0</v>
      </c>
      <c r="BA149" s="153">
        <f t="shared" si="20"/>
        <v>-3329.9911670605702</v>
      </c>
    </row>
    <row r="150" spans="1:53" s="147" customFormat="1"/>
    <row r="151" spans="1:53" s="147" customFormat="1"/>
    <row r="152" spans="1:53" s="147" customFormat="1"/>
    <row r="153" spans="1:53" s="147" customFormat="1"/>
    <row r="154" spans="1:53" s="147" customFormat="1"/>
    <row r="155" spans="1:53" s="147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2" priority="3">
      <formula>$AE54=MIN($AE$54:$AE$149)</formula>
    </cfRule>
  </conditionalFormatting>
  <conditionalFormatting sqref="AK54:AY149">
    <cfRule type="expression" dxfId="1" priority="2">
      <formula>$AW54=MIN($AW$54:$AW$149)</formula>
    </cfRule>
  </conditionalFormatting>
  <conditionalFormatting sqref="A54:O149">
    <cfRule type="expression" dxfId="0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topLeftCell="A1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77" t="s">
        <v>417</v>
      </c>
      <c r="T1" s="130"/>
      <c r="U1" s="53"/>
      <c r="V1" s="53"/>
      <c r="W1" s="53"/>
      <c r="Y1" s="54"/>
      <c r="Z1" s="53"/>
      <c r="AC1" s="131"/>
      <c r="AF1" s="132"/>
      <c r="AG1" s="194"/>
      <c r="AH1" s="217" t="str">
        <f>'3.1'!N1</f>
        <v>IV. čtvrtletí 2022</v>
      </c>
    </row>
    <row r="2" spans="1:34" ht="6" customHeight="1"/>
    <row r="3" spans="1:34" ht="12" customHeight="1">
      <c r="F3" s="133"/>
      <c r="U3" s="133"/>
    </row>
    <row r="4" spans="1:34" ht="12" customHeight="1"/>
    <row r="5" spans="1:34" s="25" customFormat="1" ht="12" customHeight="1">
      <c r="A5" s="602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60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>
      <c r="A6" s="602"/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  <c r="N6" s="127"/>
      <c r="O6" s="30"/>
      <c r="P6" s="602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604"/>
      <c r="AC6" s="127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604.7469000000001</v>
      </c>
      <c r="D8" s="64">
        <f>SUM('4.2'!B8:D8)</f>
        <v>0</v>
      </c>
      <c r="E8" s="64">
        <f>SUM('4.2'!B22:D22)</f>
        <v>0.410941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2.5298889999999998</v>
      </c>
      <c r="D9" s="64">
        <f>SUM('4.2'!B9:D9)</f>
        <v>0</v>
      </c>
      <c r="E9" s="64">
        <f>SUM('4.2'!B23:D23)</f>
        <v>658.44913700000018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766.54328800000008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9143.8093329999992</v>
      </c>
      <c r="D11" s="64">
        <f>SUM('4.2'!B11:D11)</f>
        <v>0</v>
      </c>
      <c r="E11" s="64">
        <f>SUM('4.2'!B25:D25)</f>
        <v>0.76047900000000013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11.894791999999999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3.4850389999999996</v>
      </c>
      <c r="D14" s="64">
        <f>SUM('4.2'!B14:D14)</f>
        <v>0</v>
      </c>
      <c r="E14" s="64">
        <f>SUM('4.2'!B28:D28)</f>
        <v>5.1369999999999999E-2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56.981484000000002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137.32665700000001</v>
      </c>
      <c r="D16" s="64">
        <f>SUM('4.2'!B16:D16)</f>
        <v>0</v>
      </c>
      <c r="E16" s="64">
        <f>SUM('4.2'!B30:D30)</f>
        <v>62.702919000000023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45.743450000000003</v>
      </c>
      <c r="E17" s="64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4.3772629999999992</v>
      </c>
      <c r="D18" s="64">
        <f>SUM('4.2'!B18:D18)</f>
        <v>0</v>
      </c>
      <c r="E18" s="64">
        <f>SUM('4.2'!B32:D32)</f>
        <v>2.2156750000000001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176.22189900000001</v>
      </c>
      <c r="D19" s="64">
        <f>SUM('4.2'!B19:D19)</f>
        <v>701.4963600000001</v>
      </c>
      <c r="E19" s="64">
        <f>SUM('4.2'!B33:D33)</f>
        <v>323.35792899999984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204</v>
      </c>
      <c r="B20" s="64">
        <f>SUM('4.1'!B8:D8)</f>
        <v>8470.3917199999996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00"/>
      <c r="B34" s="601"/>
      <c r="C34" s="601"/>
      <c r="D34" s="601"/>
      <c r="E34" s="135"/>
      <c r="F34" s="135"/>
      <c r="G34" s="600"/>
      <c r="H34" s="601"/>
      <c r="I34" s="601"/>
      <c r="J34" s="601"/>
      <c r="K34" s="135"/>
      <c r="L34" s="135"/>
      <c r="M34" s="22"/>
      <c r="N34" s="22"/>
      <c r="O34" s="22"/>
      <c r="P34" s="22"/>
    </row>
    <row r="35" spans="1:16" ht="12" customHeight="1">
      <c r="A35" s="599"/>
      <c r="B35" s="599"/>
      <c r="C35" s="599"/>
      <c r="D35" s="599"/>
      <c r="E35" s="64"/>
      <c r="F35" s="31"/>
      <c r="G35" s="599"/>
      <c r="H35" s="599"/>
      <c r="I35" s="599"/>
      <c r="J35" s="599"/>
      <c r="K35" s="64"/>
      <c r="L35" s="31"/>
    </row>
    <row r="36" spans="1:16" ht="12" customHeight="1">
      <c r="A36" s="599"/>
      <c r="B36" s="599"/>
      <c r="C36" s="599"/>
      <c r="D36" s="599"/>
      <c r="E36" s="64"/>
      <c r="F36" s="31"/>
      <c r="G36" s="599"/>
      <c r="H36" s="599"/>
      <c r="I36" s="599"/>
      <c r="J36" s="599"/>
      <c r="K36" s="64"/>
      <c r="L36" s="31"/>
    </row>
    <row r="37" spans="1:16" ht="12" customHeight="1">
      <c r="A37" s="599"/>
      <c r="B37" s="599"/>
      <c r="C37" s="599"/>
      <c r="D37" s="599"/>
      <c r="E37" s="64"/>
      <c r="F37" s="31"/>
      <c r="G37" s="599"/>
      <c r="H37" s="599"/>
      <c r="I37" s="599"/>
      <c r="J37" s="599"/>
      <c r="K37" s="64"/>
      <c r="L37" s="31"/>
    </row>
    <row r="38" spans="1:16" ht="12" customHeight="1">
      <c r="A38" s="599"/>
      <c r="B38" s="599"/>
      <c r="C38" s="599"/>
      <c r="D38" s="599"/>
      <c r="E38" s="64"/>
      <c r="F38" s="31"/>
      <c r="G38" s="599"/>
      <c r="H38" s="599"/>
      <c r="I38" s="599"/>
      <c r="J38" s="599"/>
      <c r="K38" s="64"/>
      <c r="L38" s="31"/>
    </row>
    <row r="39" spans="1:16" ht="12" customHeight="1">
      <c r="A39" s="599"/>
      <c r="B39" s="599"/>
      <c r="C39" s="599"/>
      <c r="D39" s="599"/>
      <c r="E39" s="64"/>
      <c r="F39" s="31"/>
      <c r="G39" s="599"/>
      <c r="H39" s="599"/>
      <c r="I39" s="599"/>
      <c r="J39" s="599"/>
      <c r="K39" s="64"/>
      <c r="L39" s="31"/>
    </row>
    <row r="40" spans="1:16" ht="12" customHeight="1">
      <c r="A40" s="599"/>
      <c r="B40" s="599"/>
      <c r="C40" s="599"/>
      <c r="D40" s="599"/>
      <c r="E40" s="64"/>
      <c r="F40" s="31"/>
      <c r="G40" s="599"/>
      <c r="H40" s="599"/>
      <c r="I40" s="599"/>
      <c r="J40" s="599"/>
      <c r="K40" s="64"/>
      <c r="L40" s="31"/>
    </row>
    <row r="41" spans="1:16" ht="12" customHeight="1">
      <c r="A41" s="599"/>
      <c r="B41" s="599"/>
      <c r="C41" s="599"/>
      <c r="D41" s="599"/>
      <c r="E41" s="64"/>
      <c r="F41" s="31"/>
      <c r="G41" s="599"/>
      <c r="H41" s="599"/>
      <c r="I41" s="599"/>
      <c r="J41" s="599"/>
      <c r="K41" s="64"/>
      <c r="L41" s="31"/>
    </row>
    <row r="42" spans="1:16" ht="12" customHeight="1">
      <c r="A42" s="599"/>
      <c r="B42" s="599"/>
      <c r="C42" s="599"/>
      <c r="D42" s="599"/>
      <c r="E42" s="64"/>
      <c r="F42" s="31"/>
      <c r="G42" s="599"/>
      <c r="H42" s="599"/>
      <c r="I42" s="599"/>
      <c r="J42" s="599"/>
      <c r="K42" s="64"/>
      <c r="L42" s="31"/>
    </row>
    <row r="43" spans="1:16" ht="12" customHeight="1">
      <c r="A43" s="599"/>
      <c r="B43" s="599"/>
      <c r="C43" s="599"/>
      <c r="D43" s="599"/>
      <c r="E43" s="64"/>
      <c r="F43" s="31"/>
      <c r="G43" s="599"/>
      <c r="H43" s="599"/>
      <c r="I43" s="599"/>
      <c r="J43" s="599"/>
      <c r="K43" s="64"/>
      <c r="L43" s="31"/>
    </row>
    <row r="44" spans="1:16" ht="12" customHeight="1">
      <c r="A44" s="599"/>
      <c r="B44" s="599"/>
      <c r="C44" s="599"/>
      <c r="D44" s="599"/>
      <c r="E44" s="64"/>
      <c r="F44" s="31"/>
      <c r="G44" s="599"/>
      <c r="H44" s="599"/>
      <c r="I44" s="599"/>
      <c r="J44" s="599"/>
      <c r="K44" s="64"/>
      <c r="L44" s="31"/>
    </row>
    <row r="45" spans="1:16" ht="12" customHeight="1">
      <c r="A45" s="599"/>
      <c r="B45" s="599"/>
      <c r="C45" s="599"/>
      <c r="D45" s="599"/>
      <c r="E45" s="64"/>
      <c r="F45" s="31"/>
      <c r="G45" s="599"/>
      <c r="H45" s="599"/>
      <c r="I45" s="599"/>
      <c r="J45" s="599"/>
      <c r="K45" s="64"/>
      <c r="L45" s="31"/>
    </row>
    <row r="46" spans="1:16" ht="12" customHeight="1">
      <c r="F46" s="129"/>
      <c r="L46" s="12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8"/>
      <c r="B115" s="128"/>
    </row>
    <row r="116" spans="1:2">
      <c r="A116" s="128"/>
      <c r="B116" s="128"/>
    </row>
    <row r="137" spans="1:2">
      <c r="A137" s="128"/>
      <c r="B137" s="128"/>
    </row>
    <row r="138" spans="1:2" ht="12" customHeight="1">
      <c r="A138" s="136"/>
      <c r="B138" s="136"/>
    </row>
    <row r="139" spans="1:2">
      <c r="A139" s="136"/>
      <c r="B139" s="136"/>
    </row>
    <row r="140" spans="1:2" ht="12.75" customHeight="1">
      <c r="B140" s="136"/>
    </row>
    <row r="141" spans="1:2" ht="12.75" customHeight="1">
      <c r="B141" s="136"/>
    </row>
    <row r="142" spans="1:2">
      <c r="B142" s="136"/>
    </row>
    <row r="143" spans="1:2">
      <c r="B143" s="136"/>
    </row>
    <row r="144" spans="1:2">
      <c r="B144" s="136"/>
    </row>
    <row r="145" spans="1:2">
      <c r="B145" s="136"/>
    </row>
    <row r="146" spans="1:2">
      <c r="B146" s="136"/>
    </row>
    <row r="147" spans="1:2">
      <c r="B147" s="136"/>
    </row>
    <row r="148" spans="1:2">
      <c r="B148" s="136"/>
    </row>
    <row r="149" spans="1:2">
      <c r="B149" s="136"/>
    </row>
    <row r="150" spans="1:2">
      <c r="B150" s="136"/>
    </row>
    <row r="151" spans="1:2">
      <c r="B151" s="136"/>
    </row>
    <row r="152" spans="1:2">
      <c r="B152" s="136"/>
    </row>
    <row r="153" spans="1:2">
      <c r="B153" s="136"/>
    </row>
    <row r="154" spans="1:2">
      <c r="B154" s="136"/>
    </row>
    <row r="155" spans="1:2">
      <c r="B155" s="136"/>
    </row>
    <row r="156" spans="1:2">
      <c r="B156" s="136"/>
    </row>
    <row r="157" spans="1:2">
      <c r="B157" s="136"/>
    </row>
    <row r="158" spans="1:2">
      <c r="B158" s="128"/>
    </row>
    <row r="159" spans="1:2">
      <c r="B159" s="128"/>
    </row>
    <row r="160" spans="1:2" ht="12" customHeight="1">
      <c r="A160" s="136"/>
      <c r="B160" s="128"/>
    </row>
    <row r="161" spans="1:2">
      <c r="A161" s="136"/>
      <c r="B161" s="128"/>
    </row>
    <row r="162" spans="1:2">
      <c r="A162" s="136"/>
      <c r="B162" s="128"/>
    </row>
    <row r="163" spans="1:2" ht="90" customHeight="1">
      <c r="B163" s="128"/>
    </row>
    <row r="164" spans="1:2">
      <c r="B164" s="128"/>
    </row>
    <row r="165" spans="1:2">
      <c r="B165" s="128"/>
    </row>
    <row r="166" spans="1:2">
      <c r="B166" s="128"/>
    </row>
    <row r="167" spans="1:2">
      <c r="B167" s="128"/>
    </row>
    <row r="168" spans="1:2">
      <c r="B168" s="128"/>
    </row>
    <row r="169" spans="1:2">
      <c r="B169" s="128"/>
    </row>
    <row r="170" spans="1:2">
      <c r="B170" s="128"/>
    </row>
    <row r="171" spans="1:2">
      <c r="B171" s="128"/>
    </row>
    <row r="172" spans="1:2">
      <c r="B172" s="128"/>
    </row>
    <row r="173" spans="1:2">
      <c r="B173" s="128"/>
    </row>
    <row r="174" spans="1:2">
      <c r="B174" s="128"/>
    </row>
    <row r="175" spans="1:2">
      <c r="B175" s="128"/>
    </row>
    <row r="176" spans="1:2">
      <c r="A176" s="136"/>
      <c r="B176" s="128"/>
    </row>
    <row r="177" spans="1:2">
      <c r="A177" s="136"/>
      <c r="B177" s="128"/>
    </row>
    <row r="178" spans="1:2">
      <c r="A178" s="136"/>
      <c r="B178" s="128"/>
    </row>
    <row r="179" spans="1:2">
      <c r="A179" s="128"/>
      <c r="B179" s="128"/>
    </row>
    <row r="180" spans="1:2">
      <c r="A180" s="128"/>
      <c r="B180" s="128"/>
    </row>
    <row r="181" spans="1:2">
      <c r="A181" s="128"/>
      <c r="B181" s="128"/>
    </row>
    <row r="182" spans="1:2">
      <c r="B182" s="128"/>
    </row>
    <row r="183" spans="1:2">
      <c r="B183" s="128"/>
    </row>
    <row r="184" spans="1:2">
      <c r="B184" s="128"/>
    </row>
    <row r="185" spans="1:2">
      <c r="B185" s="128"/>
    </row>
    <row r="186" spans="1:2">
      <c r="B186" s="128"/>
    </row>
    <row r="187" spans="1:2">
      <c r="B187" s="128"/>
    </row>
    <row r="188" spans="1:2">
      <c r="B188" s="128"/>
    </row>
    <row r="189" spans="1:2">
      <c r="B189" s="128"/>
    </row>
    <row r="190" spans="1:2">
      <c r="B190" s="128"/>
    </row>
    <row r="191" spans="1:2">
      <c r="B191" s="128"/>
    </row>
    <row r="192" spans="1:2">
      <c r="B192" s="128"/>
    </row>
    <row r="193" spans="1:2">
      <c r="B193" s="128"/>
    </row>
    <row r="194" spans="1:2">
      <c r="B194" s="128"/>
    </row>
    <row r="195" spans="1:2">
      <c r="B195" s="128"/>
    </row>
    <row r="196" spans="1:2">
      <c r="B196" s="128"/>
    </row>
    <row r="197" spans="1:2">
      <c r="B197" s="128"/>
    </row>
    <row r="198" spans="1:2">
      <c r="B198" s="128"/>
    </row>
    <row r="199" spans="1:2">
      <c r="B199" s="128"/>
    </row>
    <row r="200" spans="1:2">
      <c r="B200" s="128"/>
    </row>
    <row r="201" spans="1:2">
      <c r="A201" s="128"/>
      <c r="B201" s="128"/>
    </row>
    <row r="202" spans="1:2">
      <c r="A202" s="128"/>
      <c r="B202" s="128"/>
    </row>
    <row r="203" spans="1:2" ht="12.75" customHeight="1">
      <c r="B203" s="128"/>
    </row>
    <row r="204" spans="1:2" ht="12" customHeight="1">
      <c r="B204" s="128"/>
    </row>
    <row r="205" spans="1:2">
      <c r="B205" s="128"/>
    </row>
    <row r="206" spans="1:2">
      <c r="B206" s="128"/>
    </row>
    <row r="207" spans="1:2">
      <c r="B207" s="128"/>
    </row>
    <row r="208" spans="1:2">
      <c r="B208" s="128"/>
    </row>
    <row r="209" spans="1:2">
      <c r="B209" s="128"/>
    </row>
    <row r="210" spans="1:2">
      <c r="B210" s="128"/>
    </row>
    <row r="211" spans="1:2">
      <c r="B211" s="128"/>
    </row>
    <row r="212" spans="1:2">
      <c r="B212" s="128"/>
    </row>
    <row r="213" spans="1:2">
      <c r="B213" s="128"/>
    </row>
    <row r="214" spans="1:2">
      <c r="B214" s="128"/>
    </row>
    <row r="215" spans="1:2">
      <c r="B215" s="128"/>
    </row>
    <row r="216" spans="1:2">
      <c r="B216" s="128"/>
    </row>
    <row r="217" spans="1:2">
      <c r="B217" s="128"/>
    </row>
    <row r="218" spans="1:2">
      <c r="B218" s="128"/>
    </row>
    <row r="219" spans="1:2">
      <c r="B219" s="128"/>
    </row>
    <row r="220" spans="1:2">
      <c r="B220" s="128"/>
    </row>
    <row r="221" spans="1:2">
      <c r="B221" s="128"/>
    </row>
    <row r="222" spans="1:2">
      <c r="A222" s="136"/>
      <c r="B222" s="128"/>
    </row>
    <row r="223" spans="1:2">
      <c r="A223" s="136"/>
      <c r="B223" s="128"/>
    </row>
    <row r="224" spans="1:2">
      <c r="A224" s="136"/>
      <c r="B224" s="128"/>
    </row>
    <row r="225" spans="1:2">
      <c r="A225" s="136"/>
      <c r="B225" s="128"/>
    </row>
    <row r="226" spans="1:2">
      <c r="A226" s="136"/>
      <c r="B226" s="128"/>
    </row>
    <row r="227" spans="1:2">
      <c r="A227" s="136"/>
      <c r="B227" s="128"/>
    </row>
    <row r="228" spans="1:2">
      <c r="A228" s="136"/>
      <c r="B228" s="128"/>
    </row>
    <row r="229" spans="1:2">
      <c r="A229" s="128"/>
      <c r="B229" s="128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23"/>
  </cols>
  <sheetData>
    <row r="25" spans="6:6">
      <c r="F25" s="422"/>
    </row>
    <row r="26" spans="6:6">
      <c r="F26" s="422"/>
    </row>
    <row r="27" spans="6:6">
      <c r="F27" s="422"/>
    </row>
    <row r="28" spans="6:6">
      <c r="F28" s="422"/>
    </row>
    <row r="47" spans="1:3" ht="15">
      <c r="A47" s="424" t="s">
        <v>418</v>
      </c>
    </row>
    <row r="48" spans="1:3" ht="14.25">
      <c r="A48" s="425" t="s">
        <v>419</v>
      </c>
      <c r="B48" s="426"/>
      <c r="C48" s="426"/>
    </row>
    <row r="50" spans="1:2" ht="14.25">
      <c r="A50" s="454" t="s">
        <v>430</v>
      </c>
      <c r="B50" s="455">
        <f ca="1">TODAY()</f>
        <v>44970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16" t="s">
        <v>383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253</v>
      </c>
    </row>
    <row r="36" spans="1:10" s="49" customFormat="1" ht="24.75" customHeight="1">
      <c r="A36" s="126" t="s">
        <v>254</v>
      </c>
    </row>
    <row r="37" spans="1:10" s="41" customFormat="1" ht="15">
      <c r="A37" s="42" t="s">
        <v>177</v>
      </c>
    </row>
    <row r="38" spans="1:10" s="49" customFormat="1" ht="24.75" customHeight="1">
      <c r="A38" s="126" t="s">
        <v>178</v>
      </c>
    </row>
    <row r="39" spans="1:10" s="41" customFormat="1" ht="15">
      <c r="A39" s="42" t="s">
        <v>139</v>
      </c>
    </row>
    <row r="40" spans="1:10" s="49" customFormat="1" ht="39.75" customHeight="1">
      <c r="A40" s="467" t="s">
        <v>301</v>
      </c>
      <c r="B40" s="467"/>
      <c r="C40" s="467"/>
      <c r="D40" s="467"/>
      <c r="E40" s="467"/>
      <c r="F40" s="467"/>
      <c r="G40" s="467"/>
      <c r="H40" s="467"/>
      <c r="I40" s="467"/>
      <c r="J40" s="467"/>
    </row>
    <row r="41" spans="1:10" s="41" customFormat="1" ht="15">
      <c r="A41" s="42" t="s">
        <v>160</v>
      </c>
    </row>
    <row r="42" spans="1:10" s="49" customFormat="1" ht="24.75" customHeight="1">
      <c r="A42" s="126" t="s">
        <v>175</v>
      </c>
      <c r="B42" s="125"/>
    </row>
    <row r="43" spans="1:10" s="41" customFormat="1" ht="15">
      <c r="A43" s="42" t="s">
        <v>262</v>
      </c>
    </row>
    <row r="44" spans="1:10" s="49" customFormat="1" ht="54.75" customHeight="1">
      <c r="A44" s="466" t="s">
        <v>274</v>
      </c>
      <c r="B44" s="466"/>
      <c r="C44" s="466"/>
      <c r="D44" s="466"/>
      <c r="E44" s="466"/>
      <c r="F44" s="466"/>
      <c r="G44" s="466"/>
      <c r="H44" s="466"/>
      <c r="I44" s="466"/>
      <c r="J44" s="466"/>
    </row>
    <row r="45" spans="1:10" s="41" customFormat="1" ht="15">
      <c r="A45" s="42" t="s">
        <v>267</v>
      </c>
    </row>
    <row r="46" spans="1:10" s="49" customFormat="1" ht="24.75" customHeight="1">
      <c r="A46" s="126" t="s">
        <v>272</v>
      </c>
    </row>
    <row r="47" spans="1:10" s="41" customFormat="1" ht="16.5">
      <c r="A47" s="42" t="s">
        <v>263</v>
      </c>
    </row>
    <row r="48" spans="1:10" s="41" customFormat="1" ht="69.75" customHeight="1">
      <c r="A48" s="466" t="s">
        <v>302</v>
      </c>
      <c r="B48" s="466"/>
      <c r="C48" s="466"/>
      <c r="D48" s="466"/>
      <c r="E48" s="466"/>
      <c r="F48" s="466"/>
      <c r="G48" s="466"/>
      <c r="H48" s="466"/>
      <c r="I48" s="466"/>
      <c r="J48" s="466"/>
    </row>
    <row r="49" spans="1:10" s="41" customFormat="1" ht="16.5">
      <c r="A49" s="42" t="s">
        <v>264</v>
      </c>
    </row>
    <row r="50" spans="1:10" s="49" customFormat="1" ht="24.75" customHeight="1">
      <c r="A50" s="126" t="s">
        <v>269</v>
      </c>
    </row>
    <row r="51" spans="1:10" s="41" customFormat="1" ht="15">
      <c r="A51" s="42" t="s">
        <v>265</v>
      </c>
    </row>
    <row r="52" spans="1:10" s="49" customFormat="1" ht="24.75" customHeight="1">
      <c r="A52" s="126" t="s">
        <v>270</v>
      </c>
    </row>
    <row r="53" spans="1:10" s="41" customFormat="1" ht="15">
      <c r="A53" s="42" t="s">
        <v>266</v>
      </c>
    </row>
    <row r="54" spans="1:10" s="49" customFormat="1" ht="24.75" customHeight="1">
      <c r="A54" s="126" t="s">
        <v>271</v>
      </c>
    </row>
    <row r="55" spans="1:10" s="41" customFormat="1" ht="15">
      <c r="A55" s="42" t="s">
        <v>138</v>
      </c>
    </row>
    <row r="56" spans="1:10" s="49" customFormat="1" ht="24.75" customHeight="1">
      <c r="A56" s="126" t="s">
        <v>174</v>
      </c>
    </row>
    <row r="57" spans="1:10" s="41" customFormat="1" ht="15">
      <c r="A57" s="42" t="s">
        <v>268</v>
      </c>
    </row>
    <row r="58" spans="1:10" s="49" customFormat="1" ht="24.75" customHeight="1">
      <c r="A58" s="126" t="s">
        <v>273</v>
      </c>
    </row>
    <row r="59" spans="1:10" s="41" customFormat="1" ht="15">
      <c r="A59" s="42" t="s">
        <v>179</v>
      </c>
    </row>
    <row r="60" spans="1:10" s="41" customFormat="1" ht="39.75" customHeight="1">
      <c r="A60" s="466" t="s">
        <v>308</v>
      </c>
      <c r="B60" s="466"/>
      <c r="C60" s="466"/>
      <c r="D60" s="466"/>
      <c r="E60" s="466"/>
      <c r="F60" s="466"/>
      <c r="G60" s="466"/>
      <c r="H60" s="466"/>
      <c r="I60" s="466"/>
      <c r="J60" s="466"/>
    </row>
    <row r="61" spans="1:10" ht="18" customHeight="1">
      <c r="A61" s="42" t="s">
        <v>309</v>
      </c>
    </row>
    <row r="62" spans="1:10" ht="24.75" customHeight="1">
      <c r="A62" s="126" t="s">
        <v>310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56" customWidth="1"/>
    <col min="3" max="3" width="21" style="156" customWidth="1"/>
    <col min="4" max="4" width="14.7109375" style="156" customWidth="1"/>
    <col min="5" max="5" width="17.7109375" style="158" customWidth="1"/>
    <col min="6" max="7" width="12" style="158" customWidth="1"/>
    <col min="8" max="16384" width="9.140625" style="156"/>
  </cols>
  <sheetData>
    <row r="1" spans="1:16" ht="20.25">
      <c r="A1" s="216" t="str">
        <f>"2 STRUČNÝ PŘEHLED ZA "&amp;UPPER('3.1'!N1)</f>
        <v>2 STRUČNÝ PŘEHLED ZA IV. ČTVRTLETÍ 2022</v>
      </c>
      <c r="B1" s="154"/>
      <c r="C1" s="154"/>
      <c r="D1" s="154"/>
      <c r="E1" s="155"/>
      <c r="F1" s="155"/>
      <c r="G1" s="217" t="str">
        <f>'3.1'!N1</f>
        <v>IV. čtvrtletí 2022</v>
      </c>
      <c r="H1" s="116"/>
    </row>
    <row r="2" spans="1:16" ht="15">
      <c r="A2" s="154"/>
      <c r="B2" s="154"/>
      <c r="C2" s="154"/>
      <c r="D2" s="154"/>
      <c r="E2" s="155"/>
      <c r="F2" s="155"/>
      <c r="G2" s="155"/>
    </row>
    <row r="3" spans="1:16" ht="15">
      <c r="A3" s="159"/>
      <c r="B3" s="159"/>
      <c r="C3" s="159"/>
      <c r="D3" s="159"/>
      <c r="E3" s="160"/>
      <c r="F3" s="161" t="s">
        <v>314</v>
      </c>
      <c r="G3" s="161"/>
    </row>
    <row r="4" spans="1:16" ht="15">
      <c r="A4" s="470" t="s">
        <v>424</v>
      </c>
      <c r="B4" s="470"/>
      <c r="C4" s="470"/>
      <c r="D4" s="470"/>
      <c r="E4" s="162">
        <f>SUM(E5:E7)</f>
        <v>22373.112211000007</v>
      </c>
      <c r="F4" s="163">
        <f>SUM(F5:F7)</f>
        <v>-2183.2006019999963</v>
      </c>
      <c r="G4" s="164">
        <v>-8.8905880073502613E-2</v>
      </c>
    </row>
    <row r="5" spans="1:16">
      <c r="A5" s="469" t="str">
        <f>'4.1'!B6</f>
        <v>Říjen</v>
      </c>
      <c r="B5" s="469"/>
      <c r="C5" s="469"/>
      <c r="D5" s="469"/>
      <c r="E5" s="165">
        <f>INDEX('3.1'!$B$7:$M$7,,MATCH('2'!$A5,'3.1'!$B$5:$M$5,0))</f>
        <v>6582.6956970000028</v>
      </c>
      <c r="F5" s="166">
        <v>-1421.4714030000023</v>
      </c>
      <c r="G5" s="167">
        <v>-0.17759142022409818</v>
      </c>
    </row>
    <row r="6" spans="1:16">
      <c r="A6" s="469" t="str">
        <f>'4.1'!C6</f>
        <v>Listopad</v>
      </c>
      <c r="B6" s="469"/>
      <c r="C6" s="469"/>
      <c r="D6" s="469"/>
      <c r="E6" s="165">
        <f>INDEX('3.1'!$B$7:$M$7,,MATCH('2'!$A6,'3.1'!$B$5:$M$5,0))</f>
        <v>7304.3237430000008</v>
      </c>
      <c r="F6" s="166">
        <v>-974.02561099999912</v>
      </c>
      <c r="G6" s="167">
        <v>-0.11765939915659171</v>
      </c>
    </row>
    <row r="7" spans="1:16">
      <c r="A7" s="469" t="str">
        <f>'4.1'!D6</f>
        <v>Prosinec</v>
      </c>
      <c r="B7" s="469"/>
      <c r="C7" s="469"/>
      <c r="D7" s="469"/>
      <c r="E7" s="165">
        <f>INDEX('3.1'!$B$7:$M$7,,MATCH('2'!$A7,'3.1'!$B$5:$M$5,0))</f>
        <v>8486.0927710000014</v>
      </c>
      <c r="F7" s="166">
        <v>212.29641200000515</v>
      </c>
      <c r="G7" s="167">
        <v>2.5658887744931653E-2</v>
      </c>
    </row>
    <row r="8" spans="1:16">
      <c r="A8" s="168"/>
      <c r="B8" s="168"/>
      <c r="C8" s="168"/>
      <c r="D8" s="168"/>
      <c r="E8" s="165"/>
      <c r="F8" s="166"/>
      <c r="G8" s="167"/>
    </row>
    <row r="9" spans="1:16">
      <c r="A9" s="471" t="s">
        <v>422</v>
      </c>
      <c r="B9" s="472"/>
      <c r="C9" s="472"/>
      <c r="D9" s="472"/>
      <c r="E9" s="165"/>
      <c r="F9" s="166"/>
      <c r="G9" s="169"/>
    </row>
    <row r="10" spans="1:16">
      <c r="A10" s="469" t="s">
        <v>315</v>
      </c>
      <c r="B10" s="469"/>
      <c r="C10" s="469"/>
      <c r="D10" s="469"/>
      <c r="E10" s="165">
        <f>'4.1'!B7</f>
        <v>8470.3917199999996</v>
      </c>
      <c r="F10" s="166">
        <v>-265.81949999999961</v>
      </c>
      <c r="G10" s="169">
        <v>-3.0427320643467641E-2</v>
      </c>
    </row>
    <row r="11" spans="1:16">
      <c r="A11" s="469" t="s">
        <v>316</v>
      </c>
      <c r="B11" s="469"/>
      <c r="C11" s="469"/>
      <c r="D11" s="469"/>
      <c r="E11" s="165">
        <f>'4.1'!B9</f>
        <v>10907.916543999998</v>
      </c>
      <c r="F11" s="166">
        <v>-1278.6357279999975</v>
      </c>
      <c r="G11" s="169">
        <v>-0.10492185029627971</v>
      </c>
    </row>
    <row r="12" spans="1:16">
      <c r="A12" s="469" t="s">
        <v>317</v>
      </c>
      <c r="B12" s="469"/>
      <c r="C12" s="469"/>
      <c r="D12" s="469"/>
      <c r="E12" s="165">
        <f>'4.2'!B6</f>
        <v>747.23981000000003</v>
      </c>
      <c r="F12" s="166">
        <v>-479.02614999999992</v>
      </c>
      <c r="G12" s="169">
        <v>-0.39063805538563584</v>
      </c>
    </row>
    <row r="13" spans="1:16">
      <c r="A13" s="469" t="s">
        <v>318</v>
      </c>
      <c r="B13" s="469"/>
      <c r="C13" s="469"/>
      <c r="D13" s="469"/>
      <c r="E13" s="165">
        <f>'4.2'!B20</f>
        <v>1047.9484500000001</v>
      </c>
      <c r="F13" s="166">
        <v>-44.140596999998252</v>
      </c>
      <c r="G13" s="169">
        <v>-4.0418496203449471E-2</v>
      </c>
    </row>
    <row r="14" spans="1:16">
      <c r="A14" s="469" t="s">
        <v>319</v>
      </c>
      <c r="B14" s="469"/>
      <c r="C14" s="469"/>
      <c r="D14" s="469"/>
      <c r="E14" s="165">
        <f>'4.3'!E6/1000</f>
        <v>483.84075099999995</v>
      </c>
      <c r="F14" s="166">
        <v>17.940767000000051</v>
      </c>
      <c r="G14" s="169">
        <v>3.8507764790994402E-2</v>
      </c>
      <c r="P14" s="157"/>
    </row>
    <row r="15" spans="1:16">
      <c r="A15" s="469" t="s">
        <v>320</v>
      </c>
      <c r="B15" s="469"/>
      <c r="C15" s="469"/>
      <c r="D15" s="469"/>
      <c r="E15" s="165">
        <f>'4.3'!E16/1000</f>
        <v>306.84247999999997</v>
      </c>
      <c r="F15" s="166">
        <v>-64.795259999999985</v>
      </c>
      <c r="G15" s="169">
        <v>-0.17435059205773876</v>
      </c>
    </row>
    <row r="16" spans="1:16">
      <c r="A16" s="469" t="s">
        <v>321</v>
      </c>
      <c r="B16" s="469"/>
      <c r="C16" s="469"/>
      <c r="D16" s="469"/>
      <c r="E16" s="165">
        <f>'4.4'!E30/1000</f>
        <v>164.771883</v>
      </c>
      <c r="F16" s="166">
        <v>-31.971374000000111</v>
      </c>
      <c r="G16" s="169">
        <v>-0.16250302291173366</v>
      </c>
    </row>
    <row r="17" spans="1:7">
      <c r="A17" s="469" t="s">
        <v>322</v>
      </c>
      <c r="B17" s="469"/>
      <c r="C17" s="469"/>
      <c r="D17" s="469"/>
      <c r="E17" s="165">
        <f>'4.4'!E6/1000</f>
        <v>244.15947800000001</v>
      </c>
      <c r="F17" s="166">
        <v>-36.75276000000045</v>
      </c>
      <c r="G17" s="169">
        <v>-0.13083360220141155</v>
      </c>
    </row>
    <row r="18" spans="1:7">
      <c r="A18" s="168"/>
      <c r="B18" s="168"/>
      <c r="C18" s="168"/>
      <c r="D18" s="168"/>
      <c r="E18" s="165"/>
      <c r="F18" s="166"/>
      <c r="G18" s="169"/>
    </row>
    <row r="19" spans="1:7" ht="15">
      <c r="A19" s="470" t="s">
        <v>425</v>
      </c>
      <c r="B19" s="470"/>
      <c r="C19" s="470"/>
      <c r="D19" s="470"/>
      <c r="E19" s="170">
        <f>SUM(E20:E27)</f>
        <v>20796.103410000003</v>
      </c>
      <c r="F19" s="171">
        <v>-75.965360000009241</v>
      </c>
      <c r="G19" s="172">
        <v>-3.6395702235897183E-3</v>
      </c>
    </row>
    <row r="20" spans="1:7">
      <c r="A20" s="469" t="s">
        <v>315</v>
      </c>
      <c r="B20" s="469"/>
      <c r="C20" s="469"/>
      <c r="D20" s="469"/>
      <c r="E20" s="165">
        <f>'4.1'!N7</f>
        <v>4290</v>
      </c>
      <c r="F20" s="166">
        <v>0</v>
      </c>
      <c r="G20" s="169">
        <v>0</v>
      </c>
    </row>
    <row r="21" spans="1:7">
      <c r="A21" s="469" t="s">
        <v>316</v>
      </c>
      <c r="B21" s="469"/>
      <c r="C21" s="469"/>
      <c r="D21" s="469"/>
      <c r="E21" s="165">
        <f>'4.1'!N9</f>
        <v>9427.277</v>
      </c>
      <c r="F21" s="166">
        <v>-99.917999999999665</v>
      </c>
      <c r="G21" s="169">
        <v>-1.0487661898386636E-2</v>
      </c>
    </row>
    <row r="22" spans="1:7">
      <c r="A22" s="469" t="s">
        <v>317</v>
      </c>
      <c r="B22" s="469"/>
      <c r="C22" s="469"/>
      <c r="D22" s="469"/>
      <c r="E22" s="165">
        <f>'4.2'!N6</f>
        <v>1363.5</v>
      </c>
      <c r="F22" s="166">
        <v>0</v>
      </c>
      <c r="G22" s="169">
        <v>0</v>
      </c>
    </row>
    <row r="23" spans="1:7">
      <c r="A23" s="469" t="s">
        <v>318</v>
      </c>
      <c r="B23" s="469"/>
      <c r="C23" s="469"/>
      <c r="D23" s="469"/>
      <c r="E23" s="165">
        <f>'4.2'!N20</f>
        <v>1009.9530000000003</v>
      </c>
      <c r="F23" s="166">
        <v>26.301200000000904</v>
      </c>
      <c r="G23" s="169">
        <v>2.6738323459582873E-2</v>
      </c>
    </row>
    <row r="24" spans="1:7">
      <c r="A24" s="469" t="s">
        <v>319</v>
      </c>
      <c r="B24" s="469"/>
      <c r="C24" s="469"/>
      <c r="D24" s="469"/>
      <c r="E24" s="165">
        <f>'4.3'!B6</f>
        <v>1112.1296800000007</v>
      </c>
      <c r="F24" s="166">
        <v>-1.2331499999997959</v>
      </c>
      <c r="G24" s="169">
        <v>-1.1075904159651166E-3</v>
      </c>
    </row>
    <row r="25" spans="1:7">
      <c r="A25" s="469" t="s">
        <v>320</v>
      </c>
      <c r="B25" s="469"/>
      <c r="C25" s="469"/>
      <c r="D25" s="469"/>
      <c r="E25" s="165">
        <f>'4.3'!B16</f>
        <v>1171.5</v>
      </c>
      <c r="F25" s="166">
        <v>0</v>
      </c>
      <c r="G25" s="169">
        <v>0</v>
      </c>
    </row>
    <row r="26" spans="1:7">
      <c r="A26" s="469" t="s">
        <v>321</v>
      </c>
      <c r="B26" s="469"/>
      <c r="C26" s="469"/>
      <c r="D26" s="469"/>
      <c r="E26" s="165">
        <f>'4.4'!B30</f>
        <v>339.09490000000011</v>
      </c>
      <c r="F26" s="166">
        <v>-0.319500000000005</v>
      </c>
      <c r="G26" s="169">
        <v>-9.4132717999002077E-4</v>
      </c>
    </row>
    <row r="27" spans="1:7">
      <c r="A27" s="469" t="s">
        <v>322</v>
      </c>
      <c r="B27" s="469"/>
      <c r="C27" s="469"/>
      <c r="D27" s="469"/>
      <c r="E27" s="165">
        <f>'4.4'!B6</f>
        <v>2082.6488300000005</v>
      </c>
      <c r="F27" s="166">
        <v>-0.79591000000846179</v>
      </c>
      <c r="G27" s="169">
        <v>-3.8201637160216874E-4</v>
      </c>
    </row>
    <row r="28" spans="1:7">
      <c r="A28" s="168"/>
      <c r="B28" s="168"/>
      <c r="C28" s="168"/>
      <c r="D28" s="168"/>
      <c r="E28" s="165"/>
      <c r="F28" s="166"/>
      <c r="G28" s="169"/>
    </row>
    <row r="29" spans="1:7" ht="15">
      <c r="A29" s="470" t="s">
        <v>426</v>
      </c>
      <c r="B29" s="470"/>
      <c r="C29" s="470"/>
      <c r="D29" s="470"/>
      <c r="E29" s="162">
        <f>SUM(E30:E32)</f>
        <v>18212.321438000003</v>
      </c>
      <c r="F29" s="163">
        <f>SUM(F30:F32)</f>
        <v>-1444.7651380000143</v>
      </c>
      <c r="G29" s="164">
        <v>-7.3498436933374184E-2</v>
      </c>
    </row>
    <row r="30" spans="1:7">
      <c r="A30" s="469" t="str">
        <f>'4.1'!B6</f>
        <v>Říjen</v>
      </c>
      <c r="B30" s="469"/>
      <c r="C30" s="469"/>
      <c r="D30" s="469"/>
      <c r="E30" s="165">
        <f>INDEX('3.2'!$B$27:$M$27,,MATCH('2'!$A30,'3.2'!$B$4:$M$4,0))</f>
        <v>5623.4266289999941</v>
      </c>
      <c r="F30" s="166">
        <v>-572.72313700001905</v>
      </c>
      <c r="G30" s="169">
        <v>-9.2432100357339522E-2</v>
      </c>
    </row>
    <row r="31" spans="1:7">
      <c r="A31" s="469" t="str">
        <f>'4.1'!C6</f>
        <v>Listopad</v>
      </c>
      <c r="B31" s="469"/>
      <c r="C31" s="469"/>
      <c r="D31" s="469"/>
      <c r="E31" s="165">
        <f>INDEX('3.2'!$B$27:$M$27,,MATCH('2'!$A31,'3.2'!$B$4:$M$4,0))</f>
        <v>6114.5049180000078</v>
      </c>
      <c r="F31" s="166">
        <v>-468.74928799999088</v>
      </c>
      <c r="G31" s="169">
        <v>-7.1203279310218845E-2</v>
      </c>
    </row>
    <row r="32" spans="1:7">
      <c r="A32" s="469" t="str">
        <f>'4.1'!D6</f>
        <v>Prosinec</v>
      </c>
      <c r="B32" s="469"/>
      <c r="C32" s="469"/>
      <c r="D32" s="469"/>
      <c r="E32" s="165">
        <f>INDEX('3.2'!$B$27:$M$27,,MATCH('2'!$A32,'3.2'!$B$4:$M$4,0))</f>
        <v>6474.3898910000007</v>
      </c>
      <c r="F32" s="166">
        <v>-403.29271300000437</v>
      </c>
      <c r="G32" s="169">
        <v>-5.8637877933688382E-2</v>
      </c>
    </row>
    <row r="33" spans="1:7">
      <c r="A33" s="446"/>
      <c r="B33" s="446"/>
      <c r="C33" s="446"/>
      <c r="D33" s="446"/>
      <c r="E33" s="165"/>
      <c r="F33" s="166"/>
      <c r="G33" s="169"/>
    </row>
    <row r="34" spans="1:7">
      <c r="A34" s="473" t="s">
        <v>423</v>
      </c>
      <c r="B34" s="473"/>
      <c r="C34" s="473"/>
      <c r="D34" s="473"/>
      <c r="E34" s="165"/>
      <c r="F34" s="166"/>
      <c r="G34" s="169"/>
    </row>
    <row r="35" spans="1:7">
      <c r="A35" s="473" t="s">
        <v>323</v>
      </c>
      <c r="B35" s="469"/>
      <c r="C35" s="469"/>
      <c r="D35" s="469"/>
      <c r="E35" s="165">
        <v>1772.1780889999998</v>
      </c>
      <c r="F35" s="166">
        <v>-143.56285800000001</v>
      </c>
      <c r="G35" s="169">
        <v>-7.4938554831651794E-2</v>
      </c>
    </row>
    <row r="36" spans="1:7">
      <c r="A36" s="473" t="s">
        <v>324</v>
      </c>
      <c r="B36" s="469"/>
      <c r="C36" s="469"/>
      <c r="D36" s="469"/>
      <c r="E36" s="165">
        <v>5581.3345689999996</v>
      </c>
      <c r="F36" s="166">
        <v>-319.4797650000022</v>
      </c>
      <c r="G36" s="169">
        <v>-5.4141639935896026E-2</v>
      </c>
    </row>
    <row r="37" spans="1:7">
      <c r="A37" s="473" t="s">
        <v>325</v>
      </c>
      <c r="B37" s="469"/>
      <c r="C37" s="469"/>
      <c r="D37" s="469"/>
      <c r="E37" s="165">
        <v>2040.4589248589698</v>
      </c>
      <c r="F37" s="166">
        <v>-68.10712414107995</v>
      </c>
      <c r="G37" s="169">
        <v>-3.2300209032284546E-2</v>
      </c>
    </row>
    <row r="38" spans="1:7">
      <c r="A38" s="473" t="s">
        <v>326</v>
      </c>
      <c r="B38" s="469"/>
      <c r="C38" s="469"/>
      <c r="D38" s="469"/>
      <c r="E38" s="165">
        <v>4408.554557141033</v>
      </c>
      <c r="F38" s="166">
        <v>-442.64078985891632</v>
      </c>
      <c r="G38" s="169">
        <v>-9.1243654026971294E-2</v>
      </c>
    </row>
    <row r="39" spans="1:7">
      <c r="A39" s="168"/>
      <c r="B39" s="168"/>
      <c r="C39" s="168"/>
      <c r="D39" s="168"/>
      <c r="E39" s="165"/>
      <c r="F39" s="165"/>
      <c r="G39" s="169"/>
    </row>
    <row r="40" spans="1:7" ht="15">
      <c r="A40" s="474" t="s">
        <v>420</v>
      </c>
      <c r="B40" s="474"/>
      <c r="C40" s="474"/>
      <c r="D40" s="474"/>
      <c r="E40" s="173"/>
      <c r="F40" s="165"/>
      <c r="G40" s="167"/>
    </row>
    <row r="41" spans="1:7">
      <c r="A41" s="469" t="s">
        <v>42</v>
      </c>
      <c r="B41" s="469"/>
      <c r="C41" s="469"/>
      <c r="D41" s="469"/>
      <c r="E41" s="166">
        <v>-4072.3886549999997</v>
      </c>
      <c r="F41" s="166">
        <v>778.29091100000096</v>
      </c>
      <c r="G41" s="167">
        <v>-0.16044987107688921</v>
      </c>
    </row>
    <row r="42" spans="1:7">
      <c r="A42" s="469" t="s">
        <v>327</v>
      </c>
      <c r="B42" s="469"/>
      <c r="C42" s="469"/>
      <c r="D42" s="469"/>
      <c r="E42" s="166">
        <v>4296.6120650000003</v>
      </c>
      <c r="F42" s="166">
        <v>-422.52076699999907</v>
      </c>
      <c r="G42" s="167">
        <v>-8.9533560940460333E-2</v>
      </c>
    </row>
    <row r="43" spans="1:7">
      <c r="A43" s="469" t="s">
        <v>328</v>
      </c>
      <c r="B43" s="469"/>
      <c r="C43" s="469"/>
      <c r="D43" s="469"/>
      <c r="E43" s="166">
        <v>-8369.00072</v>
      </c>
      <c r="F43" s="166">
        <v>1200.811678</v>
      </c>
      <c r="G43" s="167">
        <v>-0.12547912415200096</v>
      </c>
    </row>
    <row r="44" spans="1:7">
      <c r="A44" s="168"/>
      <c r="B44" s="168"/>
      <c r="C44" s="168"/>
      <c r="D44" s="168"/>
      <c r="E44" s="173"/>
      <c r="F44" s="173"/>
      <c r="G44" s="167"/>
    </row>
    <row r="45" spans="1:7" ht="30">
      <c r="A45" s="474" t="s">
        <v>421</v>
      </c>
      <c r="B45" s="474"/>
      <c r="C45" s="474"/>
      <c r="D45" s="474"/>
      <c r="E45" s="174" t="s">
        <v>329</v>
      </c>
      <c r="F45" s="174" t="s">
        <v>332</v>
      </c>
      <c r="G45" s="175" t="s">
        <v>259</v>
      </c>
    </row>
    <row r="46" spans="1:7">
      <c r="A46" s="469" t="s">
        <v>330</v>
      </c>
      <c r="B46" s="469"/>
      <c r="C46" s="469"/>
      <c r="D46" s="469"/>
      <c r="E46" s="176">
        <v>44909</v>
      </c>
      <c r="F46" s="177">
        <v>0.55208333333333337</v>
      </c>
      <c r="G46" s="165">
        <v>11774.3625084573</v>
      </c>
    </row>
    <row r="47" spans="1:7">
      <c r="A47" s="469" t="s">
        <v>331</v>
      </c>
      <c r="B47" s="469"/>
      <c r="C47" s="469"/>
      <c r="D47" s="469"/>
      <c r="E47" s="176">
        <v>44850</v>
      </c>
      <c r="F47" s="177">
        <v>0.15625</v>
      </c>
      <c r="G47" s="165">
        <v>5334.2093903343002</v>
      </c>
    </row>
    <row r="49" spans="1:7" ht="14.25" customHeight="1">
      <c r="A49" s="458"/>
    </row>
    <row r="50" spans="1:7">
      <c r="A50" s="468" t="s">
        <v>431</v>
      </c>
      <c r="B50" s="468"/>
      <c r="C50" s="468"/>
      <c r="D50" s="468"/>
      <c r="E50" s="468"/>
      <c r="F50" s="468"/>
      <c r="G50" s="468"/>
    </row>
    <row r="51" spans="1:7">
      <c r="A51" s="468"/>
      <c r="B51" s="468"/>
      <c r="C51" s="468"/>
      <c r="D51" s="468"/>
      <c r="E51" s="468"/>
      <c r="F51" s="468"/>
      <c r="G51" s="468"/>
    </row>
    <row r="52" spans="1:7">
      <c r="A52" s="468"/>
      <c r="B52" s="468"/>
      <c r="C52" s="468"/>
      <c r="D52" s="468"/>
      <c r="E52" s="468"/>
      <c r="F52" s="468"/>
      <c r="G52" s="468"/>
    </row>
    <row r="53" spans="1:7">
      <c r="A53" s="468"/>
      <c r="B53" s="468"/>
      <c r="C53" s="468"/>
      <c r="D53" s="468"/>
      <c r="E53" s="468"/>
      <c r="F53" s="468"/>
      <c r="G53" s="468"/>
    </row>
  </sheetData>
  <mergeCells count="39">
    <mergeCell ref="A47:D47"/>
    <mergeCell ref="A40:D40"/>
    <mergeCell ref="A41:D41"/>
    <mergeCell ref="A42:D42"/>
    <mergeCell ref="A43:D43"/>
    <mergeCell ref="A45:D45"/>
    <mergeCell ref="A46:D46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9" t="s">
        <v>384</v>
      </c>
      <c r="N1" s="217" t="str">
        <f>Titulní!A35</f>
        <v>IV. čtvrtletí 2022</v>
      </c>
    </row>
    <row r="2" spans="1:17" s="46" customFormat="1" ht="18">
      <c r="A2" s="218" t="s">
        <v>388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80" t="str">
        <f>RIGHT(N1,4)</f>
        <v>2022</v>
      </c>
      <c r="B4" s="482" t="s">
        <v>180</v>
      </c>
      <c r="C4" s="482"/>
      <c r="D4" s="483"/>
      <c r="E4" s="482" t="s">
        <v>182</v>
      </c>
      <c r="F4" s="482"/>
      <c r="G4" s="483"/>
      <c r="H4" s="482" t="s">
        <v>183</v>
      </c>
      <c r="I4" s="482"/>
      <c r="J4" s="483"/>
      <c r="K4" s="482" t="s">
        <v>184</v>
      </c>
      <c r="L4" s="482"/>
      <c r="M4" s="482"/>
      <c r="N4" s="484" t="s">
        <v>53</v>
      </c>
      <c r="O4" s="220"/>
      <c r="P4" s="220"/>
      <c r="Q4" s="220"/>
    </row>
    <row r="5" spans="1:17">
      <c r="A5" s="481"/>
      <c r="B5" s="427" t="s">
        <v>60</v>
      </c>
      <c r="C5" s="427" t="s">
        <v>61</v>
      </c>
      <c r="D5" s="428" t="s">
        <v>62</v>
      </c>
      <c r="E5" s="427" t="s">
        <v>63</v>
      </c>
      <c r="F5" s="427" t="s">
        <v>64</v>
      </c>
      <c r="G5" s="428" t="s">
        <v>65</v>
      </c>
      <c r="H5" s="427" t="s">
        <v>66</v>
      </c>
      <c r="I5" s="427" t="s">
        <v>67</v>
      </c>
      <c r="J5" s="428" t="s">
        <v>68</v>
      </c>
      <c r="K5" s="427" t="s">
        <v>69</v>
      </c>
      <c r="L5" s="427" t="s">
        <v>70</v>
      </c>
      <c r="M5" s="427" t="s">
        <v>71</v>
      </c>
      <c r="N5" s="485"/>
      <c r="O5" s="220"/>
      <c r="P5" s="220"/>
      <c r="Q5" s="220"/>
    </row>
    <row r="6" spans="1:17" s="32" customFormat="1" ht="14.25" customHeight="1">
      <c r="A6" s="475" t="s">
        <v>19</v>
      </c>
      <c r="B6" s="477">
        <f>SUM(B7:D7)</f>
        <v>23117.949206000005</v>
      </c>
      <c r="C6" s="478"/>
      <c r="D6" s="479"/>
      <c r="E6" s="477">
        <f>SUM(E7:G7)</f>
        <v>18985.528160999998</v>
      </c>
      <c r="F6" s="478"/>
      <c r="G6" s="479"/>
      <c r="H6" s="477">
        <f>SUM(H7:J7)</f>
        <v>20050.877789999999</v>
      </c>
      <c r="I6" s="478"/>
      <c r="J6" s="479"/>
      <c r="K6" s="478">
        <f>SUM(K7:M7)</f>
        <v>22373.112211000007</v>
      </c>
      <c r="L6" s="478"/>
      <c r="M6" s="479"/>
      <c r="N6" s="486">
        <f>SUM(N8:N15)</f>
        <v>84527.467368000012</v>
      </c>
      <c r="O6" s="221"/>
      <c r="P6" s="221"/>
      <c r="Q6" s="221"/>
    </row>
    <row r="7" spans="1:17" s="32" customFormat="1" ht="14.25" customHeight="1">
      <c r="A7" s="476"/>
      <c r="B7" s="228">
        <f t="shared" ref="B7:M7" si="0">SUM(B8:B15)</f>
        <v>8092.7800130000023</v>
      </c>
      <c r="C7" s="224">
        <f t="shared" si="0"/>
        <v>6927.5998520000012</v>
      </c>
      <c r="D7" s="227">
        <f t="shared" si="0"/>
        <v>8097.5693410000022</v>
      </c>
      <c r="E7" s="228">
        <f t="shared" si="0"/>
        <v>6457.8812130000006</v>
      </c>
      <c r="F7" s="224">
        <f t="shared" si="0"/>
        <v>6072.0283869999967</v>
      </c>
      <c r="G7" s="227">
        <f t="shared" si="0"/>
        <v>6455.6185610000002</v>
      </c>
      <c r="H7" s="228">
        <f t="shared" si="0"/>
        <v>6594.1411540000017</v>
      </c>
      <c r="I7" s="224">
        <f t="shared" si="0"/>
        <v>6597.820695999997</v>
      </c>
      <c r="J7" s="227">
        <f t="shared" si="0"/>
        <v>6858.9159399999999</v>
      </c>
      <c r="K7" s="224">
        <f t="shared" si="0"/>
        <v>6582.6956970000028</v>
      </c>
      <c r="L7" s="224">
        <f t="shared" si="0"/>
        <v>7304.3237430000008</v>
      </c>
      <c r="M7" s="227">
        <f t="shared" si="0"/>
        <v>8486.0927710000014</v>
      </c>
      <c r="N7" s="487"/>
      <c r="O7" s="221"/>
      <c r="P7" s="221"/>
      <c r="Q7" s="221"/>
    </row>
    <row r="8" spans="1:17">
      <c r="A8" s="229" t="s">
        <v>0</v>
      </c>
      <c r="B8" s="230">
        <v>2743.45759</v>
      </c>
      <c r="C8" s="231">
        <v>2571.2223300000001</v>
      </c>
      <c r="D8" s="232">
        <v>2740.1985399999999</v>
      </c>
      <c r="E8" s="231">
        <v>2544.2044699999997</v>
      </c>
      <c r="F8" s="231">
        <v>2254.4457299999999</v>
      </c>
      <c r="G8" s="232">
        <v>2365.3663099999999</v>
      </c>
      <c r="H8" s="231">
        <v>2472.6039799999999</v>
      </c>
      <c r="I8" s="231">
        <v>2234.0262200000002</v>
      </c>
      <c r="J8" s="232">
        <v>2625.8935499999998</v>
      </c>
      <c r="K8" s="231">
        <v>2533.6661800000002</v>
      </c>
      <c r="L8" s="231">
        <v>2814.8624699999996</v>
      </c>
      <c r="M8" s="232">
        <v>3121.8630700000003</v>
      </c>
      <c r="N8" s="233">
        <f t="shared" ref="N8:N15" si="1">SUM(B8:M8)</f>
        <v>31021.810440000001</v>
      </c>
      <c r="O8" s="220"/>
      <c r="P8" s="220"/>
      <c r="Q8" s="220"/>
    </row>
    <row r="9" spans="1:17" ht="12.75" customHeight="1">
      <c r="A9" s="229" t="s">
        <v>15</v>
      </c>
      <c r="B9" s="230">
        <v>4197.1909220000025</v>
      </c>
      <c r="C9" s="231">
        <v>3361.6906400000003</v>
      </c>
      <c r="D9" s="232">
        <v>4072.1673210000026</v>
      </c>
      <c r="E9" s="231">
        <v>2966.7852490000014</v>
      </c>
      <c r="F9" s="231">
        <v>2773.2369549999989</v>
      </c>
      <c r="G9" s="232">
        <v>3048.0483389999999</v>
      </c>
      <c r="H9" s="231">
        <v>3126.2923889999988</v>
      </c>
      <c r="I9" s="231">
        <v>3316.2973979999997</v>
      </c>
      <c r="J9" s="232">
        <v>3279.6981269999997</v>
      </c>
      <c r="K9" s="231">
        <v>3033.9519520000003</v>
      </c>
      <c r="L9" s="231">
        <v>3577.0589970000005</v>
      </c>
      <c r="M9" s="232">
        <v>4296.9066900000007</v>
      </c>
      <c r="N9" s="233">
        <f t="shared" si="1"/>
        <v>41049.324979000012</v>
      </c>
      <c r="O9" s="220"/>
      <c r="P9" s="220"/>
      <c r="Q9" s="220"/>
    </row>
    <row r="10" spans="1:17">
      <c r="A10" s="229" t="s">
        <v>16</v>
      </c>
      <c r="B10" s="230">
        <v>311.06209000000001</v>
      </c>
      <c r="C10" s="231">
        <v>150.42146</v>
      </c>
      <c r="D10" s="232">
        <v>313.35629799999992</v>
      </c>
      <c r="E10" s="231">
        <v>41.595899999999993</v>
      </c>
      <c r="F10" s="231">
        <v>168.06626900000001</v>
      </c>
      <c r="G10" s="232">
        <v>253.36542500000002</v>
      </c>
      <c r="H10" s="231">
        <v>121.12724300000001</v>
      </c>
      <c r="I10" s="231">
        <v>237.09286300000002</v>
      </c>
      <c r="J10" s="232">
        <v>190.27166</v>
      </c>
      <c r="K10" s="231">
        <v>230.70121000000003</v>
      </c>
      <c r="L10" s="231">
        <v>214.69585000000001</v>
      </c>
      <c r="M10" s="232">
        <v>301.84275000000002</v>
      </c>
      <c r="N10" s="233">
        <f t="shared" si="1"/>
        <v>2533.5990179999999</v>
      </c>
      <c r="O10" s="220"/>
      <c r="P10" s="220"/>
      <c r="Q10" s="220"/>
    </row>
    <row r="11" spans="1:17" ht="12.75" customHeight="1">
      <c r="A11" s="229" t="s">
        <v>17</v>
      </c>
      <c r="B11" s="230">
        <v>378.0116390000004</v>
      </c>
      <c r="C11" s="231">
        <v>340.31963000000053</v>
      </c>
      <c r="D11" s="232">
        <v>370.60318799999988</v>
      </c>
      <c r="E11" s="231">
        <v>333.25454499999921</v>
      </c>
      <c r="F11" s="231">
        <v>302.73767899999996</v>
      </c>
      <c r="G11" s="232">
        <v>277.90403799999962</v>
      </c>
      <c r="H11" s="231">
        <v>280.13949299999945</v>
      </c>
      <c r="I11" s="231">
        <v>282.76736000000005</v>
      </c>
      <c r="J11" s="232">
        <v>289.53548800000027</v>
      </c>
      <c r="K11" s="231">
        <v>330.63951500000059</v>
      </c>
      <c r="L11" s="231">
        <v>349.55834000000078</v>
      </c>
      <c r="M11" s="232">
        <v>367.75059500000032</v>
      </c>
      <c r="N11" s="233">
        <f t="shared" si="1"/>
        <v>3903.2215100000017</v>
      </c>
      <c r="O11" s="220"/>
      <c r="P11" s="220"/>
      <c r="Q11" s="220"/>
    </row>
    <row r="12" spans="1:17" ht="12.75" customHeight="1">
      <c r="A12" s="229" t="s">
        <v>3</v>
      </c>
      <c r="B12" s="230">
        <v>205.89246700000001</v>
      </c>
      <c r="C12" s="231">
        <v>177.21690499999988</v>
      </c>
      <c r="D12" s="232">
        <v>205.89246299999996</v>
      </c>
      <c r="E12" s="231">
        <v>198.66177400000021</v>
      </c>
      <c r="F12" s="231">
        <v>165.01865299999997</v>
      </c>
      <c r="G12" s="232">
        <v>131.14675399999985</v>
      </c>
      <c r="H12" s="231">
        <v>180.69821199999996</v>
      </c>
      <c r="I12" s="231">
        <v>177.15925599999997</v>
      </c>
      <c r="J12" s="232">
        <v>167.42796999999999</v>
      </c>
      <c r="K12" s="231">
        <v>157.78620999999998</v>
      </c>
      <c r="L12" s="231">
        <v>128.74788799999993</v>
      </c>
      <c r="M12" s="232">
        <v>197.30665299999998</v>
      </c>
      <c r="N12" s="233">
        <f t="shared" si="1"/>
        <v>2092.9552049999993</v>
      </c>
      <c r="O12" s="220"/>
      <c r="P12" s="220"/>
      <c r="Q12" s="220"/>
    </row>
    <row r="13" spans="1:17" ht="12.75" customHeight="1">
      <c r="A13" s="229" t="s">
        <v>18</v>
      </c>
      <c r="B13" s="230">
        <v>109.0994</v>
      </c>
      <c r="C13" s="231">
        <v>95.060739999999996</v>
      </c>
      <c r="D13" s="232">
        <v>83.254940000000005</v>
      </c>
      <c r="E13" s="231">
        <v>82.262</v>
      </c>
      <c r="F13" s="231">
        <v>65.53801</v>
      </c>
      <c r="G13" s="232">
        <v>35.503520000000002</v>
      </c>
      <c r="H13" s="231">
        <v>74.246030000000005</v>
      </c>
      <c r="I13" s="231">
        <v>57.353879999999997</v>
      </c>
      <c r="J13" s="232">
        <v>80.547359999999998</v>
      </c>
      <c r="K13" s="231">
        <v>90.087199999999996</v>
      </c>
      <c r="L13" s="231">
        <v>109.85804</v>
      </c>
      <c r="M13" s="232">
        <v>106.89724</v>
      </c>
      <c r="N13" s="233">
        <f t="shared" si="1"/>
        <v>989.70835999999997</v>
      </c>
      <c r="O13" s="220"/>
      <c r="P13" s="220"/>
      <c r="Q13" s="220"/>
    </row>
    <row r="14" spans="1:17" ht="12.75" customHeight="1">
      <c r="A14" s="229" t="s">
        <v>1</v>
      </c>
      <c r="B14" s="230">
        <v>87.641524999999973</v>
      </c>
      <c r="C14" s="231">
        <v>106.05078700000007</v>
      </c>
      <c r="D14" s="232">
        <v>50.693154000000007</v>
      </c>
      <c r="E14" s="231">
        <v>59.909255999999978</v>
      </c>
      <c r="F14" s="231">
        <v>39.837859999999949</v>
      </c>
      <c r="G14" s="232">
        <v>30.711366999999989</v>
      </c>
      <c r="H14" s="231">
        <v>36.357168000000016</v>
      </c>
      <c r="I14" s="231">
        <v>28.619424000000016</v>
      </c>
      <c r="J14" s="232">
        <v>36.727035999999963</v>
      </c>
      <c r="K14" s="231">
        <v>57.547027999999955</v>
      </c>
      <c r="L14" s="231">
        <v>44.926333</v>
      </c>
      <c r="M14" s="232">
        <v>62.298521999999991</v>
      </c>
      <c r="N14" s="233">
        <f t="shared" si="1"/>
        <v>641.31945999999994</v>
      </c>
      <c r="O14" s="220"/>
      <c r="P14" s="220"/>
      <c r="Q14" s="220"/>
    </row>
    <row r="15" spans="1:17" ht="12.75" customHeight="1">
      <c r="A15" s="229" t="s">
        <v>2</v>
      </c>
      <c r="B15" s="230">
        <v>60.424379999999893</v>
      </c>
      <c r="C15" s="231">
        <v>125.61736000000033</v>
      </c>
      <c r="D15" s="232">
        <v>261.40343700000102</v>
      </c>
      <c r="E15" s="231">
        <v>231.20801900000029</v>
      </c>
      <c r="F15" s="231">
        <v>303.14723099999799</v>
      </c>
      <c r="G15" s="232">
        <v>313.57280800000069</v>
      </c>
      <c r="H15" s="231">
        <v>302.67663900000269</v>
      </c>
      <c r="I15" s="231">
        <v>264.50429499999711</v>
      </c>
      <c r="J15" s="232">
        <v>188.81474899999975</v>
      </c>
      <c r="K15" s="231">
        <v>148.3164020000012</v>
      </c>
      <c r="L15" s="231">
        <v>64.61582499999993</v>
      </c>
      <c r="M15" s="232">
        <v>31.227251000000003</v>
      </c>
      <c r="N15" s="233">
        <f t="shared" si="1"/>
        <v>2295.5283960000006</v>
      </c>
      <c r="O15" s="220"/>
      <c r="P15" s="220"/>
      <c r="Q15" s="220"/>
    </row>
    <row r="16" spans="1:17" ht="18" customHeight="1">
      <c r="A16" s="488" t="s">
        <v>196</v>
      </c>
      <c r="B16" s="477">
        <f>SUM(B17:D17)</f>
        <v>1520.2646649999997</v>
      </c>
      <c r="C16" s="478"/>
      <c r="D16" s="479"/>
      <c r="E16" s="478">
        <f>SUM(E17:G17)</f>
        <v>1322.2219680000001</v>
      </c>
      <c r="F16" s="478"/>
      <c r="G16" s="479"/>
      <c r="H16" s="478">
        <f>SUM(H17:J17)</f>
        <v>1417.2991569999997</v>
      </c>
      <c r="I16" s="478"/>
      <c r="J16" s="479"/>
      <c r="K16" s="478">
        <f>SUM(K17:M17)</f>
        <v>1498.1230249999994</v>
      </c>
      <c r="L16" s="478"/>
      <c r="M16" s="479"/>
      <c r="N16" s="489">
        <f>SUM(N18:N25)</f>
        <v>5757.908814999998</v>
      </c>
      <c r="O16" s="220"/>
      <c r="P16" s="220"/>
      <c r="Q16" s="220"/>
    </row>
    <row r="17" spans="1:17" s="32" customFormat="1" ht="18" customHeight="1">
      <c r="A17" s="476"/>
      <c r="B17" s="228">
        <f t="shared" ref="B17:M17" si="2">SUM(B18:B25)</f>
        <v>534.17060299999969</v>
      </c>
      <c r="C17" s="224">
        <f t="shared" si="2"/>
        <v>461.82232400000004</v>
      </c>
      <c r="D17" s="227">
        <f t="shared" si="2"/>
        <v>524.2717379999998</v>
      </c>
      <c r="E17" s="224">
        <f t="shared" si="2"/>
        <v>436.42822000000001</v>
      </c>
      <c r="F17" s="224">
        <f t="shared" si="2"/>
        <v>430.01184200000006</v>
      </c>
      <c r="G17" s="227">
        <f t="shared" si="2"/>
        <v>455.78190599999988</v>
      </c>
      <c r="H17" s="224">
        <f t="shared" si="2"/>
        <v>465.14560600000004</v>
      </c>
      <c r="I17" s="224">
        <f t="shared" si="2"/>
        <v>469.05921399999994</v>
      </c>
      <c r="J17" s="227">
        <f t="shared" si="2"/>
        <v>483.09433699999983</v>
      </c>
      <c r="K17" s="224">
        <f t="shared" si="2"/>
        <v>448.42131099999983</v>
      </c>
      <c r="L17" s="224">
        <f t="shared" si="2"/>
        <v>492.93952399999961</v>
      </c>
      <c r="M17" s="227">
        <f t="shared" si="2"/>
        <v>556.7621899999998</v>
      </c>
      <c r="N17" s="487"/>
      <c r="O17" s="221"/>
      <c r="P17" s="221"/>
      <c r="Q17" s="221"/>
    </row>
    <row r="18" spans="1:17" ht="12.75" customHeight="1">
      <c r="A18" s="229" t="s">
        <v>0</v>
      </c>
      <c r="B18" s="230">
        <v>143.38987</v>
      </c>
      <c r="C18" s="231">
        <v>138.90194</v>
      </c>
      <c r="D18" s="232">
        <v>143.67174</v>
      </c>
      <c r="E18" s="231">
        <v>139.18604000000002</v>
      </c>
      <c r="F18" s="231">
        <v>128.92910000000001</v>
      </c>
      <c r="G18" s="232">
        <v>137.82286999999999</v>
      </c>
      <c r="H18" s="231">
        <v>140.94120000000001</v>
      </c>
      <c r="I18" s="231">
        <v>131.64512999999999</v>
      </c>
      <c r="J18" s="232">
        <v>149.82353000000001</v>
      </c>
      <c r="K18" s="231">
        <v>135.374</v>
      </c>
      <c r="L18" s="231">
        <v>153.00073999999998</v>
      </c>
      <c r="M18" s="232">
        <v>167.79506000000001</v>
      </c>
      <c r="N18" s="233">
        <f t="shared" ref="N18:N25" si="3">SUM(B18:M18)</f>
        <v>1710.4812199999999</v>
      </c>
      <c r="O18" s="220"/>
      <c r="P18" s="220"/>
      <c r="Q18" s="220"/>
    </row>
    <row r="19" spans="1:17" ht="12.75" customHeight="1">
      <c r="A19" s="229" t="s">
        <v>15</v>
      </c>
      <c r="B19" s="230">
        <v>362.34195099999977</v>
      </c>
      <c r="C19" s="231">
        <v>298.30845600000015</v>
      </c>
      <c r="D19" s="232">
        <v>351.52896699999991</v>
      </c>
      <c r="E19" s="231">
        <v>273.06846699999994</v>
      </c>
      <c r="F19" s="231">
        <v>275.1861530000001</v>
      </c>
      <c r="G19" s="232">
        <v>291.71968299999997</v>
      </c>
      <c r="H19" s="231">
        <v>298.42221800000004</v>
      </c>
      <c r="I19" s="231">
        <v>310.78791899999999</v>
      </c>
      <c r="J19" s="232">
        <v>307.55539799999991</v>
      </c>
      <c r="K19" s="231">
        <v>286.72001499999988</v>
      </c>
      <c r="L19" s="231">
        <v>315.1364449999997</v>
      </c>
      <c r="M19" s="232">
        <v>362.1348259999998</v>
      </c>
      <c r="N19" s="233">
        <f t="shared" si="3"/>
        <v>3732.9104979999993</v>
      </c>
      <c r="O19" s="220"/>
      <c r="P19" s="220"/>
      <c r="Q19" s="220"/>
    </row>
    <row r="20" spans="1:17" ht="12.75" customHeight="1">
      <c r="A20" s="229" t="s">
        <v>16</v>
      </c>
      <c r="B20" s="230">
        <v>3.8870849999999999</v>
      </c>
      <c r="C20" s="231">
        <v>1.6103749999999999</v>
      </c>
      <c r="D20" s="232">
        <v>3.9452540000000003</v>
      </c>
      <c r="E20" s="231">
        <v>0.340005</v>
      </c>
      <c r="F20" s="231">
        <v>2.16343</v>
      </c>
      <c r="G20" s="232">
        <v>3.7448060000000001</v>
      </c>
      <c r="H20" s="231">
        <v>2.15456</v>
      </c>
      <c r="I20" s="231">
        <v>3.5685479999999998</v>
      </c>
      <c r="J20" s="232">
        <v>3.1964060000000001</v>
      </c>
      <c r="K20" s="231">
        <v>3.1932689999999999</v>
      </c>
      <c r="L20" s="231">
        <v>2.6421439999999996</v>
      </c>
      <c r="M20" s="232">
        <v>3.7507490000000003</v>
      </c>
      <c r="N20" s="233">
        <f t="shared" si="3"/>
        <v>34.196630999999996</v>
      </c>
      <c r="O20" s="220"/>
      <c r="P20" s="220"/>
      <c r="Q20" s="220"/>
    </row>
    <row r="21" spans="1:17" ht="12.75" customHeight="1">
      <c r="A21" s="229" t="s">
        <v>17</v>
      </c>
      <c r="B21" s="230">
        <v>19.564217999999915</v>
      </c>
      <c r="C21" s="231">
        <v>17.82261199999996</v>
      </c>
      <c r="D21" s="232">
        <v>19.743874999999882</v>
      </c>
      <c r="E21" s="231">
        <v>18.836710999999958</v>
      </c>
      <c r="F21" s="231">
        <v>18.996591999999911</v>
      </c>
      <c r="G21" s="232">
        <v>18.468329999999909</v>
      </c>
      <c r="H21" s="231">
        <v>18.786981999999956</v>
      </c>
      <c r="I21" s="231">
        <v>18.630534999999941</v>
      </c>
      <c r="J21" s="232">
        <v>18.014607999999946</v>
      </c>
      <c r="K21" s="231">
        <v>18.755774999999929</v>
      </c>
      <c r="L21" s="231">
        <v>18.157761999999941</v>
      </c>
      <c r="M21" s="232">
        <v>18.600791999999952</v>
      </c>
      <c r="N21" s="233">
        <f t="shared" si="3"/>
        <v>224.37879199999924</v>
      </c>
      <c r="O21" s="220"/>
      <c r="P21" s="220"/>
      <c r="Q21" s="220"/>
    </row>
    <row r="22" spans="1:17" ht="12.75" customHeight="1">
      <c r="A22" s="229" t="s">
        <v>3</v>
      </c>
      <c r="B22" s="230">
        <v>1.6409739999999968</v>
      </c>
      <c r="C22" s="231">
        <v>1.4896059999999978</v>
      </c>
      <c r="D22" s="232">
        <v>1.6622699999999972</v>
      </c>
      <c r="E22" s="231">
        <v>1.5633779999999942</v>
      </c>
      <c r="F22" s="231">
        <v>1.3325839999999964</v>
      </c>
      <c r="G22" s="232">
        <v>1.0652229999999969</v>
      </c>
      <c r="H22" s="231">
        <v>1.355520999999996</v>
      </c>
      <c r="I22" s="231">
        <v>1.329945999999999</v>
      </c>
      <c r="J22" s="232">
        <v>1.3069059999999975</v>
      </c>
      <c r="K22" s="231">
        <v>1.302359999999998</v>
      </c>
      <c r="L22" s="231">
        <v>1.191753999999998</v>
      </c>
      <c r="M22" s="232">
        <v>1.5965969999999983</v>
      </c>
      <c r="N22" s="233">
        <f t="shared" si="3"/>
        <v>16.837118999999969</v>
      </c>
      <c r="O22" s="220"/>
      <c r="P22" s="220"/>
      <c r="Q22" s="220"/>
    </row>
    <row r="23" spans="1:17" ht="12.75" customHeight="1">
      <c r="A23" s="229" t="s">
        <v>18</v>
      </c>
      <c r="B23" s="230">
        <v>1.3756700000000002</v>
      </c>
      <c r="C23" s="231">
        <v>1.2061599999999999</v>
      </c>
      <c r="D23" s="232">
        <v>1.0375799999999999</v>
      </c>
      <c r="E23" s="231">
        <v>1.0600699999999998</v>
      </c>
      <c r="F23" s="231">
        <v>0.81302999999999992</v>
      </c>
      <c r="G23" s="232">
        <v>0.42337000000000008</v>
      </c>
      <c r="H23" s="231">
        <v>0.94625999999999999</v>
      </c>
      <c r="I23" s="231">
        <v>0.73963000000000001</v>
      </c>
      <c r="J23" s="232">
        <v>1.0643199999999999</v>
      </c>
      <c r="K23" s="231">
        <v>1.1787000000000001</v>
      </c>
      <c r="L23" s="231">
        <v>1.4345300000000001</v>
      </c>
      <c r="M23" s="232">
        <v>1.3864400000000001</v>
      </c>
      <c r="N23" s="233">
        <f t="shared" si="3"/>
        <v>12.665760000000001</v>
      </c>
      <c r="O23" s="220"/>
      <c r="P23" s="220"/>
      <c r="Q23" s="220"/>
    </row>
    <row r="24" spans="1:17" ht="12.75" customHeight="1">
      <c r="A24" s="229" t="s">
        <v>1</v>
      </c>
      <c r="B24" s="230">
        <v>1.1561089999999998</v>
      </c>
      <c r="C24" s="231">
        <v>1.3738780000000004</v>
      </c>
      <c r="D24" s="232">
        <v>0.69166700000000048</v>
      </c>
      <c r="E24" s="231">
        <v>0.71585800000000011</v>
      </c>
      <c r="F24" s="231">
        <v>0.51126899999999997</v>
      </c>
      <c r="G24" s="232">
        <v>0.40504099999999993</v>
      </c>
      <c r="H24" s="231">
        <v>0.38026599999999994</v>
      </c>
      <c r="I24" s="231">
        <v>0.44357699999999978</v>
      </c>
      <c r="J24" s="232">
        <v>0.43347500000000017</v>
      </c>
      <c r="K24" s="231">
        <v>0.66682600000000047</v>
      </c>
      <c r="L24" s="231">
        <v>0.54037199999999996</v>
      </c>
      <c r="M24" s="232">
        <v>0.7801929999999998</v>
      </c>
      <c r="N24" s="233">
        <f t="shared" si="3"/>
        <v>8.0985309999999995</v>
      </c>
      <c r="O24" s="220"/>
      <c r="P24" s="220"/>
      <c r="Q24" s="220"/>
    </row>
    <row r="25" spans="1:17" ht="12.75" customHeight="1">
      <c r="A25" s="229" t="s">
        <v>2</v>
      </c>
      <c r="B25" s="230">
        <v>0.81472599999999717</v>
      </c>
      <c r="C25" s="231">
        <v>1.1092969999999955</v>
      </c>
      <c r="D25" s="232">
        <v>1.9903849999999907</v>
      </c>
      <c r="E25" s="231">
        <v>1.6576909999999894</v>
      </c>
      <c r="F25" s="231">
        <v>2.0796839999999905</v>
      </c>
      <c r="G25" s="232">
        <v>2.1325829999999946</v>
      </c>
      <c r="H25" s="231">
        <v>2.1585990000000135</v>
      </c>
      <c r="I25" s="231">
        <v>1.9139289999999931</v>
      </c>
      <c r="J25" s="232">
        <v>1.6996939999999912</v>
      </c>
      <c r="K25" s="231">
        <v>1.2303659999999954</v>
      </c>
      <c r="L25" s="231">
        <v>0.83577699999999733</v>
      </c>
      <c r="M25" s="232">
        <v>0.71753299999999898</v>
      </c>
      <c r="N25" s="233">
        <f t="shared" si="3"/>
        <v>18.340263999999948</v>
      </c>
      <c r="O25" s="220"/>
      <c r="P25" s="220"/>
      <c r="Q25" s="220"/>
    </row>
    <row r="26" spans="1:17" ht="12.75" customHeight="1">
      <c r="A26" s="488" t="s">
        <v>197</v>
      </c>
      <c r="B26" s="477">
        <f>SUM(B27:D27)</f>
        <v>327.89546600000011</v>
      </c>
      <c r="C26" s="478"/>
      <c r="D26" s="479"/>
      <c r="E26" s="477">
        <f>SUM(E27:G27)</f>
        <v>204.90679799999995</v>
      </c>
      <c r="F26" s="478"/>
      <c r="G26" s="479"/>
      <c r="H26" s="478">
        <f>SUM(H27:J27)</f>
        <v>168.14629100000002</v>
      </c>
      <c r="I26" s="478"/>
      <c r="J26" s="479"/>
      <c r="K26" s="478">
        <f>SUM(K27:M27)</f>
        <v>286.78874800000011</v>
      </c>
      <c r="L26" s="478"/>
      <c r="M26" s="479"/>
      <c r="N26" s="489">
        <f>SUM(N28:N31)</f>
        <v>987.73730300000022</v>
      </c>
      <c r="O26" s="220"/>
      <c r="P26" s="220"/>
      <c r="Q26" s="220"/>
    </row>
    <row r="27" spans="1:17" s="32" customFormat="1" ht="13.5" customHeight="1">
      <c r="A27" s="476"/>
      <c r="B27" s="228">
        <f t="shared" ref="B27:M27" si="4">SUM(B28:B31)</f>
        <v>118.72133900000004</v>
      </c>
      <c r="C27" s="224">
        <f t="shared" si="4"/>
        <v>103.54569200000003</v>
      </c>
      <c r="D27" s="227">
        <f t="shared" si="4"/>
        <v>105.62843500000001</v>
      </c>
      <c r="E27" s="228">
        <f t="shared" si="4"/>
        <v>88.669701999999972</v>
      </c>
      <c r="F27" s="224">
        <f t="shared" si="4"/>
        <v>63.698519000000005</v>
      </c>
      <c r="G27" s="227">
        <f t="shared" si="4"/>
        <v>52.538576999999982</v>
      </c>
      <c r="H27" s="224">
        <f t="shared" si="4"/>
        <v>52.833391000000006</v>
      </c>
      <c r="I27" s="224">
        <f t="shared" si="4"/>
        <v>53.409607000000008</v>
      </c>
      <c r="J27" s="227">
        <f t="shared" si="4"/>
        <v>61.903292999999991</v>
      </c>
      <c r="K27" s="224">
        <f t="shared" si="4"/>
        <v>74.367667000000026</v>
      </c>
      <c r="L27" s="224">
        <f t="shared" si="4"/>
        <v>96.93631100000006</v>
      </c>
      <c r="M27" s="227">
        <f t="shared" si="4"/>
        <v>115.48477000000001</v>
      </c>
      <c r="N27" s="487"/>
      <c r="O27" s="221"/>
      <c r="P27" s="221"/>
      <c r="Q27" s="221"/>
    </row>
    <row r="28" spans="1:17" ht="12" customHeight="1">
      <c r="A28" s="229" t="s">
        <v>0</v>
      </c>
      <c r="B28" s="230">
        <v>0.44406000000000001</v>
      </c>
      <c r="C28" s="231">
        <v>0.34939999999999999</v>
      </c>
      <c r="D28" s="232">
        <v>0.36910999999999999</v>
      </c>
      <c r="E28" s="231">
        <v>0.28964999999999996</v>
      </c>
      <c r="F28" s="231">
        <v>0.12249</v>
      </c>
      <c r="G28" s="232">
        <v>6.9979999999999987E-2</v>
      </c>
      <c r="H28" s="231">
        <v>5.9709999999999999E-2</v>
      </c>
      <c r="I28" s="231">
        <v>5.4829999999999997E-2</v>
      </c>
      <c r="J28" s="232">
        <v>0.1348</v>
      </c>
      <c r="K28" s="231">
        <v>0.22495999999999999</v>
      </c>
      <c r="L28" s="231">
        <v>0.31348999999999999</v>
      </c>
      <c r="M28" s="232">
        <v>0.43408000000000002</v>
      </c>
      <c r="N28" s="233">
        <f>SUM(B28:M28)</f>
        <v>2.8665599999999998</v>
      </c>
      <c r="O28" s="220"/>
      <c r="P28" s="220"/>
      <c r="Q28" s="220"/>
    </row>
    <row r="29" spans="1:17" ht="12.75" customHeight="1">
      <c r="A29" s="229" t="s">
        <v>15</v>
      </c>
      <c r="B29" s="230">
        <v>113.84148800000004</v>
      </c>
      <c r="C29" s="231">
        <v>99.17653500000003</v>
      </c>
      <c r="D29" s="232">
        <v>100.98869500000001</v>
      </c>
      <c r="E29" s="231">
        <v>84.738903999999977</v>
      </c>
      <c r="F29" s="231">
        <v>60.692413000000002</v>
      </c>
      <c r="G29" s="232">
        <v>49.847141999999984</v>
      </c>
      <c r="H29" s="231">
        <v>50.145086000000006</v>
      </c>
      <c r="I29" s="231">
        <v>50.731867000000001</v>
      </c>
      <c r="J29" s="232">
        <v>58.894344999999994</v>
      </c>
      <c r="K29" s="231">
        <v>70.26108200000003</v>
      </c>
      <c r="L29" s="231">
        <v>92.424041000000045</v>
      </c>
      <c r="M29" s="232">
        <v>110.52289700000001</v>
      </c>
      <c r="N29" s="233">
        <f>SUM(B29:M29)</f>
        <v>942.26449500000012</v>
      </c>
      <c r="O29" s="220"/>
      <c r="P29" s="220"/>
      <c r="Q29" s="220"/>
    </row>
    <row r="30" spans="1:17" ht="12.75" customHeight="1">
      <c r="A30" s="229" t="s">
        <v>16</v>
      </c>
      <c r="B30" s="230">
        <v>0.89435600000000004</v>
      </c>
      <c r="C30" s="231">
        <v>0.81944399999999995</v>
      </c>
      <c r="D30" s="232">
        <v>0.83296100000000006</v>
      </c>
      <c r="E30" s="231">
        <v>0.43691399999999997</v>
      </c>
      <c r="F30" s="231">
        <v>0</v>
      </c>
      <c r="G30" s="232">
        <v>2.1446E-2</v>
      </c>
      <c r="H30" s="231">
        <v>0</v>
      </c>
      <c r="I30" s="231">
        <v>0</v>
      </c>
      <c r="J30" s="232">
        <v>0.23658400000000002</v>
      </c>
      <c r="K30" s="231">
        <v>0.79672900000000002</v>
      </c>
      <c r="L30" s="231">
        <v>0.83549600000000002</v>
      </c>
      <c r="M30" s="232">
        <v>0.82809600000000005</v>
      </c>
      <c r="N30" s="233">
        <f>SUM(B30:M30)</f>
        <v>5.7020260000000009</v>
      </c>
      <c r="O30" s="220"/>
      <c r="P30" s="220"/>
      <c r="Q30" s="220"/>
    </row>
    <row r="31" spans="1:17" ht="12" customHeight="1">
      <c r="A31" s="229" t="s">
        <v>17</v>
      </c>
      <c r="B31" s="230">
        <v>3.5414350000000021</v>
      </c>
      <c r="C31" s="231">
        <v>3.2003129999999995</v>
      </c>
      <c r="D31" s="232">
        <v>3.4376690000000001</v>
      </c>
      <c r="E31" s="231">
        <v>3.2042340000000031</v>
      </c>
      <c r="F31" s="231">
        <v>2.8836160000000017</v>
      </c>
      <c r="G31" s="232">
        <v>2.600009</v>
      </c>
      <c r="H31" s="231">
        <v>2.6285949999999989</v>
      </c>
      <c r="I31" s="231">
        <v>2.6229100000000045</v>
      </c>
      <c r="J31" s="232">
        <v>2.6375640000000002</v>
      </c>
      <c r="K31" s="231">
        <v>3.0848959999999992</v>
      </c>
      <c r="L31" s="231">
        <v>3.3632840000000028</v>
      </c>
      <c r="M31" s="232">
        <v>3.6996970000000027</v>
      </c>
      <c r="N31" s="233">
        <f>SUM(B31:M31)</f>
        <v>36.904222000000011</v>
      </c>
      <c r="O31" s="220"/>
      <c r="P31" s="220"/>
      <c r="Q31" s="220"/>
    </row>
    <row r="32" spans="1:17" ht="12" customHeight="1">
      <c r="A32" s="488" t="s">
        <v>6</v>
      </c>
      <c r="B32" s="477">
        <f>SUM(B33:D33)</f>
        <v>21597.684541000006</v>
      </c>
      <c r="C32" s="478"/>
      <c r="D32" s="479"/>
      <c r="E32" s="477">
        <f>SUM(E33:G33)</f>
        <v>17663.306193</v>
      </c>
      <c r="F32" s="478"/>
      <c r="G32" s="479"/>
      <c r="H32" s="478">
        <f>SUM(H33:J33)</f>
        <v>18633.578632999997</v>
      </c>
      <c r="I32" s="478"/>
      <c r="J32" s="479"/>
      <c r="K32" s="478">
        <f>SUM(K33:M33)</f>
        <v>20874.989186000003</v>
      </c>
      <c r="L32" s="478"/>
      <c r="M32" s="479"/>
      <c r="N32" s="489">
        <f>SUM(N34:N41)</f>
        <v>78769.558552999995</v>
      </c>
      <c r="O32" s="220"/>
      <c r="P32" s="220"/>
      <c r="Q32" s="220"/>
    </row>
    <row r="33" spans="1:17" s="32" customFormat="1">
      <c r="A33" s="476"/>
      <c r="B33" s="228">
        <f t="shared" ref="B33:M33" si="5">SUM(B34:B41)</f>
        <v>7558.6094100000018</v>
      </c>
      <c r="C33" s="224">
        <f t="shared" si="5"/>
        <v>6465.7775280000014</v>
      </c>
      <c r="D33" s="227">
        <f t="shared" si="5"/>
        <v>7573.2976030000036</v>
      </c>
      <c r="E33" s="228">
        <f t="shared" si="5"/>
        <v>6021.4529930000017</v>
      </c>
      <c r="F33" s="224">
        <f t="shared" si="5"/>
        <v>5642.0165449999977</v>
      </c>
      <c r="G33" s="227">
        <f t="shared" si="5"/>
        <v>5999.8366550000001</v>
      </c>
      <c r="H33" s="224">
        <f t="shared" si="5"/>
        <v>6128.9955479999999</v>
      </c>
      <c r="I33" s="224">
        <f t="shared" si="5"/>
        <v>6128.7614819999972</v>
      </c>
      <c r="J33" s="227">
        <f t="shared" si="5"/>
        <v>6375.8216030000003</v>
      </c>
      <c r="K33" s="224">
        <f t="shared" si="5"/>
        <v>6134.2743860000028</v>
      </c>
      <c r="L33" s="224">
        <f t="shared" si="5"/>
        <v>6811.3842189999996</v>
      </c>
      <c r="M33" s="227">
        <f t="shared" si="5"/>
        <v>7929.3305810000011</v>
      </c>
      <c r="N33" s="487"/>
      <c r="O33" s="221"/>
      <c r="P33" s="221"/>
      <c r="Q33" s="221"/>
    </row>
    <row r="34" spans="1:17" ht="12" customHeight="1">
      <c r="A34" s="229" t="s">
        <v>0</v>
      </c>
      <c r="B34" s="230">
        <f t="shared" ref="B34:M34" si="6">B8-B18</f>
        <v>2600.06772</v>
      </c>
      <c r="C34" s="231">
        <f t="shared" si="6"/>
        <v>2432.3203899999999</v>
      </c>
      <c r="D34" s="232">
        <f t="shared" si="6"/>
        <v>2596.5267999999996</v>
      </c>
      <c r="E34" s="231">
        <f t="shared" si="6"/>
        <v>2405.0184299999996</v>
      </c>
      <c r="F34" s="231">
        <f t="shared" si="6"/>
        <v>2125.5166300000001</v>
      </c>
      <c r="G34" s="232">
        <f t="shared" si="6"/>
        <v>2227.5434399999999</v>
      </c>
      <c r="H34" s="231">
        <f t="shared" si="6"/>
        <v>2331.6627799999997</v>
      </c>
      <c r="I34" s="231">
        <f t="shared" si="6"/>
        <v>2102.3810900000003</v>
      </c>
      <c r="J34" s="232">
        <f t="shared" si="6"/>
        <v>2476.0700199999997</v>
      </c>
      <c r="K34" s="231">
        <f t="shared" si="6"/>
        <v>2398.2921800000004</v>
      </c>
      <c r="L34" s="231">
        <f t="shared" si="6"/>
        <v>2661.8617299999996</v>
      </c>
      <c r="M34" s="232">
        <f t="shared" si="6"/>
        <v>2954.0680100000004</v>
      </c>
      <c r="N34" s="233">
        <f>SUM(B34:M34)</f>
        <v>29311.329219999996</v>
      </c>
      <c r="O34" s="220"/>
      <c r="P34" s="220"/>
      <c r="Q34" s="220"/>
    </row>
    <row r="35" spans="1:17" ht="12" customHeight="1">
      <c r="A35" s="229" t="s">
        <v>15</v>
      </c>
      <c r="B35" s="230">
        <f t="shared" ref="B35:M35" si="7">B9-B19</f>
        <v>3834.8489710000026</v>
      </c>
      <c r="C35" s="231">
        <f t="shared" si="7"/>
        <v>3063.3821840000001</v>
      </c>
      <c r="D35" s="232">
        <f t="shared" si="7"/>
        <v>3720.6383540000029</v>
      </c>
      <c r="E35" s="231">
        <f t="shared" si="7"/>
        <v>2693.7167820000013</v>
      </c>
      <c r="F35" s="231">
        <f t="shared" si="7"/>
        <v>2498.0508019999988</v>
      </c>
      <c r="G35" s="232">
        <f t="shared" si="7"/>
        <v>2756.3286560000001</v>
      </c>
      <c r="H35" s="231">
        <f t="shared" si="7"/>
        <v>2827.8701709999987</v>
      </c>
      <c r="I35" s="231">
        <f t="shared" si="7"/>
        <v>3005.5094789999998</v>
      </c>
      <c r="J35" s="232">
        <f t="shared" si="7"/>
        <v>2972.1427289999997</v>
      </c>
      <c r="K35" s="231">
        <f t="shared" si="7"/>
        <v>2747.2319370000005</v>
      </c>
      <c r="L35" s="231">
        <f t="shared" si="7"/>
        <v>3261.9225520000009</v>
      </c>
      <c r="M35" s="232">
        <f t="shared" si="7"/>
        <v>3934.7718640000007</v>
      </c>
      <c r="N35" s="233">
        <f>SUM(B35:M35)</f>
        <v>37316.414481000007</v>
      </c>
      <c r="O35" s="220"/>
      <c r="P35" s="220"/>
      <c r="Q35" s="220"/>
    </row>
    <row r="36" spans="1:17" ht="12.75" customHeight="1">
      <c r="A36" s="229" t="s">
        <v>16</v>
      </c>
      <c r="B36" s="230">
        <f t="shared" ref="B36:M36" si="8">B10-B20</f>
        <v>307.175005</v>
      </c>
      <c r="C36" s="231">
        <f t="shared" si="8"/>
        <v>148.81108499999999</v>
      </c>
      <c r="D36" s="232">
        <f t="shared" si="8"/>
        <v>309.41104399999995</v>
      </c>
      <c r="E36" s="231">
        <f t="shared" si="8"/>
        <v>41.255894999999995</v>
      </c>
      <c r="F36" s="231">
        <f t="shared" si="8"/>
        <v>165.902839</v>
      </c>
      <c r="G36" s="232">
        <f t="shared" si="8"/>
        <v>249.620619</v>
      </c>
      <c r="H36" s="231">
        <f t="shared" si="8"/>
        <v>118.972683</v>
      </c>
      <c r="I36" s="231">
        <f t="shared" si="8"/>
        <v>233.52431500000003</v>
      </c>
      <c r="J36" s="232">
        <f t="shared" si="8"/>
        <v>187.075254</v>
      </c>
      <c r="K36" s="231">
        <f t="shared" si="8"/>
        <v>227.50794100000005</v>
      </c>
      <c r="L36" s="231">
        <f t="shared" si="8"/>
        <v>212.05370600000001</v>
      </c>
      <c r="M36" s="232">
        <f t="shared" si="8"/>
        <v>298.09200100000004</v>
      </c>
      <c r="N36" s="233">
        <f t="shared" ref="N36:N41" si="9">SUM(B36:M36)</f>
        <v>2499.4023870000001</v>
      </c>
      <c r="O36" s="220"/>
      <c r="P36" s="220"/>
      <c r="Q36" s="220"/>
    </row>
    <row r="37" spans="1:17" ht="12.75" customHeight="1">
      <c r="A37" s="229" t="s">
        <v>17</v>
      </c>
      <c r="B37" s="230">
        <f t="shared" ref="B37:M37" si="10">B11-B21</f>
        <v>358.44742100000047</v>
      </c>
      <c r="C37" s="231">
        <f t="shared" si="10"/>
        <v>322.49701800000059</v>
      </c>
      <c r="D37" s="232">
        <f t="shared" si="10"/>
        <v>350.85931299999999</v>
      </c>
      <c r="E37" s="231">
        <f t="shared" si="10"/>
        <v>314.41783399999923</v>
      </c>
      <c r="F37" s="231">
        <f t="shared" si="10"/>
        <v>283.74108700000005</v>
      </c>
      <c r="G37" s="232">
        <f t="shared" si="10"/>
        <v>259.43570799999969</v>
      </c>
      <c r="H37" s="231">
        <f t="shared" si="10"/>
        <v>261.35251099999948</v>
      </c>
      <c r="I37" s="231">
        <f t="shared" si="10"/>
        <v>264.1368250000001</v>
      </c>
      <c r="J37" s="232">
        <f t="shared" si="10"/>
        <v>271.52088000000032</v>
      </c>
      <c r="K37" s="231">
        <f t="shared" si="10"/>
        <v>311.88374000000067</v>
      </c>
      <c r="L37" s="231">
        <f t="shared" si="10"/>
        <v>331.40057800000085</v>
      </c>
      <c r="M37" s="232">
        <f t="shared" si="10"/>
        <v>349.14980300000036</v>
      </c>
      <c r="N37" s="233">
        <f t="shared" si="9"/>
        <v>3678.8427180000017</v>
      </c>
      <c r="O37" s="220"/>
      <c r="P37" s="220"/>
      <c r="Q37" s="220"/>
    </row>
    <row r="38" spans="1:17" ht="12.75" customHeight="1">
      <c r="A38" s="229" t="s">
        <v>3</v>
      </c>
      <c r="B38" s="230">
        <f t="shared" ref="B38:M38" si="11">B12-B22</f>
        <v>204.25149300000001</v>
      </c>
      <c r="C38" s="231">
        <f t="shared" si="11"/>
        <v>175.72729899999987</v>
      </c>
      <c r="D38" s="232">
        <f t="shared" si="11"/>
        <v>204.23019299999996</v>
      </c>
      <c r="E38" s="231">
        <f t="shared" si="11"/>
        <v>197.09839600000021</v>
      </c>
      <c r="F38" s="231">
        <f t="shared" si="11"/>
        <v>163.68606899999997</v>
      </c>
      <c r="G38" s="232">
        <f t="shared" si="11"/>
        <v>130.08153099999984</v>
      </c>
      <c r="H38" s="231">
        <f t="shared" si="11"/>
        <v>179.34269099999995</v>
      </c>
      <c r="I38" s="231">
        <f t="shared" si="11"/>
        <v>175.82930999999996</v>
      </c>
      <c r="J38" s="232">
        <f t="shared" si="11"/>
        <v>166.12106399999999</v>
      </c>
      <c r="K38" s="231">
        <f t="shared" si="11"/>
        <v>156.48384999999999</v>
      </c>
      <c r="L38" s="231">
        <f t="shared" si="11"/>
        <v>127.55613399999993</v>
      </c>
      <c r="M38" s="232">
        <f t="shared" si="11"/>
        <v>195.71005599999998</v>
      </c>
      <c r="N38" s="233">
        <f t="shared" si="9"/>
        <v>2076.1180859999999</v>
      </c>
      <c r="O38" s="220"/>
      <c r="P38" s="220"/>
      <c r="Q38" s="220"/>
    </row>
    <row r="39" spans="1:17" ht="12.75" customHeight="1">
      <c r="A39" s="229" t="s">
        <v>18</v>
      </c>
      <c r="B39" s="230">
        <f t="shared" ref="B39:M39" si="12">B13-B23</f>
        <v>107.72373</v>
      </c>
      <c r="C39" s="231">
        <f t="shared" si="12"/>
        <v>93.854579999999999</v>
      </c>
      <c r="D39" s="232">
        <f t="shared" si="12"/>
        <v>82.217359999999999</v>
      </c>
      <c r="E39" s="231">
        <f t="shared" si="12"/>
        <v>81.201930000000004</v>
      </c>
      <c r="F39" s="231">
        <f t="shared" si="12"/>
        <v>64.724980000000002</v>
      </c>
      <c r="G39" s="232">
        <f t="shared" si="12"/>
        <v>35.080150000000003</v>
      </c>
      <c r="H39" s="231">
        <f t="shared" si="12"/>
        <v>73.299770000000009</v>
      </c>
      <c r="I39" s="231">
        <f t="shared" si="12"/>
        <v>56.614249999999998</v>
      </c>
      <c r="J39" s="232">
        <f t="shared" si="12"/>
        <v>79.483040000000003</v>
      </c>
      <c r="K39" s="231">
        <f t="shared" si="12"/>
        <v>88.908499999999989</v>
      </c>
      <c r="L39" s="231">
        <f t="shared" si="12"/>
        <v>108.42351000000001</v>
      </c>
      <c r="M39" s="232">
        <f t="shared" si="12"/>
        <v>105.5108</v>
      </c>
      <c r="N39" s="233">
        <f t="shared" si="9"/>
        <v>977.04259999999988</v>
      </c>
      <c r="O39" s="220"/>
      <c r="P39" s="220"/>
      <c r="Q39" s="220"/>
    </row>
    <row r="40" spans="1:17" ht="12.75" customHeight="1">
      <c r="A40" s="229" t="s">
        <v>1</v>
      </c>
      <c r="B40" s="230">
        <f t="shared" ref="B40:M40" si="13">B14-B24</f>
        <v>86.485415999999972</v>
      </c>
      <c r="C40" s="231">
        <f t="shared" si="13"/>
        <v>104.67690900000007</v>
      </c>
      <c r="D40" s="232">
        <f t="shared" si="13"/>
        <v>50.001487000000004</v>
      </c>
      <c r="E40" s="231">
        <f t="shared" si="13"/>
        <v>59.193397999999981</v>
      </c>
      <c r="F40" s="231">
        <f t="shared" si="13"/>
        <v>39.326590999999951</v>
      </c>
      <c r="G40" s="232">
        <f t="shared" si="13"/>
        <v>30.306325999999988</v>
      </c>
      <c r="H40" s="231">
        <f t="shared" si="13"/>
        <v>35.976902000000017</v>
      </c>
      <c r="I40" s="231">
        <f t="shared" si="13"/>
        <v>28.175847000000015</v>
      </c>
      <c r="J40" s="232">
        <f t="shared" si="13"/>
        <v>36.293560999999961</v>
      </c>
      <c r="K40" s="231">
        <f t="shared" si="13"/>
        <v>56.880201999999954</v>
      </c>
      <c r="L40" s="231">
        <f t="shared" si="13"/>
        <v>44.385961000000002</v>
      </c>
      <c r="M40" s="232">
        <f t="shared" si="13"/>
        <v>61.518328999999994</v>
      </c>
      <c r="N40" s="233">
        <f t="shared" si="9"/>
        <v>633.22092899999984</v>
      </c>
      <c r="O40" s="220"/>
      <c r="P40" s="220"/>
      <c r="Q40" s="220"/>
    </row>
    <row r="41" spans="1:17">
      <c r="A41" s="234" t="s">
        <v>2</v>
      </c>
      <c r="B41" s="235">
        <f t="shared" ref="B41:M41" si="14">B15-B25</f>
        <v>59.609653999999892</v>
      </c>
      <c r="C41" s="236">
        <f t="shared" si="14"/>
        <v>124.50806300000033</v>
      </c>
      <c r="D41" s="237">
        <f t="shared" si="14"/>
        <v>259.41305200000102</v>
      </c>
      <c r="E41" s="236">
        <f t="shared" si="14"/>
        <v>229.55032800000029</v>
      </c>
      <c r="F41" s="236">
        <f t="shared" si="14"/>
        <v>301.067546999998</v>
      </c>
      <c r="G41" s="237">
        <f t="shared" si="14"/>
        <v>311.44022500000068</v>
      </c>
      <c r="H41" s="236">
        <f t="shared" si="14"/>
        <v>300.51804000000266</v>
      </c>
      <c r="I41" s="236">
        <f t="shared" si="14"/>
        <v>262.59036599999712</v>
      </c>
      <c r="J41" s="237">
        <f t="shared" si="14"/>
        <v>187.11505499999976</v>
      </c>
      <c r="K41" s="236">
        <f t="shared" si="14"/>
        <v>147.0860360000012</v>
      </c>
      <c r="L41" s="236">
        <f t="shared" si="14"/>
        <v>63.78004799999993</v>
      </c>
      <c r="M41" s="237">
        <f t="shared" si="14"/>
        <v>30.509718000000003</v>
      </c>
      <c r="N41" s="238">
        <f t="shared" si="9"/>
        <v>2277.1881320000007</v>
      </c>
      <c r="O41" s="220"/>
      <c r="P41" s="220"/>
      <c r="Q41" s="220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23"/>
      <c r="P42" s="223"/>
      <c r="Q42" s="223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9" t="s">
        <v>385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7" t="str">
        <f>'3.1'!N1</f>
        <v>IV. čtvrtletí 2022</v>
      </c>
    </row>
    <row r="2" spans="1:15" s="6" customFormat="1" ht="6" customHeight="1"/>
    <row r="3" spans="1:15" s="6" customFormat="1" ht="12">
      <c r="A3" s="490" t="str">
        <f>'3.1'!A4</f>
        <v>2022</v>
      </c>
      <c r="B3" s="484" t="s">
        <v>180</v>
      </c>
      <c r="C3" s="482"/>
      <c r="D3" s="483"/>
      <c r="E3" s="484" t="s">
        <v>182</v>
      </c>
      <c r="F3" s="482"/>
      <c r="G3" s="483"/>
      <c r="H3" s="484" t="s">
        <v>183</v>
      </c>
      <c r="I3" s="482"/>
      <c r="J3" s="483"/>
      <c r="K3" s="484" t="s">
        <v>184</v>
      </c>
      <c r="L3" s="482"/>
      <c r="M3" s="483"/>
      <c r="N3" s="482" t="s">
        <v>53</v>
      </c>
    </row>
    <row r="4" spans="1:15" s="6" customFormat="1" ht="12" customHeight="1">
      <c r="A4" s="491"/>
      <c r="B4" s="429" t="s">
        <v>60</v>
      </c>
      <c r="C4" s="430" t="s">
        <v>61</v>
      </c>
      <c r="D4" s="431" t="s">
        <v>62</v>
      </c>
      <c r="E4" s="429" t="s">
        <v>63</v>
      </c>
      <c r="F4" s="430" t="s">
        <v>64</v>
      </c>
      <c r="G4" s="431" t="s">
        <v>65</v>
      </c>
      <c r="H4" s="429" t="s">
        <v>66</v>
      </c>
      <c r="I4" s="430" t="s">
        <v>67</v>
      </c>
      <c r="J4" s="431" t="s">
        <v>68</v>
      </c>
      <c r="K4" s="429" t="s">
        <v>69</v>
      </c>
      <c r="L4" s="430" t="s">
        <v>70</v>
      </c>
      <c r="M4" s="431" t="s">
        <v>71</v>
      </c>
      <c r="N4" s="492"/>
    </row>
    <row r="5" spans="1:15" s="6" customFormat="1" ht="12" customHeight="1">
      <c r="A5" s="488" t="s">
        <v>289</v>
      </c>
      <c r="B5" s="493">
        <f>SUM(B6:D6)</f>
        <v>-3140.3056380000007</v>
      </c>
      <c r="C5" s="494"/>
      <c r="D5" s="495"/>
      <c r="E5" s="477">
        <f>SUM(E6:G6)</f>
        <v>-2124.1244019999999</v>
      </c>
      <c r="F5" s="478"/>
      <c r="G5" s="479"/>
      <c r="H5" s="477">
        <f>SUM(H6:J6)</f>
        <v>-4192.0185990000009</v>
      </c>
      <c r="I5" s="478"/>
      <c r="J5" s="479"/>
      <c r="K5" s="477">
        <f>SUM(K6:M6)</f>
        <v>-4072.3886549999997</v>
      </c>
      <c r="L5" s="478"/>
      <c r="M5" s="479"/>
      <c r="N5" s="489">
        <f>SUM(B6:M6)</f>
        <v>-13528.837293999999</v>
      </c>
    </row>
    <row r="6" spans="1:15" s="36" customFormat="1" ht="12" customHeight="1">
      <c r="A6" s="476"/>
      <c r="B6" s="228">
        <f t="shared" ref="B6:M6" si="0">B7+B8+B9+B10</f>
        <v>-1025.9945870000006</v>
      </c>
      <c r="C6" s="224">
        <f t="shared" si="0"/>
        <v>-697.31239500000015</v>
      </c>
      <c r="D6" s="227">
        <f t="shared" si="0"/>
        <v>-1416.9986560000002</v>
      </c>
      <c r="E6" s="228">
        <f t="shared" si="0"/>
        <v>-535.08444599999996</v>
      </c>
      <c r="F6" s="224">
        <f t="shared" si="0"/>
        <v>-496.1137320000002</v>
      </c>
      <c r="G6" s="227">
        <f t="shared" si="0"/>
        <v>-1092.9262239999998</v>
      </c>
      <c r="H6" s="228">
        <f t="shared" si="0"/>
        <v>-1423.9043890000005</v>
      </c>
      <c r="I6" s="224">
        <f t="shared" si="0"/>
        <v>-1313.371388</v>
      </c>
      <c r="J6" s="227">
        <f t="shared" si="0"/>
        <v>-1454.7428219999999</v>
      </c>
      <c r="K6" s="228">
        <f t="shared" si="0"/>
        <v>-948.50073400000008</v>
      </c>
      <c r="L6" s="224">
        <f t="shared" si="0"/>
        <v>-1158.8218209999998</v>
      </c>
      <c r="M6" s="227">
        <f t="shared" si="0"/>
        <v>-1965.0661</v>
      </c>
      <c r="N6" s="487"/>
    </row>
    <row r="7" spans="1:15" s="6" customFormat="1" ht="12" customHeight="1">
      <c r="A7" s="229" t="s">
        <v>49</v>
      </c>
      <c r="B7" s="246">
        <v>1573.8539999999998</v>
      </c>
      <c r="C7" s="241">
        <v>1564.1669999999999</v>
      </c>
      <c r="D7" s="232">
        <v>1469.953</v>
      </c>
      <c r="E7" s="246">
        <v>1640.2640000000001</v>
      </c>
      <c r="F7" s="241">
        <v>1488.78</v>
      </c>
      <c r="G7" s="232">
        <v>971.02800000000002</v>
      </c>
      <c r="H7" s="246">
        <v>1074.8149999999998</v>
      </c>
      <c r="I7" s="241">
        <v>978.85399999999993</v>
      </c>
      <c r="J7" s="232">
        <v>1089.6599999999999</v>
      </c>
      <c r="K7" s="246">
        <v>1503.5740000000001</v>
      </c>
      <c r="L7" s="241">
        <v>1581.4550000000002</v>
      </c>
      <c r="M7" s="232">
        <v>1021.1399999999999</v>
      </c>
      <c r="N7" s="242">
        <f>SUM(B7:M7)</f>
        <v>15957.544</v>
      </c>
    </row>
    <row r="8" spans="1:15" s="6" customFormat="1" ht="12" customHeight="1">
      <c r="A8" s="229" t="s">
        <v>50</v>
      </c>
      <c r="B8" s="246">
        <v>75.349299000000002</v>
      </c>
      <c r="C8" s="241">
        <v>67.822948999999994</v>
      </c>
      <c r="D8" s="232">
        <v>70.25101699999999</v>
      </c>
      <c r="E8" s="246">
        <v>63.127193999999996</v>
      </c>
      <c r="F8" s="241">
        <v>57.975387000000005</v>
      </c>
      <c r="G8" s="232">
        <v>57.660755000000002</v>
      </c>
      <c r="H8" s="246">
        <v>57.119712</v>
      </c>
      <c r="I8" s="241">
        <v>63.229482999999995</v>
      </c>
      <c r="J8" s="232">
        <v>65.552171000000001</v>
      </c>
      <c r="K8" s="246">
        <v>57.735436</v>
      </c>
      <c r="L8" s="241">
        <v>63.907249999999998</v>
      </c>
      <c r="M8" s="232">
        <v>68.800379000000007</v>
      </c>
      <c r="N8" s="242">
        <f>SUM(B8:M8)</f>
        <v>768.5310320000001</v>
      </c>
    </row>
    <row r="9" spans="1:15" s="6" customFormat="1" ht="12" customHeight="1">
      <c r="A9" s="229" t="s">
        <v>51</v>
      </c>
      <c r="B9" s="246">
        <v>-2675.0640000000003</v>
      </c>
      <c r="C9" s="241">
        <v>-2329.194</v>
      </c>
      <c r="D9" s="232">
        <v>-2957.0790000000002</v>
      </c>
      <c r="E9" s="246">
        <v>-2238.424</v>
      </c>
      <c r="F9" s="241">
        <v>-2042.8420000000001</v>
      </c>
      <c r="G9" s="232">
        <v>-2121.1610000000001</v>
      </c>
      <c r="H9" s="246">
        <v>-2555.5500000000002</v>
      </c>
      <c r="I9" s="241">
        <v>-2355.375</v>
      </c>
      <c r="J9" s="232">
        <v>-2609.9279999999999</v>
      </c>
      <c r="K9" s="246">
        <v>-2509.6790000000001</v>
      </c>
      <c r="L9" s="241">
        <v>-2804.049</v>
      </c>
      <c r="M9" s="232">
        <v>-3054.8319999999999</v>
      </c>
      <c r="N9" s="242">
        <f>SUM(B9:M9)</f>
        <v>-30253.176999999996</v>
      </c>
    </row>
    <row r="10" spans="1:15" s="6" customFormat="1" ht="12" customHeight="1">
      <c r="A10" s="229" t="s">
        <v>52</v>
      </c>
      <c r="B10" s="246">
        <v>-0.13388600000000003</v>
      </c>
      <c r="C10" s="241">
        <v>-0.108344</v>
      </c>
      <c r="D10" s="232">
        <v>-0.12367300000000001</v>
      </c>
      <c r="E10" s="246">
        <v>-5.1639999999999998E-2</v>
      </c>
      <c r="F10" s="241">
        <v>-2.7119000000000001E-2</v>
      </c>
      <c r="G10" s="232">
        <v>-0.45397899999999997</v>
      </c>
      <c r="H10" s="246">
        <v>-0.289101</v>
      </c>
      <c r="I10" s="241">
        <v>-7.9870999999999998E-2</v>
      </c>
      <c r="J10" s="232">
        <v>-2.6993E-2</v>
      </c>
      <c r="K10" s="246">
        <v>-0.13117000000000001</v>
      </c>
      <c r="L10" s="241">
        <v>-0.135071</v>
      </c>
      <c r="M10" s="232">
        <v>-0.174479</v>
      </c>
      <c r="N10" s="242">
        <f>SUM(B10:M10)</f>
        <v>-1.7353260000000001</v>
      </c>
      <c r="O10" s="37"/>
    </row>
    <row r="11" spans="1:15" s="6" customFormat="1" ht="12" customHeight="1">
      <c r="A11" s="488" t="s">
        <v>228</v>
      </c>
      <c r="B11" s="477">
        <f>SUM(B12:D12)</f>
        <v>999.12113799999997</v>
      </c>
      <c r="C11" s="478"/>
      <c r="D11" s="479"/>
      <c r="E11" s="477">
        <f>SUM(E12:G12)</f>
        <v>780.40081599999996</v>
      </c>
      <c r="F11" s="478"/>
      <c r="G11" s="479"/>
      <c r="H11" s="477">
        <f>SUM(H12:J12)</f>
        <v>749.105908</v>
      </c>
      <c r="I11" s="478"/>
      <c r="J11" s="479"/>
      <c r="K11" s="477">
        <f>SUM(K12:M12)</f>
        <v>885.67816400000004</v>
      </c>
      <c r="L11" s="478"/>
      <c r="M11" s="479"/>
      <c r="N11" s="489">
        <f>N13+N14</f>
        <v>3414.3060259999997</v>
      </c>
      <c r="O11" s="37"/>
    </row>
    <row r="12" spans="1:15" s="36" customFormat="1" ht="12" customHeight="1">
      <c r="A12" s="476"/>
      <c r="B12" s="228">
        <f>SUM(B13:B14)</f>
        <v>355.25139999999999</v>
      </c>
      <c r="C12" s="224">
        <f t="shared" ref="C12:M12" si="1">SUM(C13:C14)</f>
        <v>317.72720800000002</v>
      </c>
      <c r="D12" s="227">
        <f t="shared" si="1"/>
        <v>326.14253000000002</v>
      </c>
      <c r="E12" s="228">
        <f t="shared" si="1"/>
        <v>272.03849200000002</v>
      </c>
      <c r="F12" s="224">
        <f t="shared" si="1"/>
        <v>250.35705499999997</v>
      </c>
      <c r="G12" s="227">
        <f t="shared" si="1"/>
        <v>258.005269</v>
      </c>
      <c r="H12" s="228">
        <f t="shared" si="1"/>
        <v>250.979264</v>
      </c>
      <c r="I12" s="224">
        <f t="shared" si="1"/>
        <v>244.60407199999997</v>
      </c>
      <c r="J12" s="227">
        <f t="shared" si="1"/>
        <v>253.52257200000003</v>
      </c>
      <c r="K12" s="228">
        <f t="shared" si="1"/>
        <v>278.93690399999997</v>
      </c>
      <c r="L12" s="224">
        <f t="shared" si="1"/>
        <v>303.09988700000002</v>
      </c>
      <c r="M12" s="227">
        <f t="shared" si="1"/>
        <v>303.64137300000004</v>
      </c>
      <c r="N12" s="487"/>
      <c r="O12" s="37"/>
    </row>
    <row r="13" spans="1:15" s="6" customFormat="1" ht="12" customHeight="1">
      <c r="A13" s="229" t="s">
        <v>58</v>
      </c>
      <c r="B13" s="246">
        <v>108.70699999999999</v>
      </c>
      <c r="C13" s="241">
        <v>105.20699999999999</v>
      </c>
      <c r="D13" s="248">
        <v>94.741</v>
      </c>
      <c r="E13" s="246">
        <v>69.686000000000007</v>
      </c>
      <c r="F13" s="241">
        <v>62.366999999999997</v>
      </c>
      <c r="G13" s="248">
        <v>79.19</v>
      </c>
      <c r="H13" s="246">
        <v>77.600999999999999</v>
      </c>
      <c r="I13" s="241">
        <v>65.272000000000006</v>
      </c>
      <c r="J13" s="248">
        <v>68.866</v>
      </c>
      <c r="K13" s="246">
        <v>94.114999999999995</v>
      </c>
      <c r="L13" s="241">
        <v>98.591999999999999</v>
      </c>
      <c r="M13" s="248">
        <v>87.727999999999994</v>
      </c>
      <c r="N13" s="242">
        <f>SUM(B13:M13)</f>
        <v>1012.072</v>
      </c>
    </row>
    <row r="14" spans="1:15" s="6" customFormat="1" ht="12" customHeight="1">
      <c r="A14" s="229" t="s">
        <v>59</v>
      </c>
      <c r="B14" s="246">
        <v>246.5444</v>
      </c>
      <c r="C14" s="241">
        <v>212.520208</v>
      </c>
      <c r="D14" s="248">
        <v>231.40153000000001</v>
      </c>
      <c r="E14" s="246">
        <v>202.35249200000001</v>
      </c>
      <c r="F14" s="241">
        <v>187.99005499999998</v>
      </c>
      <c r="G14" s="248">
        <v>178.81526900000003</v>
      </c>
      <c r="H14" s="246">
        <v>173.378264</v>
      </c>
      <c r="I14" s="241">
        <v>179.33207199999998</v>
      </c>
      <c r="J14" s="248">
        <v>184.65657200000001</v>
      </c>
      <c r="K14" s="246">
        <v>184.82190399999999</v>
      </c>
      <c r="L14" s="241">
        <v>204.50788700000001</v>
      </c>
      <c r="M14" s="248">
        <v>215.91337300000004</v>
      </c>
      <c r="N14" s="242">
        <f>SUM(B14:M14)</f>
        <v>2402.2340259999996</v>
      </c>
    </row>
    <row r="15" spans="1:15" s="51" customFormat="1" ht="0.75" customHeight="1">
      <c r="A15" s="229"/>
      <c r="B15" s="246"/>
      <c r="C15" s="241"/>
      <c r="D15" s="248"/>
      <c r="E15" s="246"/>
      <c r="F15" s="241"/>
      <c r="G15" s="248"/>
      <c r="H15" s="246"/>
      <c r="I15" s="241"/>
      <c r="J15" s="248"/>
      <c r="K15" s="246"/>
      <c r="L15" s="241"/>
      <c r="M15" s="248"/>
      <c r="N15" s="242"/>
    </row>
    <row r="16" spans="1:15" s="6" customFormat="1" ht="12" customHeight="1">
      <c r="A16" s="488" t="s">
        <v>229</v>
      </c>
      <c r="B16" s="477">
        <f>SUM(B17:D17)</f>
        <v>16684.408857000009</v>
      </c>
      <c r="C16" s="478"/>
      <c r="D16" s="479"/>
      <c r="E16" s="477">
        <f>SUM(E17:G17)</f>
        <v>14299.339381394871</v>
      </c>
      <c r="F16" s="478"/>
      <c r="G16" s="479"/>
      <c r="H16" s="477">
        <f>SUM(H17:J17)</f>
        <v>13257.864233605134</v>
      </c>
      <c r="I16" s="478"/>
      <c r="J16" s="479"/>
      <c r="K16" s="477">
        <f>SUM(K17:M17)</f>
        <v>15140.044227000002</v>
      </c>
      <c r="L16" s="478"/>
      <c r="M16" s="479"/>
      <c r="N16" s="489">
        <f>SUM(B17:M17)</f>
        <v>59381.656699000028</v>
      </c>
    </row>
    <row r="17" spans="1:15" s="36" customFormat="1" ht="12" customHeight="1">
      <c r="A17" s="476"/>
      <c r="B17" s="228">
        <f>B28-B25</f>
        <v>5891.0278899999994</v>
      </c>
      <c r="C17" s="224">
        <f t="shared" ref="C17:M17" si="2">C28-C25</f>
        <v>5197.9351180000021</v>
      </c>
      <c r="D17" s="227">
        <f t="shared" si="2"/>
        <v>5595.4458490000061</v>
      </c>
      <c r="E17" s="228">
        <f t="shared" si="2"/>
        <v>5033.9503870000035</v>
      </c>
      <c r="F17" s="224">
        <f t="shared" si="2"/>
        <v>4759.2910489999977</v>
      </c>
      <c r="G17" s="227">
        <f t="shared" si="2"/>
        <v>4506.0979453948721</v>
      </c>
      <c r="H17" s="228">
        <f t="shared" si="2"/>
        <v>4337.3566689999998</v>
      </c>
      <c r="I17" s="224">
        <f t="shared" si="2"/>
        <v>4439.2496814759916</v>
      </c>
      <c r="J17" s="227">
        <f t="shared" si="2"/>
        <v>4481.2578831291439</v>
      </c>
      <c r="K17" s="228">
        <f t="shared" si="2"/>
        <v>4703.8016989999933</v>
      </c>
      <c r="L17" s="224">
        <f t="shared" si="2"/>
        <v>5079.6534530000081</v>
      </c>
      <c r="M17" s="227">
        <f t="shared" si="2"/>
        <v>5356.5890750000008</v>
      </c>
      <c r="N17" s="487"/>
    </row>
    <row r="18" spans="1:15" s="6" customFormat="1" ht="12" customHeight="1">
      <c r="A18" s="229" t="s">
        <v>151</v>
      </c>
      <c r="B18" s="230">
        <v>644.53571000000011</v>
      </c>
      <c r="C18" s="231">
        <v>578.55931399999997</v>
      </c>
      <c r="D18" s="232">
        <v>664.97732999999994</v>
      </c>
      <c r="E18" s="230">
        <v>619.51204099999995</v>
      </c>
      <c r="F18" s="231">
        <v>647.84863899999993</v>
      </c>
      <c r="G18" s="232">
        <v>616.19309299999998</v>
      </c>
      <c r="H18" s="230">
        <v>602.33667200000002</v>
      </c>
      <c r="I18" s="231">
        <v>575.90212899999995</v>
      </c>
      <c r="J18" s="232">
        <v>585.39459900000008</v>
      </c>
      <c r="K18" s="230">
        <v>606.44876899999997</v>
      </c>
      <c r="L18" s="231">
        <v>607.44468499999994</v>
      </c>
      <c r="M18" s="232">
        <v>558.28463499999975</v>
      </c>
      <c r="N18" s="233">
        <f t="shared" ref="N18:N26" si="3">SUM(B18:M18)</f>
        <v>7307.4376159999993</v>
      </c>
    </row>
    <row r="19" spans="1:15" s="6" customFormat="1" ht="12" customHeight="1">
      <c r="A19" s="229" t="s">
        <v>152</v>
      </c>
      <c r="B19" s="230">
        <v>2060.5739490000001</v>
      </c>
      <c r="C19" s="231">
        <v>1900.6300469999999</v>
      </c>
      <c r="D19" s="232">
        <v>2095.7109920000003</v>
      </c>
      <c r="E19" s="230">
        <v>1877.2480719999999</v>
      </c>
      <c r="F19" s="231">
        <v>1974.5125860000001</v>
      </c>
      <c r="G19" s="232">
        <v>1971.575241</v>
      </c>
      <c r="H19" s="230">
        <v>1792.1726210000002</v>
      </c>
      <c r="I19" s="231">
        <v>1912.0884289999999</v>
      </c>
      <c r="J19" s="232">
        <v>1876.4898149999999</v>
      </c>
      <c r="K19" s="230">
        <v>1893.4972600000001</v>
      </c>
      <c r="L19" s="231">
        <v>1935.261567</v>
      </c>
      <c r="M19" s="232">
        <v>1752.5757419999989</v>
      </c>
      <c r="N19" s="233">
        <f t="shared" si="3"/>
        <v>23042.336320999999</v>
      </c>
    </row>
    <row r="20" spans="1:15" s="6" customFormat="1" ht="12" customHeight="1">
      <c r="A20" s="229" t="s">
        <v>153</v>
      </c>
      <c r="B20" s="230">
        <v>807.65082331090696</v>
      </c>
      <c r="C20" s="231">
        <v>696.61242093856094</v>
      </c>
      <c r="D20" s="232">
        <v>744.94712248935502</v>
      </c>
      <c r="E20" s="230">
        <v>625.9847461022739</v>
      </c>
      <c r="F20" s="231">
        <v>561.15132005247096</v>
      </c>
      <c r="G20" s="232">
        <v>653.59116339486695</v>
      </c>
      <c r="H20" s="230">
        <v>513.48705499999994</v>
      </c>
      <c r="I20" s="231">
        <v>555.80953347598802</v>
      </c>
      <c r="J20" s="232">
        <v>538.56221556354103</v>
      </c>
      <c r="K20" s="230">
        <v>612.02423711171696</v>
      </c>
      <c r="L20" s="231">
        <v>682.20797764327199</v>
      </c>
      <c r="M20" s="232">
        <v>746.22671010398096</v>
      </c>
      <c r="N20" s="233">
        <f t="shared" si="3"/>
        <v>7738.2553251869322</v>
      </c>
    </row>
    <row r="21" spans="1:15" s="6" customFormat="1" ht="12" customHeight="1">
      <c r="A21" s="229" t="s">
        <v>194</v>
      </c>
      <c r="B21" s="230">
        <v>1860.958586689093</v>
      </c>
      <c r="C21" s="231">
        <v>1547.2035540614388</v>
      </c>
      <c r="D21" s="232">
        <v>1581.3642735106448</v>
      </c>
      <c r="E21" s="230">
        <v>1410.043651897726</v>
      </c>
      <c r="F21" s="231">
        <v>1062.21401194753</v>
      </c>
      <c r="G21" s="232">
        <v>843.49775</v>
      </c>
      <c r="H21" s="230">
        <v>995.28951600000005</v>
      </c>
      <c r="I21" s="231">
        <v>963.93702600000006</v>
      </c>
      <c r="J21" s="232">
        <v>1029.1348935656031</v>
      </c>
      <c r="K21" s="230">
        <v>1156.0963878882822</v>
      </c>
      <c r="L21" s="231">
        <v>1410.8113843567312</v>
      </c>
      <c r="M21" s="232">
        <v>1841.6467848960199</v>
      </c>
      <c r="N21" s="233">
        <f t="shared" si="3"/>
        <v>15702.197820813069</v>
      </c>
    </row>
    <row r="22" spans="1:15" s="6" customFormat="1" ht="12" customHeight="1">
      <c r="A22" s="229" t="s">
        <v>155</v>
      </c>
      <c r="B22" s="230">
        <v>18.447493000000001</v>
      </c>
      <c r="C22" s="231">
        <v>19.216734000000002</v>
      </c>
      <c r="D22" s="232">
        <v>14.088123</v>
      </c>
      <c r="E22" s="230">
        <v>15.750512000000001</v>
      </c>
      <c r="F22" s="231">
        <v>22.118964999999999</v>
      </c>
      <c r="G22" s="232">
        <v>15.584999999999999</v>
      </c>
      <c r="H22" s="230">
        <v>15.842433999999999</v>
      </c>
      <c r="I22" s="231">
        <v>12.359061000000001</v>
      </c>
      <c r="J22" s="232">
        <v>19.147774999999999</v>
      </c>
      <c r="K22" s="230">
        <v>16.831185999999999</v>
      </c>
      <c r="L22" s="231">
        <v>15.645047999999999</v>
      </c>
      <c r="M22" s="232">
        <v>15.348727999999998</v>
      </c>
      <c r="N22" s="233">
        <f t="shared" si="3"/>
        <v>200.38105899999999</v>
      </c>
    </row>
    <row r="23" spans="1:15" s="6" customFormat="1" ht="12" customHeight="1">
      <c r="A23" s="229" t="s">
        <v>159</v>
      </c>
      <c r="B23" s="230">
        <v>498.86132799999876</v>
      </c>
      <c r="C23" s="231">
        <v>455.7130480000032</v>
      </c>
      <c r="D23" s="232">
        <v>494.35800800000527</v>
      </c>
      <c r="E23" s="230">
        <v>485.4113640000038</v>
      </c>
      <c r="F23" s="231">
        <v>491.44552699999724</v>
      </c>
      <c r="G23" s="232">
        <v>405.65569800000611</v>
      </c>
      <c r="H23" s="230">
        <v>418.2283709999993</v>
      </c>
      <c r="I23" s="231">
        <v>419.15350300000364</v>
      </c>
      <c r="J23" s="232">
        <v>432.52858499999928</v>
      </c>
      <c r="K23" s="230">
        <v>418.90385899999387</v>
      </c>
      <c r="L23" s="231">
        <v>428.28279100000481</v>
      </c>
      <c r="M23" s="232">
        <v>442.50647500000071</v>
      </c>
      <c r="N23" s="233">
        <f t="shared" si="3"/>
        <v>5391.0485570000164</v>
      </c>
    </row>
    <row r="24" spans="1:15" s="6" customFormat="1" ht="12" customHeight="1">
      <c r="A24" s="229" t="s">
        <v>185</v>
      </c>
      <c r="B24" s="230">
        <f>'3.1'!B17</f>
        <v>534.17060299999969</v>
      </c>
      <c r="C24" s="231">
        <f>'3.1'!C17</f>
        <v>461.82232400000004</v>
      </c>
      <c r="D24" s="232">
        <f>'3.1'!D17</f>
        <v>524.2717379999998</v>
      </c>
      <c r="E24" s="230">
        <f>'3.1'!E17</f>
        <v>436.42822000000001</v>
      </c>
      <c r="F24" s="231">
        <f>'3.1'!F17</f>
        <v>430.01184200000006</v>
      </c>
      <c r="G24" s="232">
        <f>'3.1'!G17</f>
        <v>455.78190599999988</v>
      </c>
      <c r="H24" s="230">
        <f>'3.1'!H17</f>
        <v>465.14560600000004</v>
      </c>
      <c r="I24" s="231">
        <f>'3.1'!I17</f>
        <v>469.05921399999994</v>
      </c>
      <c r="J24" s="232">
        <f>'3.1'!J17</f>
        <v>483.09433699999983</v>
      </c>
      <c r="K24" s="230">
        <f>'3.1'!K17</f>
        <v>448.42131099999983</v>
      </c>
      <c r="L24" s="231">
        <f>'3.1'!L17</f>
        <v>492.93952399999961</v>
      </c>
      <c r="M24" s="232">
        <f>'3.1'!M17</f>
        <v>556.7621899999998</v>
      </c>
      <c r="N24" s="233">
        <f t="shared" si="3"/>
        <v>5757.908814999998</v>
      </c>
    </row>
    <row r="25" spans="1:15" s="6" customFormat="1" ht="12" customHeight="1">
      <c r="A25" s="229" t="s">
        <v>186</v>
      </c>
      <c r="B25" s="230">
        <f>'3.1'!B27</f>
        <v>118.72133900000004</v>
      </c>
      <c r="C25" s="231">
        <f>'3.1'!C27</f>
        <v>103.54569200000003</v>
      </c>
      <c r="D25" s="232">
        <f>'3.1'!D27</f>
        <v>105.62843500000001</v>
      </c>
      <c r="E25" s="230">
        <f>'3.1'!E27</f>
        <v>88.669701999999972</v>
      </c>
      <c r="F25" s="231">
        <f>'3.1'!F27</f>
        <v>63.698519000000005</v>
      </c>
      <c r="G25" s="232">
        <f>'3.1'!G27</f>
        <v>52.538576999999982</v>
      </c>
      <c r="H25" s="230">
        <f>'3.1'!H27</f>
        <v>52.833391000000006</v>
      </c>
      <c r="I25" s="231">
        <f>'3.1'!I27</f>
        <v>53.409607000000008</v>
      </c>
      <c r="J25" s="232">
        <f>'3.1'!J27</f>
        <v>61.903292999999991</v>
      </c>
      <c r="K25" s="230">
        <f>'3.1'!K27</f>
        <v>74.367667000000026</v>
      </c>
      <c r="L25" s="231">
        <f>'3.1'!L27</f>
        <v>96.93631100000006</v>
      </c>
      <c r="M25" s="232">
        <f>'3.1'!M27</f>
        <v>115.48477000000001</v>
      </c>
      <c r="N25" s="233">
        <f t="shared" si="3"/>
        <v>987.73730300000022</v>
      </c>
    </row>
    <row r="26" spans="1:15" s="6" customFormat="1" ht="12" customHeight="1">
      <c r="A26" s="229" t="s">
        <v>156</v>
      </c>
      <c r="B26" s="230">
        <v>142.12595300000001</v>
      </c>
      <c r="C26" s="231">
        <v>123.28162499999999</v>
      </c>
      <c r="D26" s="232">
        <v>109.317358</v>
      </c>
      <c r="E26" s="230">
        <v>106.18239299999999</v>
      </c>
      <c r="F26" s="231">
        <v>84.268141</v>
      </c>
      <c r="G26" s="232">
        <v>48.120519999999999</v>
      </c>
      <c r="H26" s="230">
        <v>97.999796000000003</v>
      </c>
      <c r="I26" s="231">
        <v>75.633072999999996</v>
      </c>
      <c r="J26" s="232">
        <v>101.781356</v>
      </c>
      <c r="K26" s="230">
        <v>117.89904799999999</v>
      </c>
      <c r="L26" s="231">
        <v>141.875743</v>
      </c>
      <c r="M26" s="232">
        <v>141.91248300000001</v>
      </c>
      <c r="N26" s="233">
        <f t="shared" si="3"/>
        <v>1290.3974890000002</v>
      </c>
    </row>
    <row r="27" spans="1:15" s="6" customFormat="1" ht="12" customHeight="1">
      <c r="A27" s="229" t="s">
        <v>157</v>
      </c>
      <c r="B27" s="230">
        <f t="shared" ref="B27:M27" si="4">B28+B12+B24+B26</f>
        <v>7041.2971849999985</v>
      </c>
      <c r="C27" s="231">
        <f t="shared" si="4"/>
        <v>6204.3119670000015</v>
      </c>
      <c r="D27" s="232">
        <f t="shared" si="4"/>
        <v>6660.8059100000055</v>
      </c>
      <c r="E27" s="230">
        <f t="shared" si="4"/>
        <v>5937.2691940000032</v>
      </c>
      <c r="F27" s="231">
        <f t="shared" si="4"/>
        <v>5587.6266059999971</v>
      </c>
      <c r="G27" s="232">
        <f t="shared" si="4"/>
        <v>5320.5442173948732</v>
      </c>
      <c r="H27" s="230">
        <f t="shared" si="4"/>
        <v>5204.3147259999996</v>
      </c>
      <c r="I27" s="231">
        <f t="shared" si="4"/>
        <v>5281.9556474759911</v>
      </c>
      <c r="J27" s="232">
        <f t="shared" si="4"/>
        <v>5381.559441129144</v>
      </c>
      <c r="K27" s="230">
        <f t="shared" si="4"/>
        <v>5623.4266289999941</v>
      </c>
      <c r="L27" s="231">
        <f t="shared" si="4"/>
        <v>6114.5049180000078</v>
      </c>
      <c r="M27" s="232">
        <f t="shared" si="4"/>
        <v>6474.3898910000007</v>
      </c>
      <c r="N27" s="233">
        <f>SUM(B27:M27)</f>
        <v>70832.006332000019</v>
      </c>
    </row>
    <row r="28" spans="1:15" s="6" customFormat="1" ht="12" customHeight="1">
      <c r="A28" s="229" t="s">
        <v>158</v>
      </c>
      <c r="B28" s="230">
        <f>B18+B19+B20+B21+B22+B23+B25</f>
        <v>6009.7492289999991</v>
      </c>
      <c r="C28" s="231">
        <f t="shared" ref="C28:M28" si="5">C18+C19+C20+C21+C22+C23+C25</f>
        <v>5301.4808100000018</v>
      </c>
      <c r="D28" s="232">
        <f t="shared" si="5"/>
        <v>5701.0742840000057</v>
      </c>
      <c r="E28" s="230">
        <f t="shared" si="5"/>
        <v>5122.6200890000036</v>
      </c>
      <c r="F28" s="231">
        <f t="shared" si="5"/>
        <v>4822.9895679999972</v>
      </c>
      <c r="G28" s="232">
        <f t="shared" si="5"/>
        <v>4558.6365223948724</v>
      </c>
      <c r="H28" s="230">
        <f t="shared" si="5"/>
        <v>4390.1900599999999</v>
      </c>
      <c r="I28" s="231">
        <f t="shared" si="5"/>
        <v>4492.6592884759912</v>
      </c>
      <c r="J28" s="232">
        <f t="shared" si="5"/>
        <v>4543.1611761291442</v>
      </c>
      <c r="K28" s="230">
        <f>K18+K19+K20+K21+K22+K23+K25</f>
        <v>4778.1693659999937</v>
      </c>
      <c r="L28" s="231">
        <f t="shared" si="5"/>
        <v>5176.5897640000085</v>
      </c>
      <c r="M28" s="232">
        <f t="shared" si="5"/>
        <v>5472.0738450000008</v>
      </c>
      <c r="N28" s="233">
        <f>SUM(B28:M28)</f>
        <v>60369.394002000015</v>
      </c>
    </row>
    <row r="29" spans="1:15" s="115" customFormat="1" ht="12">
      <c r="A29" s="243" t="s">
        <v>255</v>
      </c>
      <c r="B29" s="247">
        <f>'3.1'!B7+'3.2'!B6-'3.2'!B27</f>
        <v>25.488241000003654</v>
      </c>
      <c r="C29" s="244">
        <f>'3.1'!C7+'3.2'!C6-'3.2'!C27</f>
        <v>25.975489999999809</v>
      </c>
      <c r="D29" s="249">
        <f>'3.1'!D7+'3.2'!D6-'3.2'!D27</f>
        <v>19.764774999996916</v>
      </c>
      <c r="E29" s="247">
        <f>'3.1'!E7+'3.2'!E6-'3.2'!E27</f>
        <v>-14.472427000002426</v>
      </c>
      <c r="F29" s="244">
        <f>'3.1'!F7+'3.2'!F6-'3.2'!F27</f>
        <v>-11.711951000000226</v>
      </c>
      <c r="G29" s="249">
        <f>'3.1'!G7+'3.2'!G6-'3.2'!G27</f>
        <v>42.148119605127249</v>
      </c>
      <c r="H29" s="247">
        <f>'3.1'!H7+'3.2'!H6-'3.2'!H27</f>
        <v>-34.07796099999814</v>
      </c>
      <c r="I29" s="244">
        <f>'3.1'!I7+'3.2'!I6-'3.2'!I27</f>
        <v>2.4936605240063727</v>
      </c>
      <c r="J29" s="249">
        <f>'3.1'!J7+'3.2'!J6-'3.2'!J27</f>
        <v>22.61367687085567</v>
      </c>
      <c r="K29" s="247">
        <f>'3.1'!K7+'3.2'!K6-'3.2'!K27</f>
        <v>10.768334000008508</v>
      </c>
      <c r="L29" s="244">
        <f>'3.1'!L7+'3.2'!L6-'3.2'!L27</f>
        <v>30.997003999993467</v>
      </c>
      <c r="M29" s="249">
        <f>'3.1'!M7+'3.2'!M6-'3.2'!M27</f>
        <v>46.636780000000726</v>
      </c>
      <c r="N29" s="245">
        <f>SUM(B29:M29)</f>
        <v>166.62374199999158</v>
      </c>
    </row>
    <row r="30" spans="1:15" s="4" customFormat="1" ht="11.25">
      <c r="A30" s="240" t="s">
        <v>288</v>
      </c>
      <c r="N30" s="8"/>
    </row>
    <row r="31" spans="1:15" s="6" customFormat="1">
      <c r="A31" s="34" t="s">
        <v>210</v>
      </c>
      <c r="B31" s="35">
        <f>-'3.2'!B24</f>
        <v>-534.17060299999969</v>
      </c>
      <c r="C31" s="35">
        <f>-'3.2'!C24</f>
        <v>-461.82232400000004</v>
      </c>
      <c r="D31" s="35">
        <f>-'3.2'!D24</f>
        <v>-524.2717379999998</v>
      </c>
      <c r="E31" s="35">
        <f>-'3.2'!E24</f>
        <v>-436.42822000000001</v>
      </c>
      <c r="F31" s="35">
        <f>-'3.2'!F24</f>
        <v>-430.01184200000006</v>
      </c>
      <c r="G31" s="35">
        <f>-'3.2'!G24</f>
        <v>-455.78190599999988</v>
      </c>
      <c r="H31" s="35">
        <f>-'3.2'!H24</f>
        <v>-465.14560600000004</v>
      </c>
      <c r="I31" s="35">
        <f>-'3.2'!I24</f>
        <v>-469.05921399999994</v>
      </c>
      <c r="J31" s="35">
        <f>-'3.2'!J24</f>
        <v>-483.09433699999983</v>
      </c>
      <c r="K31" s="35">
        <f>-'3.2'!K24</f>
        <v>-448.42131099999983</v>
      </c>
      <c r="L31" s="35">
        <f>-'3.2'!L24</f>
        <v>-492.93952399999961</v>
      </c>
      <c r="M31" s="35">
        <f>-'3.2'!M24</f>
        <v>-556.7621899999998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-1573.8539999999998</v>
      </c>
      <c r="C32" s="35">
        <f t="shared" si="6"/>
        <v>-1564.1669999999999</v>
      </c>
      <c r="D32" s="35">
        <f t="shared" si="6"/>
        <v>-1469.953</v>
      </c>
      <c r="E32" s="35">
        <f t="shared" si="6"/>
        <v>-1640.2640000000001</v>
      </c>
      <c r="F32" s="35">
        <f t="shared" si="6"/>
        <v>-1488.78</v>
      </c>
      <c r="G32" s="35">
        <f t="shared" si="6"/>
        <v>-971.02800000000002</v>
      </c>
      <c r="H32" s="35">
        <f t="shared" si="6"/>
        <v>-1074.8149999999998</v>
      </c>
      <c r="I32" s="35">
        <f t="shared" si="6"/>
        <v>-978.85399999999993</v>
      </c>
      <c r="J32" s="35">
        <f t="shared" si="6"/>
        <v>-1089.6599999999999</v>
      </c>
      <c r="K32" s="35">
        <f t="shared" si="6"/>
        <v>-1503.5740000000001</v>
      </c>
      <c r="L32" s="35">
        <f t="shared" si="6"/>
        <v>-1581.4550000000002</v>
      </c>
      <c r="M32" s="35">
        <f t="shared" si="6"/>
        <v>-1021.1399999999999</v>
      </c>
      <c r="N32" s="35">
        <f t="shared" si="6"/>
        <v>-15957.544</v>
      </c>
      <c r="O32" s="37"/>
    </row>
    <row r="33" spans="1:17" s="6" customFormat="1">
      <c r="A33" s="34" t="s">
        <v>50</v>
      </c>
      <c r="B33" s="35">
        <f t="shared" ref="B33:N33" si="7">-B8</f>
        <v>-75.349299000000002</v>
      </c>
      <c r="C33" s="35">
        <f t="shared" si="7"/>
        <v>-67.822948999999994</v>
      </c>
      <c r="D33" s="35">
        <f t="shared" si="7"/>
        <v>-70.25101699999999</v>
      </c>
      <c r="E33" s="35">
        <f t="shared" si="7"/>
        <v>-63.127193999999996</v>
      </c>
      <c r="F33" s="35">
        <f t="shared" si="7"/>
        <v>-57.975387000000005</v>
      </c>
      <c r="G33" s="35">
        <f t="shared" si="7"/>
        <v>-57.660755000000002</v>
      </c>
      <c r="H33" s="35">
        <f t="shared" si="7"/>
        <v>-57.119712</v>
      </c>
      <c r="I33" s="35">
        <f t="shared" si="7"/>
        <v>-63.229482999999995</v>
      </c>
      <c r="J33" s="35">
        <f t="shared" si="7"/>
        <v>-65.552171000000001</v>
      </c>
      <c r="K33" s="35">
        <f t="shared" si="7"/>
        <v>-57.735436</v>
      </c>
      <c r="L33" s="35">
        <f t="shared" si="7"/>
        <v>-63.907249999999998</v>
      </c>
      <c r="M33" s="35">
        <f t="shared" si="7"/>
        <v>-68.800379000000007</v>
      </c>
      <c r="N33" s="35">
        <f t="shared" si="7"/>
        <v>-768.5310320000001</v>
      </c>
      <c r="O33" s="37"/>
    </row>
    <row r="34" spans="1:17" s="6" customFormat="1">
      <c r="A34" s="34" t="s">
        <v>51</v>
      </c>
      <c r="B34" s="35">
        <f t="shared" ref="B34:N34" si="8">-B9</f>
        <v>2675.0640000000003</v>
      </c>
      <c r="C34" s="35">
        <f t="shared" si="8"/>
        <v>2329.194</v>
      </c>
      <c r="D34" s="35">
        <f t="shared" si="8"/>
        <v>2957.0790000000002</v>
      </c>
      <c r="E34" s="35">
        <f t="shared" si="8"/>
        <v>2238.424</v>
      </c>
      <c r="F34" s="35">
        <f t="shared" si="8"/>
        <v>2042.8420000000001</v>
      </c>
      <c r="G34" s="35">
        <f t="shared" si="8"/>
        <v>2121.1610000000001</v>
      </c>
      <c r="H34" s="35">
        <f t="shared" si="8"/>
        <v>2555.5500000000002</v>
      </c>
      <c r="I34" s="35">
        <f t="shared" si="8"/>
        <v>2355.375</v>
      </c>
      <c r="J34" s="35">
        <f t="shared" si="8"/>
        <v>2609.9279999999999</v>
      </c>
      <c r="K34" s="35">
        <f t="shared" si="8"/>
        <v>2509.6790000000001</v>
      </c>
      <c r="L34" s="35">
        <f t="shared" si="8"/>
        <v>2804.049</v>
      </c>
      <c r="M34" s="35">
        <f t="shared" si="8"/>
        <v>3054.8319999999999</v>
      </c>
      <c r="N34" s="35">
        <f t="shared" si="8"/>
        <v>30253.176999999996</v>
      </c>
      <c r="Q34" s="7"/>
    </row>
    <row r="35" spans="1:17" s="6" customFormat="1">
      <c r="A35" s="34" t="s">
        <v>52</v>
      </c>
      <c r="B35" s="35">
        <f t="shared" ref="B35:N35" si="9">-B10</f>
        <v>0.13388600000000003</v>
      </c>
      <c r="C35" s="35">
        <f t="shared" si="9"/>
        <v>0.108344</v>
      </c>
      <c r="D35" s="35">
        <f t="shared" si="9"/>
        <v>0.12367300000000001</v>
      </c>
      <c r="E35" s="35">
        <f t="shared" si="9"/>
        <v>5.1639999999999998E-2</v>
      </c>
      <c r="F35" s="35">
        <f t="shared" si="9"/>
        <v>2.7119000000000001E-2</v>
      </c>
      <c r="G35" s="35">
        <f t="shared" si="9"/>
        <v>0.45397899999999997</v>
      </c>
      <c r="H35" s="35">
        <f t="shared" si="9"/>
        <v>0.289101</v>
      </c>
      <c r="I35" s="35">
        <f t="shared" si="9"/>
        <v>7.9870999999999998E-2</v>
      </c>
      <c r="J35" s="35">
        <f t="shared" si="9"/>
        <v>2.6993E-2</v>
      </c>
      <c r="K35" s="35">
        <f t="shared" si="9"/>
        <v>0.13117000000000001</v>
      </c>
      <c r="L35" s="35">
        <f t="shared" si="9"/>
        <v>0.135071</v>
      </c>
      <c r="M35" s="35">
        <f t="shared" si="9"/>
        <v>0.174479</v>
      </c>
      <c r="N35" s="35">
        <f t="shared" si="9"/>
        <v>1.7353260000000001</v>
      </c>
    </row>
    <row r="36" spans="1:17" s="6" customFormat="1">
      <c r="A36" s="34" t="s">
        <v>228</v>
      </c>
      <c r="B36" s="35">
        <f t="shared" ref="B36:M36" si="10">-B12</f>
        <v>-355.25139999999999</v>
      </c>
      <c r="C36" s="35">
        <f t="shared" si="10"/>
        <v>-317.72720800000002</v>
      </c>
      <c r="D36" s="35">
        <f t="shared" si="10"/>
        <v>-326.14253000000002</v>
      </c>
      <c r="E36" s="35">
        <f t="shared" si="10"/>
        <v>-272.03849200000002</v>
      </c>
      <c r="F36" s="35">
        <f t="shared" si="10"/>
        <v>-250.35705499999997</v>
      </c>
      <c r="G36" s="35">
        <f t="shared" si="10"/>
        <v>-258.005269</v>
      </c>
      <c r="H36" s="35">
        <f t="shared" si="10"/>
        <v>-250.979264</v>
      </c>
      <c r="I36" s="35">
        <f t="shared" si="10"/>
        <v>-244.60407199999997</v>
      </c>
      <c r="J36" s="35">
        <f t="shared" si="10"/>
        <v>-253.52257200000003</v>
      </c>
      <c r="K36" s="35">
        <f t="shared" si="10"/>
        <v>-278.93690399999997</v>
      </c>
      <c r="L36" s="35">
        <f t="shared" si="10"/>
        <v>-303.09988700000002</v>
      </c>
      <c r="M36" s="35">
        <f t="shared" si="10"/>
        <v>-303.64137300000004</v>
      </c>
      <c r="N36" s="35">
        <f>-N11</f>
        <v>-3414.3060259999997</v>
      </c>
    </row>
    <row r="37" spans="1:17" s="6" customFormat="1">
      <c r="A37" s="34" t="s">
        <v>58</v>
      </c>
      <c r="B37" s="35">
        <f t="shared" ref="B37:M37" si="11">-B13</f>
        <v>-108.70699999999999</v>
      </c>
      <c r="C37" s="35">
        <f t="shared" si="11"/>
        <v>-105.20699999999999</v>
      </c>
      <c r="D37" s="35">
        <f t="shared" si="11"/>
        <v>-94.741</v>
      </c>
      <c r="E37" s="35">
        <f t="shared" si="11"/>
        <v>-69.686000000000007</v>
      </c>
      <c r="F37" s="35">
        <f t="shared" si="11"/>
        <v>-62.366999999999997</v>
      </c>
      <c r="G37" s="35">
        <f t="shared" si="11"/>
        <v>-79.19</v>
      </c>
      <c r="H37" s="35">
        <f t="shared" si="11"/>
        <v>-77.600999999999999</v>
      </c>
      <c r="I37" s="35">
        <f t="shared" si="11"/>
        <v>-65.272000000000006</v>
      </c>
      <c r="J37" s="35">
        <f t="shared" si="11"/>
        <v>-68.866</v>
      </c>
      <c r="K37" s="35">
        <f t="shared" si="11"/>
        <v>-94.114999999999995</v>
      </c>
      <c r="L37" s="35">
        <f t="shared" si="11"/>
        <v>-98.591999999999999</v>
      </c>
      <c r="M37" s="35">
        <f t="shared" si="11"/>
        <v>-87.727999999999994</v>
      </c>
      <c r="N37" s="35">
        <f>-N13</f>
        <v>-1012.072</v>
      </c>
    </row>
    <row r="38" spans="1:17" s="6" customFormat="1">
      <c r="A38" s="34" t="s">
        <v>59</v>
      </c>
      <c r="B38" s="35">
        <f t="shared" ref="B38:M38" si="12">-B14</f>
        <v>-246.5444</v>
      </c>
      <c r="C38" s="35">
        <f t="shared" si="12"/>
        <v>-212.520208</v>
      </c>
      <c r="D38" s="35">
        <f t="shared" si="12"/>
        <v>-231.40153000000001</v>
      </c>
      <c r="E38" s="35">
        <f t="shared" si="12"/>
        <v>-202.35249200000001</v>
      </c>
      <c r="F38" s="35">
        <f t="shared" si="12"/>
        <v>-187.99005499999998</v>
      </c>
      <c r="G38" s="35">
        <f t="shared" si="12"/>
        <v>-178.81526900000003</v>
      </c>
      <c r="H38" s="35">
        <f t="shared" si="12"/>
        <v>-173.378264</v>
      </c>
      <c r="I38" s="35">
        <f t="shared" si="12"/>
        <v>-179.33207199999998</v>
      </c>
      <c r="J38" s="35">
        <f t="shared" si="12"/>
        <v>-184.65657200000001</v>
      </c>
      <c r="K38" s="35">
        <f t="shared" si="12"/>
        <v>-184.82190399999999</v>
      </c>
      <c r="L38" s="35">
        <f t="shared" si="12"/>
        <v>-204.50788700000001</v>
      </c>
      <c r="M38" s="35">
        <f t="shared" si="12"/>
        <v>-215.91337300000004</v>
      </c>
      <c r="N38" s="35">
        <f>-N14</f>
        <v>-2402.2340259999996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-5891.0278899999994</v>
      </c>
      <c r="C40" s="35">
        <f t="shared" si="13"/>
        <v>-5197.9351180000021</v>
      </c>
      <c r="D40" s="35">
        <f t="shared" si="13"/>
        <v>-5595.4458490000061</v>
      </c>
      <c r="E40" s="35">
        <f t="shared" si="13"/>
        <v>-5033.9503870000035</v>
      </c>
      <c r="F40" s="35">
        <f t="shared" si="13"/>
        <v>-4759.2910489999977</v>
      </c>
      <c r="G40" s="35">
        <f t="shared" si="13"/>
        <v>-4506.0979453948721</v>
      </c>
      <c r="H40" s="35">
        <f t="shared" si="13"/>
        <v>-4337.3566689999998</v>
      </c>
      <c r="I40" s="35">
        <f t="shared" si="13"/>
        <v>-4439.2496814759916</v>
      </c>
      <c r="J40" s="35">
        <f t="shared" si="13"/>
        <v>-4481.2578831291439</v>
      </c>
      <c r="K40" s="35">
        <f t="shared" si="13"/>
        <v>-4703.8016989999933</v>
      </c>
      <c r="L40" s="35">
        <f t="shared" si="13"/>
        <v>-5079.6534530000081</v>
      </c>
      <c r="M40" s="35">
        <f t="shared" si="13"/>
        <v>-5356.5890750000008</v>
      </c>
      <c r="N40" s="35">
        <f>-N16</f>
        <v>-59381.656699000028</v>
      </c>
    </row>
    <row r="41" spans="1:17" s="6" customFormat="1">
      <c r="A41" s="34" t="s">
        <v>151</v>
      </c>
      <c r="B41" s="35">
        <f t="shared" ref="B41:N41" si="14">-B18</f>
        <v>-644.53571000000011</v>
      </c>
      <c r="C41" s="35">
        <f t="shared" si="14"/>
        <v>-578.55931399999997</v>
      </c>
      <c r="D41" s="35">
        <f t="shared" si="14"/>
        <v>-664.97732999999994</v>
      </c>
      <c r="E41" s="35">
        <f t="shared" si="14"/>
        <v>-619.51204099999995</v>
      </c>
      <c r="F41" s="35">
        <f t="shared" si="14"/>
        <v>-647.84863899999993</v>
      </c>
      <c r="G41" s="35">
        <f t="shared" si="14"/>
        <v>-616.19309299999998</v>
      </c>
      <c r="H41" s="35">
        <f t="shared" si="14"/>
        <v>-602.33667200000002</v>
      </c>
      <c r="I41" s="35">
        <f t="shared" si="14"/>
        <v>-575.90212899999995</v>
      </c>
      <c r="J41" s="35">
        <f t="shared" si="14"/>
        <v>-585.39459900000008</v>
      </c>
      <c r="K41" s="35">
        <f t="shared" si="14"/>
        <v>-606.44876899999997</v>
      </c>
      <c r="L41" s="35">
        <f t="shared" si="14"/>
        <v>-607.44468499999994</v>
      </c>
      <c r="M41" s="35">
        <f t="shared" si="14"/>
        <v>-558.28463499999975</v>
      </c>
      <c r="N41" s="35">
        <f t="shared" si="14"/>
        <v>-7307.4376159999993</v>
      </c>
    </row>
    <row r="42" spans="1:17" s="6" customFormat="1">
      <c r="A42" s="34" t="s">
        <v>152</v>
      </c>
      <c r="B42" s="35">
        <f t="shared" ref="B42:N42" si="15">-B19</f>
        <v>-2060.5739490000001</v>
      </c>
      <c r="C42" s="35">
        <f t="shared" si="15"/>
        <v>-1900.6300469999999</v>
      </c>
      <c r="D42" s="35">
        <f t="shared" si="15"/>
        <v>-2095.7109920000003</v>
      </c>
      <c r="E42" s="35">
        <f t="shared" si="15"/>
        <v>-1877.2480719999999</v>
      </c>
      <c r="F42" s="35">
        <f t="shared" si="15"/>
        <v>-1974.5125860000001</v>
      </c>
      <c r="G42" s="35">
        <f t="shared" si="15"/>
        <v>-1971.575241</v>
      </c>
      <c r="H42" s="35">
        <f t="shared" si="15"/>
        <v>-1792.1726210000002</v>
      </c>
      <c r="I42" s="35">
        <f t="shared" si="15"/>
        <v>-1912.0884289999999</v>
      </c>
      <c r="J42" s="35">
        <f t="shared" si="15"/>
        <v>-1876.4898149999999</v>
      </c>
      <c r="K42" s="35">
        <f t="shared" si="15"/>
        <v>-1893.4972600000001</v>
      </c>
      <c r="L42" s="35">
        <f t="shared" si="15"/>
        <v>-1935.261567</v>
      </c>
      <c r="M42" s="35">
        <f t="shared" si="15"/>
        <v>-1752.5757419999989</v>
      </c>
      <c r="N42" s="35">
        <f t="shared" si="15"/>
        <v>-23042.336320999999</v>
      </c>
    </row>
    <row r="43" spans="1:17" s="6" customFormat="1">
      <c r="A43" s="34" t="s">
        <v>153</v>
      </c>
      <c r="B43" s="35">
        <f t="shared" ref="B43:N43" si="16">-B20</f>
        <v>-807.65082331090696</v>
      </c>
      <c r="C43" s="35">
        <f t="shared" si="16"/>
        <v>-696.61242093856094</v>
      </c>
      <c r="D43" s="35">
        <f t="shared" si="16"/>
        <v>-744.94712248935502</v>
      </c>
      <c r="E43" s="35">
        <f t="shared" si="16"/>
        <v>-625.9847461022739</v>
      </c>
      <c r="F43" s="35">
        <f t="shared" si="16"/>
        <v>-561.15132005247096</v>
      </c>
      <c r="G43" s="35">
        <f t="shared" si="16"/>
        <v>-653.59116339486695</v>
      </c>
      <c r="H43" s="35">
        <f t="shared" si="16"/>
        <v>-513.48705499999994</v>
      </c>
      <c r="I43" s="35">
        <f t="shared" si="16"/>
        <v>-555.80953347598802</v>
      </c>
      <c r="J43" s="35">
        <f t="shared" si="16"/>
        <v>-538.56221556354103</v>
      </c>
      <c r="K43" s="35">
        <f t="shared" si="16"/>
        <v>-612.02423711171696</v>
      </c>
      <c r="L43" s="35">
        <f t="shared" si="16"/>
        <v>-682.20797764327199</v>
      </c>
      <c r="M43" s="35">
        <f t="shared" si="16"/>
        <v>-746.22671010398096</v>
      </c>
      <c r="N43" s="35">
        <f t="shared" si="16"/>
        <v>-7738.2553251869322</v>
      </c>
    </row>
    <row r="44" spans="1:17" s="6" customFormat="1">
      <c r="A44" s="34" t="s">
        <v>154</v>
      </c>
      <c r="B44" s="35">
        <f t="shared" ref="B44:N44" si="17">-B21</f>
        <v>-1860.958586689093</v>
      </c>
      <c r="C44" s="35">
        <f t="shared" si="17"/>
        <v>-1547.2035540614388</v>
      </c>
      <c r="D44" s="35">
        <f t="shared" si="17"/>
        <v>-1581.3642735106448</v>
      </c>
      <c r="E44" s="35">
        <f t="shared" si="17"/>
        <v>-1410.043651897726</v>
      </c>
      <c r="F44" s="35">
        <f t="shared" si="17"/>
        <v>-1062.21401194753</v>
      </c>
      <c r="G44" s="35">
        <f t="shared" si="17"/>
        <v>-843.49775</v>
      </c>
      <c r="H44" s="35">
        <f t="shared" si="17"/>
        <v>-995.28951600000005</v>
      </c>
      <c r="I44" s="35">
        <f t="shared" si="17"/>
        <v>-963.93702600000006</v>
      </c>
      <c r="J44" s="35">
        <f t="shared" si="17"/>
        <v>-1029.1348935656031</v>
      </c>
      <c r="K44" s="35">
        <f t="shared" si="17"/>
        <v>-1156.0963878882822</v>
      </c>
      <c r="L44" s="35">
        <f t="shared" si="17"/>
        <v>-1410.8113843567312</v>
      </c>
      <c r="M44" s="35">
        <f t="shared" si="17"/>
        <v>-1841.6467848960199</v>
      </c>
      <c r="N44" s="35">
        <f t="shared" si="17"/>
        <v>-15702.197820813069</v>
      </c>
    </row>
    <row r="45" spans="1:17" s="6" customFormat="1">
      <c r="A45" s="34" t="s">
        <v>155</v>
      </c>
      <c r="B45" s="35">
        <f t="shared" ref="B45:N45" si="18">-B22</f>
        <v>-18.447493000000001</v>
      </c>
      <c r="C45" s="35">
        <f t="shared" si="18"/>
        <v>-19.216734000000002</v>
      </c>
      <c r="D45" s="35">
        <f t="shared" si="18"/>
        <v>-14.088123</v>
      </c>
      <c r="E45" s="35">
        <f t="shared" si="18"/>
        <v>-15.750512000000001</v>
      </c>
      <c r="F45" s="35">
        <f t="shared" si="18"/>
        <v>-22.118964999999999</v>
      </c>
      <c r="G45" s="35">
        <f t="shared" si="18"/>
        <v>-15.584999999999999</v>
      </c>
      <c r="H45" s="35">
        <f t="shared" si="18"/>
        <v>-15.842433999999999</v>
      </c>
      <c r="I45" s="35">
        <f t="shared" si="18"/>
        <v>-12.359061000000001</v>
      </c>
      <c r="J45" s="35">
        <f t="shared" si="18"/>
        <v>-19.147774999999999</v>
      </c>
      <c r="K45" s="35">
        <f t="shared" si="18"/>
        <v>-16.831185999999999</v>
      </c>
      <c r="L45" s="35">
        <f t="shared" si="18"/>
        <v>-15.645047999999999</v>
      </c>
      <c r="M45" s="35">
        <f t="shared" si="18"/>
        <v>-15.348727999999998</v>
      </c>
      <c r="N45" s="35">
        <f t="shared" si="18"/>
        <v>-200.38105899999999</v>
      </c>
    </row>
    <row r="46" spans="1:17" s="6" customFormat="1">
      <c r="A46" s="34" t="s">
        <v>159</v>
      </c>
      <c r="B46" s="35">
        <f t="shared" ref="B46:N46" si="19">-B23</f>
        <v>-498.86132799999876</v>
      </c>
      <c r="C46" s="35">
        <f t="shared" si="19"/>
        <v>-455.7130480000032</v>
      </c>
      <c r="D46" s="35">
        <f t="shared" si="19"/>
        <v>-494.35800800000527</v>
      </c>
      <c r="E46" s="35">
        <f t="shared" si="19"/>
        <v>-485.4113640000038</v>
      </c>
      <c r="F46" s="35">
        <f t="shared" si="19"/>
        <v>-491.44552699999724</v>
      </c>
      <c r="G46" s="35">
        <f t="shared" si="19"/>
        <v>-405.65569800000611</v>
      </c>
      <c r="H46" s="35">
        <f t="shared" si="19"/>
        <v>-418.2283709999993</v>
      </c>
      <c r="I46" s="35">
        <f t="shared" si="19"/>
        <v>-419.15350300000364</v>
      </c>
      <c r="J46" s="35">
        <f t="shared" si="19"/>
        <v>-432.52858499999928</v>
      </c>
      <c r="K46" s="35">
        <f t="shared" si="19"/>
        <v>-418.90385899999387</v>
      </c>
      <c r="L46" s="35">
        <f t="shared" si="19"/>
        <v>-428.28279100000481</v>
      </c>
      <c r="M46" s="35">
        <f t="shared" si="19"/>
        <v>-442.50647500000071</v>
      </c>
      <c r="N46" s="35">
        <f t="shared" si="19"/>
        <v>-5391.0485570000164</v>
      </c>
    </row>
    <row r="47" spans="1:17" s="6" customFormat="1">
      <c r="A47" s="34" t="s">
        <v>156</v>
      </c>
      <c r="B47" s="35">
        <f t="shared" ref="B47:N47" si="20">-B26</f>
        <v>-142.12595300000001</v>
      </c>
      <c r="C47" s="35">
        <f t="shared" si="20"/>
        <v>-123.28162499999999</v>
      </c>
      <c r="D47" s="35">
        <f t="shared" si="20"/>
        <v>-109.317358</v>
      </c>
      <c r="E47" s="35">
        <f t="shared" si="20"/>
        <v>-106.18239299999999</v>
      </c>
      <c r="F47" s="35">
        <f t="shared" si="20"/>
        <v>-84.268141</v>
      </c>
      <c r="G47" s="35">
        <f t="shared" si="20"/>
        <v>-48.120519999999999</v>
      </c>
      <c r="H47" s="35">
        <f t="shared" si="20"/>
        <v>-97.999796000000003</v>
      </c>
      <c r="I47" s="35">
        <f t="shared" si="20"/>
        <v>-75.633072999999996</v>
      </c>
      <c r="J47" s="35">
        <f t="shared" si="20"/>
        <v>-101.781356</v>
      </c>
      <c r="K47" s="35">
        <f t="shared" si="20"/>
        <v>-117.89904799999999</v>
      </c>
      <c r="L47" s="35">
        <f t="shared" si="20"/>
        <v>-141.875743</v>
      </c>
      <c r="M47" s="35">
        <f t="shared" si="20"/>
        <v>-141.91248300000001</v>
      </c>
      <c r="N47" s="35">
        <f t="shared" si="20"/>
        <v>-1290.3974890000002</v>
      </c>
    </row>
    <row r="48" spans="1:17" s="6" customFormat="1">
      <c r="A48" s="34" t="s">
        <v>157</v>
      </c>
      <c r="B48" s="35">
        <f t="shared" ref="B48:N48" si="21">-B27</f>
        <v>-7041.2971849999985</v>
      </c>
      <c r="C48" s="35">
        <f t="shared" si="21"/>
        <v>-6204.3119670000015</v>
      </c>
      <c r="D48" s="35">
        <f t="shared" si="21"/>
        <v>-6660.8059100000055</v>
      </c>
      <c r="E48" s="35">
        <f t="shared" si="21"/>
        <v>-5937.2691940000032</v>
      </c>
      <c r="F48" s="35">
        <f t="shared" si="21"/>
        <v>-5587.6266059999971</v>
      </c>
      <c r="G48" s="35">
        <f t="shared" si="21"/>
        <v>-5320.5442173948732</v>
      </c>
      <c r="H48" s="35">
        <f t="shared" si="21"/>
        <v>-5204.3147259999996</v>
      </c>
      <c r="I48" s="35">
        <f t="shared" si="21"/>
        <v>-5281.9556474759911</v>
      </c>
      <c r="J48" s="35">
        <f t="shared" si="21"/>
        <v>-5381.559441129144</v>
      </c>
      <c r="K48" s="35">
        <f t="shared" si="21"/>
        <v>-5623.4266289999941</v>
      </c>
      <c r="L48" s="35">
        <f t="shared" si="21"/>
        <v>-6114.5049180000078</v>
      </c>
      <c r="M48" s="35">
        <f t="shared" si="21"/>
        <v>-6474.3898910000007</v>
      </c>
      <c r="N48" s="35">
        <f t="shared" si="21"/>
        <v>-70832.006332000019</v>
      </c>
    </row>
    <row r="49" spans="1:14" s="6" customFormat="1">
      <c r="A49" s="34" t="s">
        <v>158</v>
      </c>
      <c r="B49" s="35">
        <f t="shared" ref="B49:N49" si="22">-B28</f>
        <v>-6009.7492289999991</v>
      </c>
      <c r="C49" s="35">
        <f t="shared" si="22"/>
        <v>-5301.4808100000018</v>
      </c>
      <c r="D49" s="35">
        <f t="shared" si="22"/>
        <v>-5701.0742840000057</v>
      </c>
      <c r="E49" s="35">
        <f t="shared" si="22"/>
        <v>-5122.6200890000036</v>
      </c>
      <c r="F49" s="35">
        <f t="shared" si="22"/>
        <v>-4822.9895679999972</v>
      </c>
      <c r="G49" s="35">
        <f t="shared" si="22"/>
        <v>-4558.6365223948724</v>
      </c>
      <c r="H49" s="35">
        <f t="shared" si="22"/>
        <v>-4390.1900599999999</v>
      </c>
      <c r="I49" s="35">
        <f t="shared" si="22"/>
        <v>-4492.6592884759912</v>
      </c>
      <c r="J49" s="35">
        <f t="shared" si="22"/>
        <v>-4543.1611761291442</v>
      </c>
      <c r="K49" s="35">
        <f t="shared" si="22"/>
        <v>-4778.1693659999937</v>
      </c>
      <c r="L49" s="35">
        <f t="shared" si="22"/>
        <v>-5176.5897640000085</v>
      </c>
      <c r="M49" s="35">
        <f t="shared" si="22"/>
        <v>-5472.0738450000008</v>
      </c>
      <c r="N49" s="35">
        <f t="shared" si="22"/>
        <v>-60369.394002000015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9" t="s">
        <v>386</v>
      </c>
      <c r="P1" s="217" t="str">
        <f>'3.1'!N1</f>
        <v>IV. čtvrtletí 2022</v>
      </c>
    </row>
    <row r="2" spans="1:17" ht="18">
      <c r="A2" s="252" t="s">
        <v>387</v>
      </c>
    </row>
    <row r="3" spans="1:17" ht="6" customHeight="1"/>
    <row r="4" spans="1:17" ht="12" customHeight="1">
      <c r="A4" s="507" t="str">
        <f>'3.1'!A4</f>
        <v>2022</v>
      </c>
      <c r="B4" s="499" t="s">
        <v>19</v>
      </c>
      <c r="C4" s="499"/>
      <c r="D4" s="500"/>
      <c r="E4" s="498" t="s">
        <v>193</v>
      </c>
      <c r="F4" s="499"/>
      <c r="G4" s="500"/>
      <c r="H4" s="498" t="s">
        <v>195</v>
      </c>
      <c r="I4" s="499"/>
      <c r="J4" s="500"/>
      <c r="K4" s="498" t="s">
        <v>6</v>
      </c>
      <c r="L4" s="499"/>
      <c r="M4" s="500"/>
      <c r="N4" s="499" t="s">
        <v>206</v>
      </c>
      <c r="O4" s="499"/>
      <c r="P4" s="499"/>
      <c r="Q4" s="22"/>
    </row>
    <row r="5" spans="1:17" ht="14.1" customHeight="1">
      <c r="A5" s="508"/>
      <c r="B5" s="496" t="s">
        <v>227</v>
      </c>
      <c r="C5" s="496"/>
      <c r="D5" s="497"/>
      <c r="E5" s="496" t="s">
        <v>227</v>
      </c>
      <c r="F5" s="496"/>
      <c r="G5" s="497"/>
      <c r="H5" s="496" t="s">
        <v>227</v>
      </c>
      <c r="I5" s="496"/>
      <c r="J5" s="497"/>
      <c r="K5" s="496" t="s">
        <v>227</v>
      </c>
      <c r="L5" s="496"/>
      <c r="M5" s="497"/>
      <c r="N5" s="496" t="s">
        <v>168</v>
      </c>
      <c r="O5" s="496"/>
      <c r="P5" s="496"/>
      <c r="Q5" s="22"/>
    </row>
    <row r="6" spans="1:17">
      <c r="A6" s="509"/>
      <c r="B6" s="434" t="s">
        <v>69</v>
      </c>
      <c r="C6" s="225" t="s">
        <v>70</v>
      </c>
      <c r="D6" s="257" t="s">
        <v>71</v>
      </c>
      <c r="E6" s="253" t="s">
        <v>69</v>
      </c>
      <c r="F6" s="225" t="s">
        <v>70</v>
      </c>
      <c r="G6" s="257" t="s">
        <v>71</v>
      </c>
      <c r="H6" s="253" t="s">
        <v>69</v>
      </c>
      <c r="I6" s="225" t="s">
        <v>70</v>
      </c>
      <c r="J6" s="257" t="s">
        <v>71</v>
      </c>
      <c r="K6" s="253" t="s">
        <v>69</v>
      </c>
      <c r="L6" s="225" t="s">
        <v>70</v>
      </c>
      <c r="M6" s="257" t="s">
        <v>71</v>
      </c>
      <c r="N6" s="451" t="s">
        <v>69</v>
      </c>
      <c r="O6" s="451" t="s">
        <v>70</v>
      </c>
      <c r="P6" s="451" t="s">
        <v>71</v>
      </c>
      <c r="Q6" s="22"/>
    </row>
    <row r="7" spans="1:17" ht="12.75" customHeight="1">
      <c r="A7" s="502" t="s">
        <v>0</v>
      </c>
      <c r="B7" s="504">
        <f>SUM(B8:D8)</f>
        <v>8470.3917199999996</v>
      </c>
      <c r="C7" s="501"/>
      <c r="D7" s="505"/>
      <c r="E7" s="504">
        <f>SUM(E8:G8)</f>
        <v>456.16980000000001</v>
      </c>
      <c r="F7" s="501"/>
      <c r="G7" s="505"/>
      <c r="H7" s="504">
        <f>SUM(H8:J8)</f>
        <v>0.97253000000000001</v>
      </c>
      <c r="I7" s="501"/>
      <c r="J7" s="505"/>
      <c r="K7" s="504">
        <f>SUM(K8:M8)</f>
        <v>8014.22192</v>
      </c>
      <c r="L7" s="501"/>
      <c r="M7" s="505"/>
      <c r="N7" s="501">
        <f>P8</f>
        <v>4290</v>
      </c>
      <c r="O7" s="501"/>
      <c r="P7" s="501"/>
      <c r="Q7" s="22"/>
    </row>
    <row r="8" spans="1:17" s="110" customFormat="1" ht="15" customHeight="1">
      <c r="A8" s="506"/>
      <c r="B8" s="254">
        <v>2533.6661800000002</v>
      </c>
      <c r="C8" s="251">
        <v>2814.8624699999996</v>
      </c>
      <c r="D8" s="258">
        <v>3121.8630700000003</v>
      </c>
      <c r="E8" s="254">
        <v>135.374</v>
      </c>
      <c r="F8" s="251">
        <v>153.00073999999998</v>
      </c>
      <c r="G8" s="258">
        <v>167.79506000000001</v>
      </c>
      <c r="H8" s="254">
        <v>0.22495999999999999</v>
      </c>
      <c r="I8" s="251">
        <v>0.31348999999999999</v>
      </c>
      <c r="J8" s="258">
        <v>0.43408000000000002</v>
      </c>
      <c r="K8" s="254">
        <v>2398.2921800000004</v>
      </c>
      <c r="L8" s="251">
        <v>2661.8617299999996</v>
      </c>
      <c r="M8" s="258">
        <v>2954.0680100000004</v>
      </c>
      <c r="N8" s="452">
        <v>4290</v>
      </c>
      <c r="O8" s="452">
        <v>4290</v>
      </c>
      <c r="P8" s="452">
        <v>4290</v>
      </c>
      <c r="Q8" s="98"/>
    </row>
    <row r="9" spans="1:17" s="110" customFormat="1" ht="15" customHeight="1">
      <c r="A9" s="502" t="s">
        <v>15</v>
      </c>
      <c r="B9" s="504">
        <f>SUM(B10:D10)</f>
        <v>10907.916543999998</v>
      </c>
      <c r="C9" s="501"/>
      <c r="D9" s="505"/>
      <c r="E9" s="504">
        <f>SUM(E10:G10)</f>
        <v>963.99117299999989</v>
      </c>
      <c r="F9" s="501"/>
      <c r="G9" s="505"/>
      <c r="H9" s="504">
        <f>SUM(H10:J10)</f>
        <v>273.207988</v>
      </c>
      <c r="I9" s="501"/>
      <c r="J9" s="505"/>
      <c r="K9" s="504">
        <f>SUM(K10:M10)</f>
        <v>9943.9253709999994</v>
      </c>
      <c r="L9" s="501"/>
      <c r="M9" s="505"/>
      <c r="N9" s="501">
        <f>P10</f>
        <v>9427.277</v>
      </c>
      <c r="O9" s="501"/>
      <c r="P9" s="501"/>
      <c r="Q9" s="98"/>
    </row>
    <row r="10" spans="1:17" s="110" customFormat="1" ht="15" customHeight="1">
      <c r="A10" s="503"/>
      <c r="B10" s="254">
        <f t="shared" ref="B10:M10" si="0">SUM(B11:B22)</f>
        <v>3033.9519520000003</v>
      </c>
      <c r="C10" s="251">
        <f t="shared" si="0"/>
        <v>3577.0589969999992</v>
      </c>
      <c r="D10" s="258">
        <f t="shared" si="0"/>
        <v>4296.9055949999984</v>
      </c>
      <c r="E10" s="254">
        <f t="shared" si="0"/>
        <v>286.72001500000005</v>
      </c>
      <c r="F10" s="251">
        <f t="shared" si="0"/>
        <v>315.13644499999998</v>
      </c>
      <c r="G10" s="258">
        <f t="shared" si="0"/>
        <v>362.13471299999992</v>
      </c>
      <c r="H10" s="254">
        <f t="shared" si="0"/>
        <v>70.261081999999988</v>
      </c>
      <c r="I10" s="251">
        <f t="shared" si="0"/>
        <v>92.424041000000003</v>
      </c>
      <c r="J10" s="258">
        <f t="shared" si="0"/>
        <v>110.52286500000001</v>
      </c>
      <c r="K10" s="254">
        <f t="shared" si="0"/>
        <v>2747.2319370000005</v>
      </c>
      <c r="L10" s="251">
        <f t="shared" si="0"/>
        <v>3261.9225519999991</v>
      </c>
      <c r="M10" s="258">
        <f t="shared" si="0"/>
        <v>3934.7708820000003</v>
      </c>
      <c r="N10" s="452">
        <v>9427.277</v>
      </c>
      <c r="O10" s="452">
        <v>9427.277</v>
      </c>
      <c r="P10" s="452">
        <v>9427.277</v>
      </c>
      <c r="Q10" s="98"/>
    </row>
    <row r="11" spans="1:17" ht="12" customHeight="1">
      <c r="A11" s="222" t="s">
        <v>150</v>
      </c>
      <c r="B11" s="255">
        <v>181.290886</v>
      </c>
      <c r="C11" s="23">
        <v>209.76705199999998</v>
      </c>
      <c r="D11" s="259">
        <v>213.68896200000009</v>
      </c>
      <c r="E11" s="255">
        <v>14.187858</v>
      </c>
      <c r="F11" s="23">
        <v>13.173205000000003</v>
      </c>
      <c r="G11" s="259">
        <v>13.2699</v>
      </c>
      <c r="H11" s="255">
        <v>7.9148249999999996</v>
      </c>
      <c r="I11" s="23">
        <v>9.687265</v>
      </c>
      <c r="J11" s="259">
        <v>9.7088389999999993</v>
      </c>
      <c r="K11" s="255">
        <v>167.10302799999999</v>
      </c>
      <c r="L11" s="23">
        <v>196.59384699999998</v>
      </c>
      <c r="M11" s="259">
        <v>200.41906200000008</v>
      </c>
      <c r="N11" s="23"/>
      <c r="O11" s="23"/>
      <c r="P11" s="23"/>
      <c r="Q11" s="22"/>
    </row>
    <row r="12" spans="1:17" ht="12" customHeight="1">
      <c r="A12" s="222" t="s">
        <v>149</v>
      </c>
      <c r="B12" s="255">
        <v>0.471086</v>
      </c>
      <c r="C12" s="23">
        <v>1.055561</v>
      </c>
      <c r="D12" s="259">
        <v>1.003242</v>
      </c>
      <c r="E12" s="255">
        <v>2.8000000000000001E-2</v>
      </c>
      <c r="F12" s="23">
        <v>5.1498999999999996E-2</v>
      </c>
      <c r="G12" s="259">
        <v>5.0068000000000008E-2</v>
      </c>
      <c r="H12" s="255">
        <v>2.7050000000000001E-2</v>
      </c>
      <c r="I12" s="23">
        <v>9.0010000000000007E-2</v>
      </c>
      <c r="J12" s="259">
        <v>8.2099999999999992E-2</v>
      </c>
      <c r="K12" s="255">
        <v>0.44308599999999998</v>
      </c>
      <c r="L12" s="23">
        <v>1.004062</v>
      </c>
      <c r="M12" s="259">
        <v>0.95317399999999997</v>
      </c>
      <c r="N12" s="23"/>
      <c r="O12" s="23"/>
      <c r="P12" s="23"/>
      <c r="Q12" s="22"/>
    </row>
    <row r="13" spans="1:17" ht="12" customHeight="1">
      <c r="A13" s="222" t="s">
        <v>148</v>
      </c>
      <c r="B13" s="255">
        <v>193.84234299999997</v>
      </c>
      <c r="C13" s="23">
        <v>276.82466000000011</v>
      </c>
      <c r="D13" s="259">
        <v>295.87628500000005</v>
      </c>
      <c r="E13" s="255">
        <v>14.161605000000002</v>
      </c>
      <c r="F13" s="23">
        <v>19.073385999999999</v>
      </c>
      <c r="G13" s="259">
        <v>19.278642000000001</v>
      </c>
      <c r="H13" s="255">
        <v>12.776707999999999</v>
      </c>
      <c r="I13" s="23">
        <v>15.234537999999999</v>
      </c>
      <c r="J13" s="259">
        <v>18.416880999999997</v>
      </c>
      <c r="K13" s="255">
        <v>179.68073799999996</v>
      </c>
      <c r="L13" s="23">
        <v>257.75127400000008</v>
      </c>
      <c r="M13" s="259">
        <v>276.59764300000006</v>
      </c>
      <c r="N13" s="23"/>
      <c r="O13" s="23"/>
      <c r="P13" s="23"/>
      <c r="Q13" s="22"/>
    </row>
    <row r="14" spans="1:17" ht="12" customHeight="1">
      <c r="A14" s="222" t="s">
        <v>147</v>
      </c>
      <c r="B14" s="255">
        <v>2538.6017059999999</v>
      </c>
      <c r="C14" s="23">
        <v>2965.4069389999995</v>
      </c>
      <c r="D14" s="259">
        <v>3639.8006879999998</v>
      </c>
      <c r="E14" s="255">
        <v>249.79300900000004</v>
      </c>
      <c r="F14" s="23">
        <v>273.25511899999998</v>
      </c>
      <c r="G14" s="259">
        <v>319.54449299999993</v>
      </c>
      <c r="H14" s="255">
        <v>39.802548999999999</v>
      </c>
      <c r="I14" s="23">
        <v>54.848587000000002</v>
      </c>
      <c r="J14" s="259">
        <v>68.51813300000002</v>
      </c>
      <c r="K14" s="255">
        <v>2288.8086969999999</v>
      </c>
      <c r="L14" s="23">
        <v>2692.1518199999996</v>
      </c>
      <c r="M14" s="259">
        <v>3320.2561949999999</v>
      </c>
      <c r="N14" s="23"/>
      <c r="O14" s="23"/>
      <c r="P14" s="23"/>
      <c r="Q14" s="22"/>
    </row>
    <row r="15" spans="1:17" ht="12" customHeight="1">
      <c r="A15" s="222" t="s">
        <v>146</v>
      </c>
      <c r="B15" s="255">
        <v>0</v>
      </c>
      <c r="C15" s="23">
        <v>0</v>
      </c>
      <c r="D15" s="259">
        <v>0</v>
      </c>
      <c r="E15" s="255">
        <v>0</v>
      </c>
      <c r="F15" s="23">
        <v>0</v>
      </c>
      <c r="G15" s="259">
        <v>0</v>
      </c>
      <c r="H15" s="255">
        <v>0</v>
      </c>
      <c r="I15" s="23">
        <v>0</v>
      </c>
      <c r="J15" s="259">
        <v>0</v>
      </c>
      <c r="K15" s="255">
        <v>0</v>
      </c>
      <c r="L15" s="23">
        <v>0</v>
      </c>
      <c r="M15" s="259">
        <v>0</v>
      </c>
      <c r="N15" s="23"/>
      <c r="O15" s="23"/>
      <c r="P15" s="23"/>
      <c r="Q15" s="22"/>
    </row>
    <row r="16" spans="1:17" ht="12" customHeight="1">
      <c r="A16" s="222" t="s">
        <v>145</v>
      </c>
      <c r="B16" s="255">
        <v>3.7731789999999998</v>
      </c>
      <c r="C16" s="23">
        <v>3.9207179999999999</v>
      </c>
      <c r="D16" s="259">
        <v>4.200895</v>
      </c>
      <c r="E16" s="255">
        <v>0.47966999999999999</v>
      </c>
      <c r="F16" s="23">
        <v>0.56177300000000008</v>
      </c>
      <c r="G16" s="259">
        <v>0.64042599999999994</v>
      </c>
      <c r="H16" s="255">
        <v>0.238818</v>
      </c>
      <c r="I16" s="23">
        <v>0.26305299999999998</v>
      </c>
      <c r="J16" s="259">
        <v>0.30776700000000007</v>
      </c>
      <c r="K16" s="255">
        <v>3.2935089999999998</v>
      </c>
      <c r="L16" s="23">
        <v>3.3589449999999998</v>
      </c>
      <c r="M16" s="259">
        <v>3.5604690000000003</v>
      </c>
      <c r="N16" s="23"/>
      <c r="O16" s="23"/>
      <c r="P16" s="23"/>
      <c r="Q16" s="22"/>
    </row>
    <row r="17" spans="1:17" ht="12" customHeight="1">
      <c r="A17" s="222" t="s">
        <v>144</v>
      </c>
      <c r="B17" s="255">
        <v>0.77292999999999989</v>
      </c>
      <c r="C17" s="23">
        <v>0.77115499999999992</v>
      </c>
      <c r="D17" s="259">
        <v>1.9409539999999998</v>
      </c>
      <c r="E17" s="255">
        <v>0.11388200000000001</v>
      </c>
      <c r="F17" s="23">
        <v>2.4886999999999999E-2</v>
      </c>
      <c r="G17" s="259">
        <v>5.4200999999999999E-2</v>
      </c>
      <c r="H17" s="255">
        <v>1.4954E-2</v>
      </c>
      <c r="I17" s="23">
        <v>0.100282</v>
      </c>
      <c r="J17" s="259">
        <v>0.23092000000000001</v>
      </c>
      <c r="K17" s="255">
        <v>0.65904799999999986</v>
      </c>
      <c r="L17" s="23">
        <v>0.74626799999999993</v>
      </c>
      <c r="M17" s="259">
        <v>1.8867529999999999</v>
      </c>
      <c r="N17" s="23"/>
      <c r="O17" s="23"/>
      <c r="P17" s="23"/>
      <c r="Q17" s="22"/>
    </row>
    <row r="18" spans="1:17" ht="12" customHeight="1">
      <c r="A18" s="222" t="s">
        <v>143</v>
      </c>
      <c r="B18" s="255">
        <v>19.628364000000001</v>
      </c>
      <c r="C18" s="23">
        <v>15.324377</v>
      </c>
      <c r="D18" s="259">
        <v>22.028742999999999</v>
      </c>
      <c r="E18" s="255">
        <v>2.2289159999999999</v>
      </c>
      <c r="F18" s="23">
        <v>1.6235709999999999</v>
      </c>
      <c r="G18" s="259">
        <v>2.08758</v>
      </c>
      <c r="H18" s="255">
        <v>2.6295650000000004</v>
      </c>
      <c r="I18" s="23">
        <v>2.9299870000000001</v>
      </c>
      <c r="J18" s="259">
        <v>3.4034049999999993</v>
      </c>
      <c r="K18" s="255">
        <v>17.399448</v>
      </c>
      <c r="L18" s="23">
        <v>13.700806</v>
      </c>
      <c r="M18" s="259">
        <v>19.941163</v>
      </c>
      <c r="N18" s="23"/>
      <c r="O18" s="23"/>
      <c r="P18" s="23"/>
      <c r="Q18" s="22"/>
    </row>
    <row r="19" spans="1:17" ht="12" customHeight="1">
      <c r="A19" s="222" t="s">
        <v>142</v>
      </c>
      <c r="B19" s="255">
        <v>42.367212000000002</v>
      </c>
      <c r="C19" s="23">
        <v>46.377328999999996</v>
      </c>
      <c r="D19" s="259">
        <v>48.582115999999999</v>
      </c>
      <c r="E19" s="255">
        <v>3.4704250000000001</v>
      </c>
      <c r="F19" s="23">
        <v>4.7115860000000005</v>
      </c>
      <c r="G19" s="259">
        <v>4.4750250000000014</v>
      </c>
      <c r="H19" s="255">
        <v>3.7295679999999996</v>
      </c>
      <c r="I19" s="23">
        <v>4.4042549999999991</v>
      </c>
      <c r="J19" s="259">
        <v>4.3564359999999995</v>
      </c>
      <c r="K19" s="255">
        <v>38.896787000000003</v>
      </c>
      <c r="L19" s="23">
        <v>41.665742999999992</v>
      </c>
      <c r="M19" s="259">
        <v>44.107090999999997</v>
      </c>
      <c r="N19" s="23"/>
      <c r="O19" s="23"/>
      <c r="P19" s="23"/>
      <c r="Q19" s="22"/>
    </row>
    <row r="20" spans="1:17" ht="12" customHeight="1">
      <c r="A20" s="222" t="s">
        <v>14</v>
      </c>
      <c r="B20" s="255">
        <v>0</v>
      </c>
      <c r="C20" s="23">
        <v>0</v>
      </c>
      <c r="D20" s="259">
        <v>0</v>
      </c>
      <c r="E20" s="255">
        <v>0</v>
      </c>
      <c r="F20" s="23">
        <v>0</v>
      </c>
      <c r="G20" s="259">
        <v>0</v>
      </c>
      <c r="H20" s="255">
        <v>0</v>
      </c>
      <c r="I20" s="23">
        <v>0</v>
      </c>
      <c r="J20" s="259">
        <v>0</v>
      </c>
      <c r="K20" s="255">
        <v>0</v>
      </c>
      <c r="L20" s="23">
        <v>0</v>
      </c>
      <c r="M20" s="259">
        <v>0</v>
      </c>
      <c r="N20" s="23"/>
      <c r="O20" s="23"/>
      <c r="P20" s="23"/>
      <c r="Q20" s="22"/>
    </row>
    <row r="21" spans="1:17" ht="12" customHeight="1">
      <c r="A21" s="222" t="s">
        <v>141</v>
      </c>
      <c r="B21" s="255">
        <v>1.3162639999999999</v>
      </c>
      <c r="C21" s="23">
        <v>1.5969939999999996</v>
      </c>
      <c r="D21" s="259">
        <v>1.4640049999999998</v>
      </c>
      <c r="E21" s="255">
        <v>0.18576000000000004</v>
      </c>
      <c r="F21" s="23">
        <v>0.20858100000000004</v>
      </c>
      <c r="G21" s="259">
        <v>0.24459899999999998</v>
      </c>
      <c r="H21" s="255">
        <v>3.5771000000000004E-2</v>
      </c>
      <c r="I21" s="23">
        <v>2.9369000000000003E-2</v>
      </c>
      <c r="J21" s="259">
        <v>2.7925000000000005E-2</v>
      </c>
      <c r="K21" s="255">
        <v>1.1305039999999997</v>
      </c>
      <c r="L21" s="23">
        <v>1.3884129999999995</v>
      </c>
      <c r="M21" s="259">
        <v>1.2194059999999998</v>
      </c>
      <c r="N21" s="23"/>
      <c r="O21" s="23"/>
      <c r="P21" s="23"/>
      <c r="Q21" s="22"/>
    </row>
    <row r="22" spans="1:17" ht="12" customHeight="1">
      <c r="A22" s="226" t="s">
        <v>140</v>
      </c>
      <c r="B22" s="256">
        <v>51.887982000000001</v>
      </c>
      <c r="C22" s="250">
        <v>56.014212000000001</v>
      </c>
      <c r="D22" s="260">
        <v>68.319704999999999</v>
      </c>
      <c r="E22" s="256">
        <v>2.0708899999999999</v>
      </c>
      <c r="F22" s="250">
        <v>2.452837999999999</v>
      </c>
      <c r="G22" s="260">
        <v>2.4897790000000004</v>
      </c>
      <c r="H22" s="256">
        <v>3.0912739999999999</v>
      </c>
      <c r="I22" s="250">
        <v>4.8366950000000006</v>
      </c>
      <c r="J22" s="260">
        <v>5.4704589999999991</v>
      </c>
      <c r="K22" s="256">
        <v>49.817092000000002</v>
      </c>
      <c r="L22" s="250">
        <v>53.561374000000001</v>
      </c>
      <c r="M22" s="260">
        <v>65.829926</v>
      </c>
      <c r="N22" s="250"/>
      <c r="O22" s="250"/>
      <c r="P22" s="250"/>
      <c r="Q22" s="22"/>
    </row>
    <row r="23" spans="1:17" s="109" customFormat="1" ht="11.25">
      <c r="P23" s="14"/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52" t="s">
        <v>391</v>
      </c>
      <c r="P1" s="217" t="str">
        <f>'3.1'!N1</f>
        <v>IV. čtvrtletí 2022</v>
      </c>
    </row>
    <row r="2" spans="1:17" ht="6" customHeight="1"/>
    <row r="3" spans="1:17" ht="12" customHeight="1">
      <c r="A3" s="511" t="str">
        <f>'3.1'!A4</f>
        <v>2022</v>
      </c>
      <c r="B3" s="513" t="s">
        <v>19</v>
      </c>
      <c r="C3" s="514"/>
      <c r="D3" s="515"/>
      <c r="E3" s="513" t="s">
        <v>193</v>
      </c>
      <c r="F3" s="514"/>
      <c r="G3" s="515"/>
      <c r="H3" s="513" t="s">
        <v>195</v>
      </c>
      <c r="I3" s="514"/>
      <c r="J3" s="515"/>
      <c r="K3" s="513" t="s">
        <v>6</v>
      </c>
      <c r="L3" s="514"/>
      <c r="M3" s="515"/>
      <c r="N3" s="510" t="s">
        <v>206</v>
      </c>
      <c r="O3" s="510"/>
      <c r="P3" s="510"/>
      <c r="Q3" s="22"/>
    </row>
    <row r="4" spans="1:17" ht="14.1" customHeight="1">
      <c r="A4" s="512"/>
      <c r="B4" s="516" t="s">
        <v>227</v>
      </c>
      <c r="C4" s="517"/>
      <c r="D4" s="518"/>
      <c r="E4" s="516" t="s">
        <v>227</v>
      </c>
      <c r="F4" s="517"/>
      <c r="G4" s="518"/>
      <c r="H4" s="516" t="s">
        <v>227</v>
      </c>
      <c r="I4" s="517"/>
      <c r="J4" s="518"/>
      <c r="K4" s="516" t="s">
        <v>227</v>
      </c>
      <c r="L4" s="517"/>
      <c r="M4" s="518"/>
      <c r="N4" s="519" t="s">
        <v>168</v>
      </c>
      <c r="O4" s="519"/>
      <c r="P4" s="519"/>
      <c r="Q4" s="22"/>
    </row>
    <row r="5" spans="1:17">
      <c r="A5" s="512"/>
      <c r="B5" s="386" t="s">
        <v>69</v>
      </c>
      <c r="C5" s="385" t="s">
        <v>70</v>
      </c>
      <c r="D5" s="390" t="s">
        <v>71</v>
      </c>
      <c r="E5" s="386" t="s">
        <v>69</v>
      </c>
      <c r="F5" s="385" t="s">
        <v>70</v>
      </c>
      <c r="G5" s="390" t="s">
        <v>71</v>
      </c>
      <c r="H5" s="386" t="s">
        <v>69</v>
      </c>
      <c r="I5" s="385" t="s">
        <v>70</v>
      </c>
      <c r="J5" s="390" t="s">
        <v>71</v>
      </c>
      <c r="K5" s="386" t="s">
        <v>69</v>
      </c>
      <c r="L5" s="385" t="s">
        <v>70</v>
      </c>
      <c r="M5" s="390" t="s">
        <v>71</v>
      </c>
      <c r="N5" s="432" t="s">
        <v>69</v>
      </c>
      <c r="O5" s="432" t="s">
        <v>70</v>
      </c>
      <c r="P5" s="432" t="s">
        <v>71</v>
      </c>
      <c r="Q5" s="22"/>
    </row>
    <row r="6" spans="1:17" ht="12" customHeight="1">
      <c r="A6" s="521" t="s">
        <v>16</v>
      </c>
      <c r="B6" s="523">
        <f>SUM(B7:D7)</f>
        <v>747.23981000000003</v>
      </c>
      <c r="C6" s="520"/>
      <c r="D6" s="524"/>
      <c r="E6" s="523">
        <f>SUM(E7:G7)</f>
        <v>9.5861619999999998</v>
      </c>
      <c r="F6" s="520"/>
      <c r="G6" s="524"/>
      <c r="H6" s="523">
        <f>SUM(H7:J7)</f>
        <v>2.460321</v>
      </c>
      <c r="I6" s="520"/>
      <c r="J6" s="524"/>
      <c r="K6" s="523">
        <f>SUM(K7:M7)</f>
        <v>737.65364799999998</v>
      </c>
      <c r="L6" s="520"/>
      <c r="M6" s="524"/>
      <c r="N6" s="520">
        <f>P7</f>
        <v>1363.5</v>
      </c>
      <c r="O6" s="520"/>
      <c r="P6" s="520"/>
      <c r="Q6" s="22"/>
    </row>
    <row r="7" spans="1:17" s="111" customFormat="1" ht="15" customHeight="1">
      <c r="A7" s="522"/>
      <c r="B7" s="271">
        <f t="shared" ref="B7:M7" si="0">SUM(B8:B19)</f>
        <v>230.70121</v>
      </c>
      <c r="C7" s="272">
        <f t="shared" si="0"/>
        <v>214.69585000000001</v>
      </c>
      <c r="D7" s="273">
        <f t="shared" si="0"/>
        <v>301.84275000000002</v>
      </c>
      <c r="E7" s="271">
        <f t="shared" si="0"/>
        <v>3.1932689999999999</v>
      </c>
      <c r="F7" s="272">
        <f t="shared" si="0"/>
        <v>2.642144</v>
      </c>
      <c r="G7" s="273">
        <f t="shared" si="0"/>
        <v>3.7507490000000003</v>
      </c>
      <c r="H7" s="271">
        <f t="shared" si="0"/>
        <v>0.79672900000000002</v>
      </c>
      <c r="I7" s="272">
        <f t="shared" si="0"/>
        <v>0.83549600000000002</v>
      </c>
      <c r="J7" s="273">
        <f t="shared" si="0"/>
        <v>0.82809600000000005</v>
      </c>
      <c r="K7" s="271">
        <f t="shared" si="0"/>
        <v>227.50794100000002</v>
      </c>
      <c r="L7" s="272">
        <f t="shared" si="0"/>
        <v>212.05370600000001</v>
      </c>
      <c r="M7" s="273">
        <f t="shared" si="0"/>
        <v>298.09200099999998</v>
      </c>
      <c r="N7" s="433">
        <v>1363.5</v>
      </c>
      <c r="O7" s="433">
        <v>1363.5</v>
      </c>
      <c r="P7" s="433">
        <v>1363.5</v>
      </c>
      <c r="Q7" s="18"/>
    </row>
    <row r="8" spans="1:17" ht="12" customHeight="1">
      <c r="A8" s="261" t="s">
        <v>150</v>
      </c>
      <c r="B8" s="268">
        <v>0</v>
      </c>
      <c r="C8" s="7">
        <v>0</v>
      </c>
      <c r="D8" s="265">
        <v>0</v>
      </c>
      <c r="E8" s="268">
        <v>0</v>
      </c>
      <c r="F8" s="7">
        <v>0</v>
      </c>
      <c r="G8" s="265">
        <v>0</v>
      </c>
      <c r="H8" s="268">
        <v>0</v>
      </c>
      <c r="I8" s="7">
        <v>0</v>
      </c>
      <c r="J8" s="265">
        <v>0</v>
      </c>
      <c r="K8" s="268">
        <v>0</v>
      </c>
      <c r="L8" s="7">
        <v>0</v>
      </c>
      <c r="M8" s="265">
        <v>0</v>
      </c>
      <c r="N8" s="7"/>
      <c r="O8" s="7"/>
      <c r="P8" s="7"/>
      <c r="Q8" s="22"/>
    </row>
    <row r="9" spans="1:17" ht="12" customHeight="1">
      <c r="A9" s="261" t="s">
        <v>149</v>
      </c>
      <c r="B9" s="268">
        <v>0</v>
      </c>
      <c r="C9" s="7">
        <v>0</v>
      </c>
      <c r="D9" s="265">
        <v>0</v>
      </c>
      <c r="E9" s="268">
        <v>0</v>
      </c>
      <c r="F9" s="7">
        <v>0</v>
      </c>
      <c r="G9" s="265">
        <v>0</v>
      </c>
      <c r="H9" s="268">
        <v>0</v>
      </c>
      <c r="I9" s="7">
        <v>0</v>
      </c>
      <c r="J9" s="265">
        <v>0</v>
      </c>
      <c r="K9" s="268">
        <v>0</v>
      </c>
      <c r="L9" s="7">
        <v>0</v>
      </c>
      <c r="M9" s="265">
        <v>0</v>
      </c>
      <c r="N9" s="7"/>
      <c r="O9" s="7"/>
      <c r="P9" s="7"/>
      <c r="Q9" s="22"/>
    </row>
    <row r="10" spans="1:17" ht="12" customHeight="1">
      <c r="A10" s="261" t="s">
        <v>148</v>
      </c>
      <c r="B10" s="268">
        <v>0</v>
      </c>
      <c r="C10" s="7">
        <v>0</v>
      </c>
      <c r="D10" s="265">
        <v>0</v>
      </c>
      <c r="E10" s="268">
        <v>0</v>
      </c>
      <c r="F10" s="7">
        <v>0</v>
      </c>
      <c r="G10" s="265">
        <v>0</v>
      </c>
      <c r="H10" s="268">
        <v>0</v>
      </c>
      <c r="I10" s="7">
        <v>0</v>
      </c>
      <c r="J10" s="265">
        <v>0</v>
      </c>
      <c r="K10" s="268">
        <v>0</v>
      </c>
      <c r="L10" s="7">
        <v>0</v>
      </c>
      <c r="M10" s="265">
        <v>0</v>
      </c>
      <c r="N10" s="7"/>
      <c r="O10" s="7"/>
      <c r="P10" s="7"/>
      <c r="Q10" s="22"/>
    </row>
    <row r="11" spans="1:17" ht="12" customHeight="1">
      <c r="A11" s="261" t="s">
        <v>147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268">
        <v>0</v>
      </c>
      <c r="L11" s="7">
        <v>0</v>
      </c>
      <c r="M11" s="265">
        <v>0</v>
      </c>
      <c r="N11" s="7"/>
      <c r="O11" s="7"/>
      <c r="P11" s="7"/>
      <c r="Q11" s="22"/>
    </row>
    <row r="12" spans="1:17" ht="12" customHeight="1">
      <c r="A12" s="261" t="s">
        <v>146</v>
      </c>
      <c r="B12" s="268">
        <v>0</v>
      </c>
      <c r="C12" s="7">
        <v>0</v>
      </c>
      <c r="D12" s="265">
        <v>0</v>
      </c>
      <c r="E12" s="268">
        <v>0</v>
      </c>
      <c r="F12" s="7">
        <v>0</v>
      </c>
      <c r="G12" s="265">
        <v>0</v>
      </c>
      <c r="H12" s="268">
        <v>0</v>
      </c>
      <c r="I12" s="7">
        <v>0</v>
      </c>
      <c r="J12" s="265">
        <v>0</v>
      </c>
      <c r="K12" s="268">
        <v>0</v>
      </c>
      <c r="L12" s="7">
        <v>0</v>
      </c>
      <c r="M12" s="265">
        <v>0</v>
      </c>
      <c r="N12" s="7"/>
      <c r="O12" s="7"/>
      <c r="P12" s="7"/>
      <c r="Q12" s="22"/>
    </row>
    <row r="13" spans="1:17" ht="12" customHeight="1">
      <c r="A13" s="261" t="s">
        <v>145</v>
      </c>
      <c r="B13" s="268">
        <v>0</v>
      </c>
      <c r="C13" s="7">
        <v>0</v>
      </c>
      <c r="D13" s="265">
        <v>0</v>
      </c>
      <c r="E13" s="268">
        <v>0</v>
      </c>
      <c r="F13" s="7">
        <v>0</v>
      </c>
      <c r="G13" s="265">
        <v>0</v>
      </c>
      <c r="H13" s="268">
        <v>0</v>
      </c>
      <c r="I13" s="7">
        <v>0</v>
      </c>
      <c r="J13" s="265">
        <v>0</v>
      </c>
      <c r="K13" s="268">
        <v>0</v>
      </c>
      <c r="L13" s="7">
        <v>0</v>
      </c>
      <c r="M13" s="265">
        <v>0</v>
      </c>
      <c r="N13" s="7"/>
      <c r="O13" s="7"/>
      <c r="P13" s="7"/>
      <c r="Q13" s="22"/>
    </row>
    <row r="14" spans="1:17" ht="12" customHeight="1">
      <c r="A14" s="261" t="s">
        <v>144</v>
      </c>
      <c r="B14" s="268">
        <v>0</v>
      </c>
      <c r="C14" s="7">
        <v>0</v>
      </c>
      <c r="D14" s="265">
        <v>0</v>
      </c>
      <c r="E14" s="268">
        <v>0</v>
      </c>
      <c r="F14" s="7">
        <v>0</v>
      </c>
      <c r="G14" s="265">
        <v>0</v>
      </c>
      <c r="H14" s="268">
        <v>0</v>
      </c>
      <c r="I14" s="7">
        <v>0</v>
      </c>
      <c r="J14" s="265">
        <v>0</v>
      </c>
      <c r="K14" s="268">
        <v>0</v>
      </c>
      <c r="L14" s="7">
        <v>0</v>
      </c>
      <c r="M14" s="265">
        <v>0</v>
      </c>
      <c r="N14" s="7"/>
      <c r="O14" s="7"/>
      <c r="P14" s="7"/>
      <c r="Q14" s="22"/>
    </row>
    <row r="15" spans="1:17" ht="12" customHeight="1">
      <c r="A15" s="261" t="s">
        <v>143</v>
      </c>
      <c r="B15" s="268">
        <v>0</v>
      </c>
      <c r="C15" s="7">
        <v>0</v>
      </c>
      <c r="D15" s="265">
        <v>0</v>
      </c>
      <c r="E15" s="268">
        <v>0</v>
      </c>
      <c r="F15" s="7">
        <v>0</v>
      </c>
      <c r="G15" s="265">
        <v>0</v>
      </c>
      <c r="H15" s="268">
        <v>0</v>
      </c>
      <c r="I15" s="7">
        <v>0</v>
      </c>
      <c r="J15" s="265">
        <v>0</v>
      </c>
      <c r="K15" s="268">
        <v>0</v>
      </c>
      <c r="L15" s="7">
        <v>0</v>
      </c>
      <c r="M15" s="265">
        <v>0</v>
      </c>
      <c r="N15" s="7"/>
      <c r="O15" s="7"/>
      <c r="P15" s="7"/>
      <c r="Q15" s="22"/>
    </row>
    <row r="16" spans="1:17" ht="12" customHeight="1">
      <c r="A16" s="261" t="s">
        <v>142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268">
        <v>0</v>
      </c>
      <c r="L16" s="7">
        <v>0</v>
      </c>
      <c r="M16" s="265">
        <v>0</v>
      </c>
      <c r="N16" s="7"/>
      <c r="O16" s="7"/>
      <c r="P16" s="7"/>
      <c r="Q16" s="22"/>
    </row>
    <row r="17" spans="1:17" ht="12" customHeight="1">
      <c r="A17" s="261" t="s">
        <v>14</v>
      </c>
      <c r="B17" s="268">
        <v>13.393889999999999</v>
      </c>
      <c r="C17" s="7">
        <v>14.592750000000001</v>
      </c>
      <c r="D17" s="265">
        <v>17.756810000000002</v>
      </c>
      <c r="E17" s="268">
        <v>0.22716</v>
      </c>
      <c r="F17" s="7">
        <v>0.20584</v>
      </c>
      <c r="G17" s="265">
        <v>0.28223000000000004</v>
      </c>
      <c r="H17" s="268">
        <v>0</v>
      </c>
      <c r="I17" s="7">
        <v>0</v>
      </c>
      <c r="J17" s="265">
        <v>0</v>
      </c>
      <c r="K17" s="268">
        <v>13.166729999999999</v>
      </c>
      <c r="L17" s="7">
        <v>14.38691</v>
      </c>
      <c r="M17" s="265">
        <v>17.474580000000003</v>
      </c>
      <c r="N17" s="7"/>
      <c r="O17" s="7"/>
      <c r="P17" s="7"/>
      <c r="Q17" s="22"/>
    </row>
    <row r="18" spans="1:17" ht="12" customHeight="1">
      <c r="A18" s="261" t="s">
        <v>141</v>
      </c>
      <c r="B18" s="268">
        <v>0</v>
      </c>
      <c r="C18" s="7">
        <v>0</v>
      </c>
      <c r="D18" s="265">
        <v>0</v>
      </c>
      <c r="E18" s="268">
        <v>0</v>
      </c>
      <c r="F18" s="7">
        <v>0</v>
      </c>
      <c r="G18" s="265">
        <v>0</v>
      </c>
      <c r="H18" s="268">
        <v>0</v>
      </c>
      <c r="I18" s="7">
        <v>0</v>
      </c>
      <c r="J18" s="265">
        <v>0</v>
      </c>
      <c r="K18" s="268">
        <v>0</v>
      </c>
      <c r="L18" s="7">
        <v>0</v>
      </c>
      <c r="M18" s="265">
        <v>0</v>
      </c>
      <c r="N18" s="7"/>
      <c r="O18" s="7"/>
      <c r="P18" s="7"/>
      <c r="Q18" s="22"/>
    </row>
    <row r="19" spans="1:17" ht="12" customHeight="1">
      <c r="A19" s="262" t="s">
        <v>140</v>
      </c>
      <c r="B19" s="269">
        <v>217.30732</v>
      </c>
      <c r="C19" s="264">
        <v>200.10310000000001</v>
      </c>
      <c r="D19" s="266">
        <v>284.08593999999999</v>
      </c>
      <c r="E19" s="269">
        <v>2.9661089999999999</v>
      </c>
      <c r="F19" s="264">
        <v>2.4363040000000002</v>
      </c>
      <c r="G19" s="266">
        <v>3.4685190000000001</v>
      </c>
      <c r="H19" s="269">
        <v>0.79672900000000002</v>
      </c>
      <c r="I19" s="264">
        <v>0.83549600000000002</v>
      </c>
      <c r="J19" s="266">
        <v>0.82809600000000005</v>
      </c>
      <c r="K19" s="269">
        <v>214.34121100000002</v>
      </c>
      <c r="L19" s="264">
        <v>197.66679600000001</v>
      </c>
      <c r="M19" s="266">
        <v>280.61742099999998</v>
      </c>
      <c r="N19" s="264"/>
      <c r="O19" s="264"/>
      <c r="P19" s="264"/>
      <c r="Q19" s="22"/>
    </row>
    <row r="20" spans="1:17" ht="12" customHeight="1">
      <c r="A20" s="521" t="s">
        <v>17</v>
      </c>
      <c r="B20" s="523">
        <f>SUM(B21:D21)</f>
        <v>1047.9484500000001</v>
      </c>
      <c r="C20" s="520"/>
      <c r="D20" s="524"/>
      <c r="E20" s="523">
        <f>SUM(E21:G21)</f>
        <v>55.514329000000018</v>
      </c>
      <c r="F20" s="520"/>
      <c r="G20" s="524"/>
      <c r="H20" s="523">
        <f>SUM(H21:J21)</f>
        <v>10.147876999999998</v>
      </c>
      <c r="I20" s="520"/>
      <c r="J20" s="524"/>
      <c r="K20" s="523">
        <f>SUM(K21:M21)</f>
        <v>992.434121</v>
      </c>
      <c r="L20" s="520"/>
      <c r="M20" s="524"/>
      <c r="N20" s="520">
        <f>P21</f>
        <v>1009.9530000000003</v>
      </c>
      <c r="O20" s="520"/>
      <c r="P20" s="520"/>
      <c r="Q20" s="22"/>
    </row>
    <row r="21" spans="1:17" s="111" customFormat="1" ht="15" customHeight="1">
      <c r="A21" s="522"/>
      <c r="B21" s="271">
        <f>SUM(B22:B33)</f>
        <v>330.6395149999999</v>
      </c>
      <c r="C21" s="272">
        <f t="shared" ref="C21:M21" si="1">SUM(C22:C33)</f>
        <v>349.55833999999993</v>
      </c>
      <c r="D21" s="273">
        <f t="shared" si="1"/>
        <v>367.7505950000002</v>
      </c>
      <c r="E21" s="271">
        <f t="shared" si="1"/>
        <v>18.755775000000007</v>
      </c>
      <c r="F21" s="272">
        <f t="shared" si="1"/>
        <v>18.157762000000005</v>
      </c>
      <c r="G21" s="273">
        <f t="shared" si="1"/>
        <v>18.600792000000009</v>
      </c>
      <c r="H21" s="271">
        <f t="shared" si="1"/>
        <v>3.0848959999999988</v>
      </c>
      <c r="I21" s="272">
        <f t="shared" si="1"/>
        <v>3.3632840000000002</v>
      </c>
      <c r="J21" s="273">
        <f t="shared" si="1"/>
        <v>3.6996969999999978</v>
      </c>
      <c r="K21" s="271">
        <f t="shared" si="1"/>
        <v>311.88373999999988</v>
      </c>
      <c r="L21" s="272">
        <f t="shared" si="1"/>
        <v>331.400578</v>
      </c>
      <c r="M21" s="273">
        <f t="shared" si="1"/>
        <v>349.14980300000019</v>
      </c>
      <c r="N21" s="433">
        <v>1008.8320000000002</v>
      </c>
      <c r="O21" s="433">
        <v>1009.3620000000002</v>
      </c>
      <c r="P21" s="433">
        <v>1009.9530000000003</v>
      </c>
      <c r="Q21" s="18"/>
    </row>
    <row r="22" spans="1:17" ht="12" customHeight="1">
      <c r="A22" s="261" t="s">
        <v>150</v>
      </c>
      <c r="B22" s="268">
        <v>0.134854</v>
      </c>
      <c r="C22" s="7">
        <v>0.19999699999999998</v>
      </c>
      <c r="D22" s="265">
        <v>7.6090000000000019E-2</v>
      </c>
      <c r="E22" s="268">
        <v>7.2529999999999999E-3</v>
      </c>
      <c r="F22" s="7">
        <v>9.4050000000000002E-3</v>
      </c>
      <c r="G22" s="265">
        <v>1.7679999999999998E-3</v>
      </c>
      <c r="H22" s="268">
        <v>0</v>
      </c>
      <c r="I22" s="7">
        <v>0</v>
      </c>
      <c r="J22" s="265">
        <v>0</v>
      </c>
      <c r="K22" s="268">
        <v>0.12760099999999999</v>
      </c>
      <c r="L22" s="7">
        <v>0.19059199999999998</v>
      </c>
      <c r="M22" s="265">
        <v>7.4322000000000013E-2</v>
      </c>
      <c r="N22" s="7"/>
      <c r="O22" s="7"/>
      <c r="P22" s="7"/>
      <c r="Q22" s="22"/>
    </row>
    <row r="23" spans="1:17" ht="12" customHeight="1">
      <c r="A23" s="261" t="s">
        <v>149</v>
      </c>
      <c r="B23" s="268">
        <v>222.77323900000002</v>
      </c>
      <c r="C23" s="7">
        <v>213.440741</v>
      </c>
      <c r="D23" s="265">
        <v>222.23515700000019</v>
      </c>
      <c r="E23" s="268">
        <v>15.908033000000009</v>
      </c>
      <c r="F23" s="7">
        <v>14.716200000000004</v>
      </c>
      <c r="G23" s="265">
        <v>15.109212000000005</v>
      </c>
      <c r="H23" s="268">
        <v>1.8935329999999999</v>
      </c>
      <c r="I23" s="7">
        <v>1.8489710000000001</v>
      </c>
      <c r="J23" s="265">
        <v>1.8802139999999994</v>
      </c>
      <c r="K23" s="268">
        <v>206.865206</v>
      </c>
      <c r="L23" s="7">
        <v>198.72454099999999</v>
      </c>
      <c r="M23" s="265">
        <v>207.12594500000017</v>
      </c>
      <c r="N23" s="7"/>
      <c r="O23" s="7"/>
      <c r="P23" s="7"/>
      <c r="Q23" s="22"/>
    </row>
    <row r="24" spans="1:17" ht="12" customHeight="1">
      <c r="A24" s="261" t="s">
        <v>148</v>
      </c>
      <c r="B24" s="268">
        <v>0</v>
      </c>
      <c r="C24" s="7">
        <v>0</v>
      </c>
      <c r="D24" s="265">
        <v>0</v>
      </c>
      <c r="E24" s="268">
        <v>0</v>
      </c>
      <c r="F24" s="7">
        <v>0</v>
      </c>
      <c r="G24" s="265">
        <v>0</v>
      </c>
      <c r="H24" s="268">
        <v>0</v>
      </c>
      <c r="I24" s="7">
        <v>0</v>
      </c>
      <c r="J24" s="265">
        <v>0</v>
      </c>
      <c r="K24" s="268">
        <v>0</v>
      </c>
      <c r="L24" s="7">
        <v>0</v>
      </c>
      <c r="M24" s="265">
        <v>0</v>
      </c>
      <c r="N24" s="7"/>
      <c r="O24" s="7"/>
      <c r="P24" s="7"/>
      <c r="Q24" s="22"/>
    </row>
    <row r="25" spans="1:17" ht="12" customHeight="1">
      <c r="A25" s="261" t="s">
        <v>147</v>
      </c>
      <c r="B25" s="268">
        <v>0.13932</v>
      </c>
      <c r="C25" s="7">
        <v>0.29196300000000003</v>
      </c>
      <c r="D25" s="265">
        <v>0.32919600000000004</v>
      </c>
      <c r="E25" s="268">
        <v>7.9999999999999996E-6</v>
      </c>
      <c r="F25" s="7">
        <v>1.1E-5</v>
      </c>
      <c r="G25" s="265">
        <v>6.0000000000000002E-6</v>
      </c>
      <c r="H25" s="268">
        <v>0</v>
      </c>
      <c r="I25" s="7">
        <v>0</v>
      </c>
      <c r="J25" s="265">
        <v>0</v>
      </c>
      <c r="K25" s="268">
        <v>0.13931199999999999</v>
      </c>
      <c r="L25" s="7">
        <v>0.29195200000000004</v>
      </c>
      <c r="M25" s="265">
        <v>0.32919000000000004</v>
      </c>
      <c r="N25" s="7"/>
      <c r="O25" s="7"/>
      <c r="P25" s="7"/>
      <c r="Q25" s="22"/>
    </row>
    <row r="26" spans="1:17" ht="12" customHeight="1">
      <c r="A26" s="261" t="s">
        <v>146</v>
      </c>
      <c r="B26" s="268">
        <v>0</v>
      </c>
      <c r="C26" s="7">
        <v>0</v>
      </c>
      <c r="D26" s="265">
        <v>0</v>
      </c>
      <c r="E26" s="268">
        <v>0</v>
      </c>
      <c r="F26" s="7">
        <v>0</v>
      </c>
      <c r="G26" s="265">
        <v>0</v>
      </c>
      <c r="H26" s="268">
        <v>0</v>
      </c>
      <c r="I26" s="7">
        <v>0</v>
      </c>
      <c r="J26" s="265">
        <v>0</v>
      </c>
      <c r="K26" s="268">
        <v>0</v>
      </c>
      <c r="L26" s="7">
        <v>0</v>
      </c>
      <c r="M26" s="265">
        <v>0</v>
      </c>
      <c r="N26" s="7"/>
      <c r="O26" s="7"/>
      <c r="P26" s="7"/>
      <c r="Q26" s="22"/>
    </row>
    <row r="27" spans="1:17" ht="12" customHeight="1">
      <c r="A27" s="261" t="s">
        <v>145</v>
      </c>
      <c r="B27" s="268">
        <v>0</v>
      </c>
      <c r="C27" s="7">
        <v>0</v>
      </c>
      <c r="D27" s="265">
        <v>0</v>
      </c>
      <c r="E27" s="268">
        <v>0</v>
      </c>
      <c r="F27" s="7">
        <v>0</v>
      </c>
      <c r="G27" s="265">
        <v>0</v>
      </c>
      <c r="H27" s="268">
        <v>0</v>
      </c>
      <c r="I27" s="7">
        <v>0</v>
      </c>
      <c r="J27" s="265">
        <v>0</v>
      </c>
      <c r="K27" s="268">
        <v>0</v>
      </c>
      <c r="L27" s="7">
        <v>0</v>
      </c>
      <c r="M27" s="265">
        <v>0</v>
      </c>
      <c r="N27" s="7"/>
      <c r="O27" s="7"/>
      <c r="P27" s="7"/>
      <c r="Q27" s="22"/>
    </row>
    <row r="28" spans="1:17" ht="12" customHeight="1">
      <c r="A28" s="261" t="s">
        <v>144</v>
      </c>
      <c r="B28" s="268">
        <v>4.5742999999999999E-2</v>
      </c>
      <c r="C28" s="7">
        <v>3.6110000000000001E-3</v>
      </c>
      <c r="D28" s="265">
        <v>2.016E-3</v>
      </c>
      <c r="E28" s="268">
        <v>2.16E-3</v>
      </c>
      <c r="F28" s="7">
        <v>1.94E-4</v>
      </c>
      <c r="G28" s="265">
        <v>4.9220000000000002E-3</v>
      </c>
      <c r="H28" s="268">
        <v>0</v>
      </c>
      <c r="I28" s="7">
        <v>0</v>
      </c>
      <c r="J28" s="265">
        <v>0</v>
      </c>
      <c r="K28" s="268">
        <v>4.3582999999999997E-2</v>
      </c>
      <c r="L28" s="7">
        <v>3.4169999999999999E-3</v>
      </c>
      <c r="M28" s="265">
        <v>-2.9060000000000002E-3</v>
      </c>
      <c r="N28" s="7"/>
      <c r="O28" s="7"/>
      <c r="P28" s="7"/>
      <c r="Q28" s="22"/>
    </row>
    <row r="29" spans="1:17" ht="12" customHeight="1">
      <c r="A29" s="261" t="s">
        <v>143</v>
      </c>
      <c r="B29" s="268">
        <v>0</v>
      </c>
      <c r="C29" s="7">
        <v>0</v>
      </c>
      <c r="D29" s="265">
        <v>0</v>
      </c>
      <c r="E29" s="268">
        <v>0</v>
      </c>
      <c r="F29" s="7">
        <v>0</v>
      </c>
      <c r="G29" s="265">
        <v>0</v>
      </c>
      <c r="H29" s="268">
        <v>0</v>
      </c>
      <c r="I29" s="7">
        <v>0</v>
      </c>
      <c r="J29" s="265">
        <v>0</v>
      </c>
      <c r="K29" s="268">
        <v>0</v>
      </c>
      <c r="L29" s="7">
        <v>0</v>
      </c>
      <c r="M29" s="265">
        <v>0</v>
      </c>
      <c r="N29" s="7"/>
      <c r="O29" s="7"/>
      <c r="P29" s="7"/>
      <c r="Q29" s="22"/>
    </row>
    <row r="30" spans="1:17" ht="12" customHeight="1">
      <c r="A30" s="261" t="s">
        <v>142</v>
      </c>
      <c r="B30" s="268">
        <v>21.307350000000007</v>
      </c>
      <c r="C30" s="7">
        <v>20.445819000000004</v>
      </c>
      <c r="D30" s="265">
        <v>20.949750000000005</v>
      </c>
      <c r="E30" s="268">
        <v>0.80977200000000005</v>
      </c>
      <c r="F30" s="7">
        <v>0.73729499999999992</v>
      </c>
      <c r="G30" s="265">
        <v>0.81049899999999997</v>
      </c>
      <c r="H30" s="268">
        <v>2.6173999999999999E-2</v>
      </c>
      <c r="I30" s="7">
        <v>1.5942999999999999E-2</v>
      </c>
      <c r="J30" s="265">
        <v>1.2304000000000001E-2</v>
      </c>
      <c r="K30" s="268">
        <v>20.497578000000008</v>
      </c>
      <c r="L30" s="7">
        <v>19.708524000000004</v>
      </c>
      <c r="M30" s="265">
        <v>20.139251000000005</v>
      </c>
      <c r="N30" s="7"/>
      <c r="O30" s="7"/>
      <c r="P30" s="7"/>
      <c r="Q30" s="22"/>
    </row>
    <row r="31" spans="1:17" ht="12" customHeight="1">
      <c r="A31" s="261" t="s">
        <v>14</v>
      </c>
      <c r="B31" s="268">
        <v>0</v>
      </c>
      <c r="C31" s="7">
        <v>0</v>
      </c>
      <c r="D31" s="265">
        <v>0</v>
      </c>
      <c r="E31" s="268">
        <v>0</v>
      </c>
      <c r="F31" s="7">
        <v>0</v>
      </c>
      <c r="G31" s="265">
        <v>0</v>
      </c>
      <c r="H31" s="268">
        <v>0</v>
      </c>
      <c r="I31" s="7">
        <v>0</v>
      </c>
      <c r="J31" s="265">
        <v>0</v>
      </c>
      <c r="K31" s="268">
        <v>0</v>
      </c>
      <c r="L31" s="7">
        <v>0</v>
      </c>
      <c r="M31" s="265">
        <v>0</v>
      </c>
      <c r="N31" s="7"/>
      <c r="O31" s="7"/>
      <c r="P31" s="7"/>
      <c r="Q31" s="22"/>
    </row>
    <row r="32" spans="1:17" ht="12" customHeight="1">
      <c r="A32" s="261" t="s">
        <v>141</v>
      </c>
      <c r="B32" s="268">
        <v>0.73469900000000021</v>
      </c>
      <c r="C32" s="7">
        <v>0.72201300000000002</v>
      </c>
      <c r="D32" s="265">
        <v>0.75896300000000005</v>
      </c>
      <c r="E32" s="268">
        <v>0.108664</v>
      </c>
      <c r="F32" s="7">
        <v>6.2207999999999999E-2</v>
      </c>
      <c r="G32" s="265">
        <v>9.6833000000000002E-2</v>
      </c>
      <c r="H32" s="268">
        <v>1.2647E-2</v>
      </c>
      <c r="I32" s="7">
        <v>1.1068999999999999E-2</v>
      </c>
      <c r="J32" s="265">
        <v>1.1082999999999999E-2</v>
      </c>
      <c r="K32" s="268">
        <v>0.62603500000000023</v>
      </c>
      <c r="L32" s="7">
        <v>0.65980499999999997</v>
      </c>
      <c r="M32" s="265">
        <v>0.66213000000000011</v>
      </c>
      <c r="N32" s="7"/>
      <c r="O32" s="7"/>
      <c r="P32" s="7"/>
      <c r="Q32" s="22"/>
    </row>
    <row r="33" spans="1:17" ht="12" customHeight="1">
      <c r="A33" s="262" t="s">
        <v>140</v>
      </c>
      <c r="B33" s="270">
        <v>85.504309999999876</v>
      </c>
      <c r="C33" s="263">
        <v>114.45419599999994</v>
      </c>
      <c r="D33" s="267">
        <v>123.39942300000003</v>
      </c>
      <c r="E33" s="270">
        <v>1.9198849999999985</v>
      </c>
      <c r="F33" s="263">
        <v>2.6324490000000029</v>
      </c>
      <c r="G33" s="267">
        <v>2.577552000000003</v>
      </c>
      <c r="H33" s="270">
        <v>1.1525419999999988</v>
      </c>
      <c r="I33" s="263">
        <v>1.4873010000000002</v>
      </c>
      <c r="J33" s="267">
        <v>1.7960959999999984</v>
      </c>
      <c r="K33" s="270">
        <v>83.584424999999882</v>
      </c>
      <c r="L33" s="263">
        <v>111.82174699999993</v>
      </c>
      <c r="M33" s="267">
        <v>120.82187100000003</v>
      </c>
      <c r="N33" s="264"/>
      <c r="O33" s="264"/>
      <c r="P33" s="264"/>
      <c r="Q33" s="22"/>
    </row>
    <row r="34" spans="1:17" s="109" customFormat="1" ht="11.25">
      <c r="P34" s="14"/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13</vt:i4>
      </vt:variant>
    </vt:vector>
  </HeadingPairs>
  <TitlesOfParts>
    <vt:vector size="5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'7.2'!Oblast_tisku</vt:lpstr>
      <vt:lpstr>'7.3'!Oblast_tisku</vt:lpstr>
      <vt:lpstr>'7.4'!Oblast_tisku</vt:lpstr>
      <vt:lpstr>'7.5'!Oblast_tisku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2023-02-08T13:13:33Z</cp:lastPrinted>
  <dcterms:created xsi:type="dcterms:W3CDTF">2006-03-02T11:20:40Z</dcterms:created>
  <dcterms:modified xsi:type="dcterms:W3CDTF">2023-02-13T08:49:55Z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