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2\3Q_2022_elektro\verze_1\"/>
    </mc:Choice>
  </mc:AlternateContent>
  <xr:revisionPtr revIDLastSave="0" documentId="13_ncr:1_{E47672E3-2F7B-4F16-AD6C-ED52B6FEB765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"4. 8. 2022"</definedName>
    <definedName name="_xlnm.Print_Area" localSheetId="4">'2'!$A$1:$G$51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35" i="107" l="1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33" i="107"/>
  <c r="H34" i="107"/>
  <c r="H35" i="107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F4" i="140" l="1"/>
  <c r="E31" i="140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F29" i="140" l="1"/>
  <c r="C7" i="110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<sst xmlns="http://schemas.openxmlformats.org/spreadsheetml/2006/main" count="1934" uniqueCount="441">
  <si>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</si>
  <si>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</si>
  <si>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</si>
  <si>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</si>
  <si>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</si>
  <si>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</si>
  <si>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</si>
  <si>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</si>
  <si>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</si>
  <si>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</si>
  <si>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</si>
  <si>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</si>
  <si>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</si>
  <si>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</si>
  <si>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</si>
  <si>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</si>
  <si>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</si>
  <si>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</si>
  <si>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</si>
  <si>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</si>
  <si>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</si>
  <si>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</si>
  <si>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</si>
  <si>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</si>
  <si>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</si>
  <si>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</si>
  <si>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</si>
  <si>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</si>
  <si>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</si>
  <si>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</si>
  <si>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</si>
  <si>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</si>
  <si>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</si>
  <si>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</si>
  <si>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</si>
  <si>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</si>
  <si>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</si>
  <si>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</si>
  <si>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</si>
  <si>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</si>
  <si>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</si>
  <si>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</si>
  <si>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</si>
  <si>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</si>
  <si>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</si>
  <si>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</si>
  <si>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</si>
  <si>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</si>
  <si>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</si>
  <si>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</si>
  <si>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</si>
  <si>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</si>
  <si>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</si>
  <si>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</si>
  <si>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</si>
  <si>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</si>
  <si>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</si>
  <si>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</si>
  <si>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</si>
  <si>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</si>
  <si>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</si>
  <si>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</si>
  <si>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</si>
  <si>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</si>
  <si>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</si>
  <si>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</si>
  <si>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</si>
  <si>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</si>
  <si>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</si>
  <si>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</si>
  <si>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</si>
  <si>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</si>
  <si>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</si>
  <si>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</si>
  <si>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</si>
  <si>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</si>
  <si>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</si>
  <si>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</si>
  <si>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</si>
  <si>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</si>
  <si>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</si>
  <si>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</si>
  <si>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</si>
  <si>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</si>
  <si>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</si>
  <si>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</si>
  <si>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</si>
  <si>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</si>
  <si>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</si>
  <si>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</si>
  <si>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</si>
  <si>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</si>
  <si>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</si>
  <si>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</si>
  <si>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</si>
  <si>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</si>
  <si>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</si>
  <si>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</si>
  <si>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</si>
  <si>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</si>
  <si>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</si>
  <si>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</si>
  <si>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</si>
  <si>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</si>
  <si>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</si>
  <si>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</si>
  <si>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</si>
  <si>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</si>
  <si>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</si>
  <si>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</si>
  <si>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</si>
  <si>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</si>
  <si>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</si>
  <si>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</si>
  <si>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</si>
  <si>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</si>
  <si>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</si>
  <si>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</si>
  <si>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</si>
  <si>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</si>
  <si>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</si>
  <si>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</si>
  <si>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</si>
  <si>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</si>
  <si>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</si>
  <si>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</si>
  <si>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</si>
  <si>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</si>
  <si>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</si>
  <si>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</si>
  <si>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</si>
  <si>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</si>
  <si>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</si>
  <si>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</si>
  <si>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</si>
  <si>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</si>
  <si>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</si>
  <si>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</si>
  <si>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</si>
  <si>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</si>
  <si>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</si>
  <si>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</si>
  <si>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</si>
  <si>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</si>
  <si>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</si>
  <si>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</si>
  <si>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</si>
  <si>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</si>
  <si>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</si>
  <si>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</si>
  <si>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</si>
  <si>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</si>
  <si>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</si>
  <si>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</si>
  <si>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</si>
  <si>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</si>
  <si>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</si>
  <si>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</si>
  <si>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</si>
  <si>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</si>
  <si>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</si>
  <si>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</si>
  <si>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</si>
  <si>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</si>
  <si>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</si>
  <si>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</si>
  <si>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</si>
  <si>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</si>
  <si>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</si>
  <si>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</si>
  <si>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</si>
  <si>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</si>
  <si>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</si>
  <si>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</si>
  <si>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</si>
  <si>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</si>
  <si>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</si>
  <si>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</si>
  <si>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</si>
  <si>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</si>
  <si>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</si>
  <si>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</si>
  <si>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</si>
  <si>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</si>
  <si>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</si>
  <si>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</si>
  <si>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</si>
  <si>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</si>
  <si>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</si>
  <si>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</si>
  <si>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</si>
  <si>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</si>
  <si>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</si>
  <si>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</si>
  <si>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</si>
  <si>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</si>
  <si>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</si>
  <si>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</si>
  <si>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</si>
  <si>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</si>
  <si>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</si>
  <si>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</si>
  <si>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</si>
  <si>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</si>
  <si>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</si>
  <si>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</si>
  <si>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</si>
  <si>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</si>
  <si>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</si>
  <si>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</si>
  <si>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</si>
  <si>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</si>
  <si>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</si>
  <si>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</si>
  <si>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</si>
  <si>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</si>
  <si>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</si>
  <si>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</si>
  <si>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</si>
  <si>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</si>
  <si>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</si>
  <si>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</si>
  <si>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</si>
  <si>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</si>
  <si>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</si>
  <si>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</si>
  <si>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</si>
  <si>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</si>
  <si>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</si>
  <si>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</si>
  <si>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</si>
  <si>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</si>
  <si>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</si>
  <si>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</si>
  <si>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</si>
  <si>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</si>
  <si>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</si>
  <si>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</si>
  <si>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</si>
  <si>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</si>
  <si>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</si>
  <si>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</si>
  <si>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</si>
  <si>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</si>
  <si>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</si>
  <si>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</si>
  <si>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</si>
  <si>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</si>
  <si>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</si>
  <si>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</si>
  <si>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</si>
  <si>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</si>
  <si>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</si>
  <si>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</si>
  <si>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</si>
  <si>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</si>
  <si>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</si>
  <si>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</si>
  <si>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</si>
  <si>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</si>
  <si>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</si>
  <si>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</si>
  <si>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</si>
  <si>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</si>
  <si>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</si>
  <si>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</si>
  <si>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</si>
  <si>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</si>
  <si>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</si>
  <si>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</si>
  <si>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</si>
  <si>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</si>
  <si>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</si>
  <si>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</si>
  <si>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</si>
  <si>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</si>
  <si>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</si>
  <si>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</si>
  <si>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</si>
  <si>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</si>
  <si>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</si>
  <si>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</si>
  <si>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</si>
  <si>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</si>
  <si>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</si>
  <si>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</si>
  <si>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</si>
  <si>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</si>
  <si>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</si>
  <si>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</si>
  <si>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</si>
  <si>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</si>
  <si>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</si>
  <si>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</si>
  <si>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</si>
  <si>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</si>
  <si>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</si>
  <si>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</si>
  <si>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</si>
  <si>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</si>
  <si>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</si>
  <si>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</si>
  <si>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</si>
  <si>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</si>
  <si>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</si>
  <si>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</si>
  <si>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</si>
  <si>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</si>
  <si>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</si>
  <si>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</si>
  <si>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</si>
  <si>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</si>
  <si>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</si>
  <si>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</si>
  <si>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</si>
  <si>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</si>
  <si>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</si>
  <si>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</si>
  <si>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</si>
  <si>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</si>
  <si>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</si>
  <si>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</si>
  <si>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</si>
  <si>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</si>
  <si>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</si>
  <si>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</si>
  <si>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</si>
  <si>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</si>
  <si>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</si>
  <si>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</si>
  <si>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</si>
  <si>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</si>
  <si>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</si>
  <si>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r>
      <t xml:space="preserve">MOP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</si>
  <si>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MOO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</si>
  <si>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Jihočeský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</si>
  <si>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Jihomoravský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</si>
  <si>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Kraj Vysočina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</si>
  <si>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Zlínský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</si>
  <si>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Celkem ČR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</si>
  <si>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</si>
  <si>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</si>
  <si>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</si>
  <si>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</si>
  <si>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</si>
  <si>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</si>
  <si>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</si>
  <si>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</si>
  <si>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</si>
  <si>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</si>
  <si>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</si>
  <si>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</si>
  <si>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</si>
  <si>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</si>
  <si>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</si>
  <si>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</si>
  <si>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</si>
  <si>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</si>
  <si>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</si>
  <si>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</si>
  <si>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</si>
  <si>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</si>
  <si>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</si>
  <si>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</si>
  <si>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</si>
  <si>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</si>
  <si>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</si>
  <si>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</si>
  <si>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</si>
  <si>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</si>
  <si>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</si>
  <si>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</si>
  <si>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</si>
  <si>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</si>
  <si>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</si>
  <si>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</si>
  <si>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</si>
  <si>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</si>
  <si>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</si>
  <si>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</si>
  <si>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</si>
  <si>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</si>
  <si>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</si>
  <si>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</si>
  <si>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</si>
  <si>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</si>
  <si>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</si>
  <si>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</si>
  <si>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</si>
  <si>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</si>
  <si>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</si>
  <si>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</si>
  <si>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</si>
  <si>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</si>
  <si>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</si>
  <si>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</si>
  <si>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</si>
  <si>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</si>
  <si>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</si>
  <si>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</si>
  <si>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</si>
  <si>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</si>
  <si>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</si>
  <si>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kraji: Jihočeským, Jihomoravským, Krajem Vysočina a Zlínský krajem.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</si>
  <si>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 v kategoriích MOP a MOO.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</si>
  <si>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</si>
  <si>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</si>
  <si>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</si>
  <si>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</si>
  <si>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</si>
  <si>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</si>
  <si>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</si>
  <si>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7.3 Výroba a spotřeba: Jihomoravský kraj</t>
  </si>
  <si>
    <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</si>
  <si>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</si>
  <si>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</si>
  <si>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</si>
  <si>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</si>
  <si>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</si>
  <si>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</si>
  <si>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</si>
  <si>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</si>
  <si>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</si>
  <si>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</si>
  <si>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</si>
  <si>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</si>
  <si>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</si>
  <si>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</si>
  <si>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</si>
  <si>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</si>
  <si>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</si>
  <si>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</si>
  <si>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</si>
  <si>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</si>
  <si>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</si>
  <si>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</si>
  <si>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</si>
  <si>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</si>
  <si>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ZA III. ČTVRTLETÍ 2022</t>
    </r>
  </si>
  <si>
    <t>III. čtvrtletí 2022</t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</si>
  <si>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2022, kterou ERÚ předpokládá zveřejnit do konce května roku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</si>
</sst>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</numFmts>
  <fonts count="92" x14ac:knownFonts="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9"/>
      <color rgb="FF233060"/>
      <name val="Arial"/>
      <family val="2"/>
      <charset val="238"/>
      <scheme val="minor"/>
    </font>
    <font>
      <b/>
      <sz val="9"/>
      <color theme="6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sz val="11"/>
      <color rgb="FF1A3366"/>
      <name val="Arial"/>
      <family val="2"/>
      <charset val="238"/>
    </font>
    <font>
      <b/>
      <sz val="9"/>
      <color theme="1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</cellStyleXfs>
  <cellXfs count="601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3" fillId="0" borderId="0" xfId="50" applyNumberFormat="1" applyFont="1" applyFill="1" applyAlignment="1">
      <alignment horizontal="right"/>
    </xf>
    <xf numFmtId="164" fontId="73" fillId="0" borderId="0" xfId="50" applyNumberFormat="1" applyFont="1" applyFill="1" applyAlignment="1">
      <alignment horizontal="right"/>
    </xf>
    <xf numFmtId="174" fontId="73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3" fillId="0" borderId="9" xfId="50" applyFont="1" applyFill="1" applyBorder="1" applyAlignment="1">
      <alignment horizontal="right"/>
    </xf>
    <xf numFmtId="0" fontId="73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6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8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8" fillId="18" borderId="0" xfId="0" applyNumberFormat="1" applyFont="1" applyFill="1" applyBorder="1" applyAlignment="1">
      <alignment horizontal="left" vertical="center"/>
    </xf>
    <xf numFmtId="0" fontId="79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8" fillId="0" borderId="0" xfId="0" applyNumberFormat="1" applyFont="1" applyFill="1" applyBorder="1" applyAlignment="1">
      <alignment horizontal="left" vertical="center"/>
    </xf>
    <xf numFmtId="0" fontId="78" fillId="0" borderId="0" xfId="0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8" fillId="0" borderId="0" xfId="0" applyFont="1" applyFill="1" applyBorder="1" applyAlignment="1">
      <alignment horizontal="left" vertical="center" indent="1"/>
    </xf>
    <xf numFmtId="0" fontId="78" fillId="0" borderId="0" xfId="0" applyFont="1" applyFill="1" applyBorder="1" applyAlignment="1"/>
    <xf numFmtId="0" fontId="78" fillId="0" borderId="0" xfId="0" applyFont="1" applyFill="1" applyBorder="1" applyAlignment="1">
      <alignment horizontal="center" vertical="center"/>
    </xf>
    <xf numFmtId="49" fontId="78" fillId="0" borderId="0" xfId="44" applyNumberFormat="1" applyFont="1" applyFill="1" applyBorder="1" applyAlignment="1">
      <alignment horizontal="left" vertical="center"/>
    </xf>
    <xf numFmtId="0" fontId="80" fillId="0" borderId="0" xfId="0" applyFont="1" applyFill="1" applyBorder="1"/>
    <xf numFmtId="0" fontId="78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9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2" fillId="0" borderId="0" xfId="44" applyFont="1"/>
    <xf numFmtId="0" fontId="79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2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2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2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4" fillId="18" borderId="0" xfId="0" applyFont="1" applyFill="1" applyBorder="1"/>
    <xf numFmtId="0" fontId="82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9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3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9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9" fillId="0" borderId="0" xfId="0" applyFont="1" applyFill="1" applyBorder="1"/>
    <xf numFmtId="168" fontId="86" fillId="0" borderId="0" xfId="0" applyNumberFormat="1" applyFont="1" applyFill="1" applyBorder="1" applyAlignment="1">
      <alignment horizontal="right"/>
    </xf>
    <xf numFmtId="168" fontId="87" fillId="0" borderId="0" xfId="0" applyNumberFormat="1" applyFont="1" applyFill="1" applyBorder="1" applyAlignment="1">
      <alignment horizontal="left"/>
    </xf>
    <xf numFmtId="168" fontId="87" fillId="0" borderId="0" xfId="0" applyNumberFormat="1" applyFont="1" applyFill="1" applyBorder="1" applyAlignment="1">
      <alignment horizontal="right"/>
    </xf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2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3" fontId="29" fillId="18" borderId="0" xfId="0" applyNumberFormat="1" applyFont="1" applyFill="1" applyBorder="1" applyAlignment="1"/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3" fontId="29" fillId="18" borderId="11" xfId="0" applyNumberFormat="1" applyFont="1" applyFill="1" applyBorder="1" applyAlignment="1"/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2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8" fillId="0" borderId="0" xfId="44" applyFont="1"/>
    <xf numFmtId="0" fontId="89" fillId="0" borderId="0" xfId="0" applyFont="1" applyFill="1"/>
    <xf numFmtId="0" fontId="89" fillId="0" borderId="0" xfId="44" applyFont="1"/>
    <xf numFmtId="0" fontId="90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8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33" fillId="0" borderId="0" xfId="48" applyFont="1" applyFill="1" applyBorder="1"/>
    <xf numFmtId="0" fontId="74" fillId="0" borderId="0" xfId="46" applyFont="1" applyAlignment="1">
      <alignment horizontal="left" vertical="center" wrapText="1"/>
    </xf>
    <xf numFmtId="0" fontId="75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4" fillId="0" borderId="0" xfId="50" applyFont="1" applyAlignment="1">
      <alignment horizontal="right"/>
    </xf>
    <xf numFmtId="0" fontId="73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3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91" fillId="18" borderId="10" xfId="0" applyFont="1" applyFill="1" applyBorder="1" applyAlignment="1">
      <alignment horizontal="left" vertical="top" wrapText="1"/>
    </xf>
    <xf numFmtId="0" fontId="91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1" fillId="18" borderId="15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91" fillId="18" borderId="10" xfId="0" applyFont="1" applyFill="1" applyBorder="1" applyAlignment="1">
      <alignment horizontal="left" vertical="top"/>
    </xf>
    <xf numFmtId="0" fontId="91" fillId="18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6" fillId="0" borderId="0" xfId="0" applyNumberFormat="1" applyFont="1" applyFill="1" applyBorder="1" applyAlignment="1">
      <alignment horizontal="center"/>
    </xf>
    <xf numFmtId="168" fontId="86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31" fillId="18" borderId="0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3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0948F"/>
      <color rgb="FFF7C9C7"/>
      <color rgb="FF646363"/>
      <color rgb="FF9D9D9C"/>
      <color rgb="FFD0D0D0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2544.2044699999997</c:v>
                </c:pt>
                <c:pt idx="4">
                  <c:v>2254.4457299999999</c:v>
                </c:pt>
                <c:pt idx="5">
                  <c:v>2365.3663099999999</c:v>
                </c:pt>
                <c:pt idx="6">
                  <c:v>2472.6039799999999</c:v>
                </c:pt>
                <c:pt idx="7">
                  <c:v>2234.0262200000002</c:v>
                </c:pt>
                <c:pt idx="8">
                  <c:v>2625.8935499999998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4203.9870220000021</c:v>
                </c:pt>
                <c:pt idx="1">
                  <c:v>3372.2601100000002</c:v>
                </c:pt>
                <c:pt idx="2">
                  <c:v>4086.7874210000032</c:v>
                </c:pt>
                <c:pt idx="3">
                  <c:v>2980.2223190000009</c:v>
                </c:pt>
                <c:pt idx="4">
                  <c:v>2785.3999949999993</c:v>
                </c:pt>
                <c:pt idx="5">
                  <c:v>3058.863859</c:v>
                </c:pt>
                <c:pt idx="6">
                  <c:v>3134.639498999999</c:v>
                </c:pt>
                <c:pt idx="7">
                  <c:v>3331.0822779999994</c:v>
                </c:pt>
                <c:pt idx="8">
                  <c:v>3290.5346569999997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311.06209000000001</c:v>
                </c:pt>
                <c:pt idx="1">
                  <c:v>150.42146</c:v>
                </c:pt>
                <c:pt idx="2">
                  <c:v>313.35629799999992</c:v>
                </c:pt>
                <c:pt idx="3">
                  <c:v>41.595899999999993</c:v>
                </c:pt>
                <c:pt idx="4">
                  <c:v>168.06626900000001</c:v>
                </c:pt>
                <c:pt idx="5">
                  <c:v>253.36542500000002</c:v>
                </c:pt>
                <c:pt idx="6">
                  <c:v>121.12724300000001</c:v>
                </c:pt>
                <c:pt idx="7">
                  <c:v>237.09286300000002</c:v>
                </c:pt>
                <c:pt idx="8">
                  <c:v>190.27166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378.0116390000004</c:v>
                </c:pt>
                <c:pt idx="1">
                  <c:v>340.31963000000053</c:v>
                </c:pt>
                <c:pt idx="2">
                  <c:v>370.60318799999988</c:v>
                </c:pt>
                <c:pt idx="3">
                  <c:v>333.25454499999921</c:v>
                </c:pt>
                <c:pt idx="4">
                  <c:v>302.73767899999996</c:v>
                </c:pt>
                <c:pt idx="5">
                  <c:v>277.90403799999962</c:v>
                </c:pt>
                <c:pt idx="6">
                  <c:v>280.13949299999945</c:v>
                </c:pt>
                <c:pt idx="7">
                  <c:v>282.76736000000005</c:v>
                </c:pt>
                <c:pt idx="8">
                  <c:v>289.24318600000021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205.80150100000003</c:v>
                </c:pt>
                <c:pt idx="1">
                  <c:v>177.09027499999991</c:v>
                </c:pt>
                <c:pt idx="2">
                  <c:v>205.81572599999998</c:v>
                </c:pt>
                <c:pt idx="3">
                  <c:v>198.57207800000015</c:v>
                </c:pt>
                <c:pt idx="4">
                  <c:v>164.97163599999999</c:v>
                </c:pt>
                <c:pt idx="5">
                  <c:v>131.09701099999984</c:v>
                </c:pt>
                <c:pt idx="6">
                  <c:v>180.60343399999994</c:v>
                </c:pt>
                <c:pt idx="7">
                  <c:v>177.03399899999997</c:v>
                </c:pt>
                <c:pt idx="8">
                  <c:v>167.11354499999999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82.262</c:v>
                </c:pt>
                <c:pt idx="4">
                  <c:v>65.53801</c:v>
                </c:pt>
                <c:pt idx="5">
                  <c:v>35.503520000000002</c:v>
                </c:pt>
                <c:pt idx="6">
                  <c:v>74.246030000000005</c:v>
                </c:pt>
                <c:pt idx="7">
                  <c:v>57.353879999999997</c:v>
                </c:pt>
                <c:pt idx="8">
                  <c:v>80.547359999999998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87.641524999999973</c:v>
                </c:pt>
                <c:pt idx="1">
                  <c:v>106.05078700000007</c:v>
                </c:pt>
                <c:pt idx="2">
                  <c:v>50.693154000000007</c:v>
                </c:pt>
                <c:pt idx="3">
                  <c:v>59.909255999999978</c:v>
                </c:pt>
                <c:pt idx="4">
                  <c:v>39.837859999999949</c:v>
                </c:pt>
                <c:pt idx="5">
                  <c:v>30.711366999999989</c:v>
                </c:pt>
                <c:pt idx="6">
                  <c:v>36.357168000000016</c:v>
                </c:pt>
                <c:pt idx="7">
                  <c:v>28.619424000000016</c:v>
                </c:pt>
                <c:pt idx="8">
                  <c:v>36.727035999999963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60.357693999999853</c:v>
                </c:pt>
                <c:pt idx="1">
                  <c:v>125.48508400000038</c:v>
                </c:pt>
                <c:pt idx="2">
                  <c:v>260.98227800000092</c:v>
                </c:pt>
                <c:pt idx="3">
                  <c:v>230.70227400000036</c:v>
                </c:pt>
                <c:pt idx="4">
                  <c:v>302.38190399999843</c:v>
                </c:pt>
                <c:pt idx="5">
                  <c:v>312.61745800000062</c:v>
                </c:pt>
                <c:pt idx="6">
                  <c:v>301.46236000000204</c:v>
                </c:pt>
                <c:pt idx="7">
                  <c:v>262.94299499999755</c:v>
                </c:pt>
                <c:pt idx="8">
                  <c:v>187.101223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154.15863000000076</c:v>
                </c:pt>
                <c:pt idx="1">
                  <c:v>184.48599999999999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1676921.8149999999</c:v>
                </c:pt>
                <c:pt idx="2">
                  <c:v>0</c:v>
                </c:pt>
                <c:pt idx="3">
                  <c:v>78972.42200000002</c:v>
                </c:pt>
                <c:pt idx="4">
                  <c:v>7858.4679999999989</c:v>
                </c:pt>
                <c:pt idx="5">
                  <c:v>0</c:v>
                </c:pt>
                <c:pt idx="6">
                  <c:v>2564.1530000000002</c:v>
                </c:pt>
                <c:pt idx="7">
                  <c:v>32606.874000000058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4.8445844811058805E-2</c:v>
                </c:pt>
                <c:pt idx="1">
                  <c:v>4.1722983274581273E-2</c:v>
                </c:pt>
                <c:pt idx="2">
                  <c:v>5.0048965616772925E-2</c:v>
                </c:pt>
                <c:pt idx="3">
                  <c:v>4.6789155533837203E-2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0.13326425171878351</c:v>
                </c:pt>
                <c:pt idx="2">
                  <c:v>0</c:v>
                </c:pt>
                <c:pt idx="3">
                  <c:v>5.8872429983398658E-2</c:v>
                </c:pt>
                <c:pt idx="4">
                  <c:v>2.6595951856723494E-2</c:v>
                </c:pt>
                <c:pt idx="5">
                  <c:v>0</c:v>
                </c:pt>
                <c:pt idx="6">
                  <c:v>5.6568768324082454E-2</c:v>
                </c:pt>
                <c:pt idx="7">
                  <c:v>4.5817465938877998E-2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549275.35</c:v>
                </c:pt>
                <c:pt idx="1">
                  <c:v>547018.05000000005</c:v>
                </c:pt>
                <c:pt idx="2">
                  <c:v>580628.41499999992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26400.916000000005</c:v>
                </c:pt>
                <c:pt idx="1">
                  <c:v>25885.450000000004</c:v>
                </c:pt>
                <c:pt idx="2">
                  <c:v>26686.056000000008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1844.5230000000001</c:v>
                </c:pt>
                <c:pt idx="1">
                  <c:v>2227.8340000000007</c:v>
                </c:pt>
                <c:pt idx="2">
                  <c:v>3786.1109999999985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1113.692</c:v>
                </c:pt>
                <c:pt idx="1">
                  <c:v>521.14800000000002</c:v>
                </c:pt>
                <c:pt idx="2">
                  <c:v>929.31299999999999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13285.999000000014</c:v>
                </c:pt>
                <c:pt idx="1">
                  <c:v>11599.124000000025</c:v>
                </c:pt>
                <c:pt idx="2">
                  <c:v>7721.7510000000175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0.17188168703274573</c:v>
                </c:pt>
                <c:pt idx="2">
                  <c:v>0</c:v>
                </c:pt>
                <c:pt idx="3">
                  <c:v>9.2674316007395049E-2</c:v>
                </c:pt>
                <c:pt idx="4">
                  <c:v>1.4975613823439123E-2</c:v>
                </c:pt>
                <c:pt idx="5">
                  <c:v>0</c:v>
                </c:pt>
                <c:pt idx="6">
                  <c:v>2.5212011119210027E-2</c:v>
                </c:pt>
                <c:pt idx="7">
                  <c:v>4.3388674104194065E-2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203112.61499999999</c:v>
                </c:pt>
                <c:pt idx="2">
                  <c:v>0</c:v>
                </c:pt>
                <c:pt idx="3">
                  <c:v>57247.259000000005</c:v>
                </c:pt>
                <c:pt idx="4">
                  <c:v>11745.023000000007</c:v>
                </c:pt>
                <c:pt idx="5">
                  <c:v>0</c:v>
                </c:pt>
                <c:pt idx="6">
                  <c:v>1417.836</c:v>
                </c:pt>
                <c:pt idx="7">
                  <c:v>75214.307000000015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2.3593543873687124E-2</c:v>
                </c:pt>
                <c:pt idx="1">
                  <c:v>6.2670962646529105E-2</c:v>
                </c:pt>
                <c:pt idx="2">
                  <c:v>5.7311339632864035E-2</c:v>
                </c:pt>
                <c:pt idx="3">
                  <c:v>5.624977822275537E-2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2.7421125226085519E-2</c:v>
                </c:pt>
                <c:pt idx="2">
                  <c:v>0</c:v>
                </c:pt>
                <c:pt idx="3">
                  <c:v>6.9829519395653225E-2</c:v>
                </c:pt>
                <c:pt idx="4">
                  <c:v>1.8483739864451652E-2</c:v>
                </c:pt>
                <c:pt idx="5">
                  <c:v>1.2804097311139564E-3</c:v>
                </c:pt>
                <c:pt idx="6">
                  <c:v>1.5674262889797844E-2</c:v>
                </c:pt>
                <c:pt idx="7">
                  <c:v>0.10128436894266836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22346.383000000005</c:v>
                </c:pt>
                <c:pt idx="1">
                  <c:v>20457.75299999999</c:v>
                </c:pt>
                <c:pt idx="2">
                  <c:v>30797.053999999989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38879.353999999999</c:v>
                </c:pt>
                <c:pt idx="1">
                  <c:v>37710.582000000002</c:v>
                </c:pt>
                <c:pt idx="2">
                  <c:v>41655.237999999998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119377.697</c:v>
                </c:pt>
                <c:pt idx="1">
                  <c:v>118865.664</c:v>
                </c:pt>
                <c:pt idx="2">
                  <c:v>94661.253000000012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48750.366999999998</c:v>
                </c:pt>
                <c:pt idx="1">
                  <c:v>75185.521999999997</c:v>
                </c:pt>
                <c:pt idx="2">
                  <c:v>79176.72600000001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18815.673999999999</c:v>
                </c:pt>
                <c:pt idx="1">
                  <c:v>19262.122000000007</c:v>
                </c:pt>
                <c:pt idx="2">
                  <c:v>19169.463000000007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4181.7110000000021</c:v>
                </c:pt>
                <c:pt idx="1">
                  <c:v>3597.3870000000024</c:v>
                </c:pt>
                <c:pt idx="2">
                  <c:v>3965.9250000000015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508.62799999999993</c:v>
                </c:pt>
                <c:pt idx="1">
                  <c:v>333.21100000000001</c:v>
                </c:pt>
                <c:pt idx="2">
                  <c:v>575.99700000000007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30011.306999999968</c:v>
                </c:pt>
                <c:pt idx="1">
                  <c:v>26235.777000000006</c:v>
                </c:pt>
                <c:pt idx="2">
                  <c:v>18967.223000000038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2.0818704015626736E-2</c:v>
                </c:pt>
                <c:pt idx="2">
                  <c:v>0</c:v>
                </c:pt>
                <c:pt idx="3">
                  <c:v>6.7179788041997618E-2</c:v>
                </c:pt>
                <c:pt idx="4">
                  <c:v>2.2382088823853525E-2</c:v>
                </c:pt>
                <c:pt idx="5">
                  <c:v>0</c:v>
                </c:pt>
                <c:pt idx="6">
                  <c:v>1.3940859612205772E-2</c:v>
                </c:pt>
                <c:pt idx="7">
                  <c:v>0.10008469546623198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1253959.44</c:v>
                </c:pt>
                <c:pt idx="2">
                  <c:v>0</c:v>
                </c:pt>
                <c:pt idx="3">
                  <c:v>86082.81</c:v>
                </c:pt>
                <c:pt idx="4">
                  <c:v>310703.46500000003</c:v>
                </c:pt>
                <c:pt idx="5">
                  <c:v>11797.54</c:v>
                </c:pt>
                <c:pt idx="6">
                  <c:v>471.512</c:v>
                </c:pt>
                <c:pt idx="7">
                  <c:v>89218.277999999904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0.11660088655612896</c:v>
                </c:pt>
                <c:pt idx="1">
                  <c:v>0.12341240912928658</c:v>
                </c:pt>
                <c:pt idx="2">
                  <c:v>0.13072567906580471</c:v>
                </c:pt>
                <c:pt idx="3">
                  <c:v>0.18306458063914155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0.1205154713276947</c:v>
                </c:pt>
                <c:pt idx="2">
                  <c:v>0</c:v>
                </c:pt>
                <c:pt idx="3">
                  <c:v>0.20974147907539273</c:v>
                </c:pt>
                <c:pt idx="4">
                  <c:v>0.5803407836874076</c:v>
                </c:pt>
                <c:pt idx="5">
                  <c:v>3.8412291933418691E-2</c:v>
                </c:pt>
                <c:pt idx="6">
                  <c:v>1.7807376862018456E-2</c:v>
                </c:pt>
                <c:pt idx="7">
                  <c:v>0.11883508301070687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398460.49799999996</c:v>
                </c:pt>
                <c:pt idx="1">
                  <c:v>374765.94400000002</c:v>
                </c:pt>
                <c:pt idx="2">
                  <c:v>480732.99800000002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29396.328999999998</c:v>
                </c:pt>
                <c:pt idx="1">
                  <c:v>27258.769</c:v>
                </c:pt>
                <c:pt idx="2">
                  <c:v>29427.712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105884.59500000002</c:v>
                </c:pt>
                <c:pt idx="1">
                  <c:v>113887.783</c:v>
                </c:pt>
                <c:pt idx="2">
                  <c:v>90931.087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4680.24</c:v>
                </c:pt>
                <c:pt idx="1">
                  <c:v>3015.03</c:v>
                </c:pt>
                <c:pt idx="2">
                  <c:v>4102.2700000000004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112.864</c:v>
                </c:pt>
                <c:pt idx="1">
                  <c:v>24.41</c:v>
                </c:pt>
                <c:pt idx="2">
                  <c:v>334.238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35206.325000000012</c:v>
                </c:pt>
                <c:pt idx="1">
                  <c:v>31322.006999999987</c:v>
                </c:pt>
                <c:pt idx="2">
                  <c:v>22689.945999999909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0.12852874957550545</c:v>
                </c:pt>
                <c:pt idx="2">
                  <c:v>0</c:v>
                </c:pt>
                <c:pt idx="3">
                  <c:v>0.10101837242302818</c:v>
                </c:pt>
                <c:pt idx="4">
                  <c:v>0.59209697175638232</c:v>
                </c:pt>
                <c:pt idx="5">
                  <c:v>5.5610142897431589E-2</c:v>
                </c:pt>
                <c:pt idx="6">
                  <c:v>4.636137464044056E-3</c:v>
                </c:pt>
                <c:pt idx="7">
                  <c:v>0.11871922430464743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4674126.7</c:v>
                </c:pt>
                <c:pt idx="2">
                  <c:v>537512.31000000006</c:v>
                </c:pt>
                <c:pt idx="3">
                  <c:v>31648.903000000006</c:v>
                </c:pt>
                <c:pt idx="4">
                  <c:v>60501.443999999996</c:v>
                </c:pt>
                <c:pt idx="5">
                  <c:v>0</c:v>
                </c:pt>
                <c:pt idx="6">
                  <c:v>32142.651000000005</c:v>
                </c:pt>
                <c:pt idx="7">
                  <c:v>60335.19000000001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74246.03</c:v>
                </c:pt>
                <c:pt idx="1">
                  <c:v>57353.88</c:v>
                </c:pt>
                <c:pt idx="2">
                  <c:v>80547.360000000001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0.28319191959054529</c:v>
                </c:pt>
                <c:pt idx="1">
                  <c:v>6.7925087352918412E-2</c:v>
                </c:pt>
                <c:pt idx="2">
                  <c:v>6.9221930259283984E-2</c:v>
                </c:pt>
                <c:pt idx="3">
                  <c:v>6.7023267204655082E-2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0.42214973209774603</c:v>
                </c:pt>
                <c:pt idx="2">
                  <c:v>0.61972863953061974</c:v>
                </c:pt>
                <c:pt idx="3">
                  <c:v>4.5284267674772581E-2</c:v>
                </c:pt>
                <c:pt idx="4">
                  <c:v>6.9691933976644554E-2</c:v>
                </c:pt>
                <c:pt idx="5">
                  <c:v>0</c:v>
                </c:pt>
                <c:pt idx="6">
                  <c:v>0.25573797346512278</c:v>
                </c:pt>
                <c:pt idx="7">
                  <c:v>8.4847809282773676E-2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1601478.493</c:v>
                </c:pt>
                <c:pt idx="1">
                  <c:v>1687258.45</c:v>
                </c:pt>
                <c:pt idx="2">
                  <c:v>1385389.757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120832.58</c:v>
                </c:pt>
                <c:pt idx="1">
                  <c:v>237082.32</c:v>
                </c:pt>
                <c:pt idx="2">
                  <c:v>179597.41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9899.1940000000013</c:v>
                </c:pt>
                <c:pt idx="1">
                  <c:v>10155.820000000002</c:v>
                </c:pt>
                <c:pt idx="2">
                  <c:v>11593.889000000003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19324.46</c:v>
                </c:pt>
                <c:pt idx="1">
                  <c:v>19588.486000000001</c:v>
                </c:pt>
                <c:pt idx="2">
                  <c:v>21588.498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13254.596000000009</c:v>
                </c:pt>
                <c:pt idx="1">
                  <c:v>7374.6889999999985</c:v>
                </c:pt>
                <c:pt idx="2">
                  <c:v>11513.366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23952.567000000014</c:v>
                </c:pt>
                <c:pt idx="1">
                  <c:v>20875.518000000004</c:v>
                </c:pt>
                <c:pt idx="2">
                  <c:v>15507.104999999987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0.47909018501306849</c:v>
                </c:pt>
                <c:pt idx="2">
                  <c:v>0.97998245975492004</c:v>
                </c:pt>
                <c:pt idx="3">
                  <c:v>3.7140059322346639E-2</c:v>
                </c:pt>
                <c:pt idx="4">
                  <c:v>0.11529553357021088</c:v>
                </c:pt>
                <c:pt idx="5">
                  <c:v>0</c:v>
                </c:pt>
                <c:pt idx="6">
                  <c:v>0.31604232446850378</c:v>
                </c:pt>
                <c:pt idx="7">
                  <c:v>8.0285644552269095E-2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68784.555999999997</c:v>
                </c:pt>
                <c:pt idx="2">
                  <c:v>0</c:v>
                </c:pt>
                <c:pt idx="3">
                  <c:v>28074.490999999995</c:v>
                </c:pt>
                <c:pt idx="4">
                  <c:v>3517.9940000000001</c:v>
                </c:pt>
                <c:pt idx="5">
                  <c:v>0</c:v>
                </c:pt>
                <c:pt idx="6">
                  <c:v>28.082000000000001</c:v>
                </c:pt>
                <c:pt idx="7">
                  <c:v>58860.69999999999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6.8271102146285054E-2</c:v>
                </c:pt>
                <c:pt idx="1">
                  <c:v>4.4696303783129027E-2</c:v>
                </c:pt>
                <c:pt idx="2">
                  <c:v>4.4338628779590279E-2</c:v>
                </c:pt>
                <c:pt idx="3">
                  <c:v>4.8488581583140976E-2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1.386745055884857E-2</c:v>
                </c:pt>
                <c:pt idx="2">
                  <c:v>0</c:v>
                </c:pt>
                <c:pt idx="3">
                  <c:v>3.3961958512030134E-2</c:v>
                </c:pt>
                <c:pt idx="4">
                  <c:v>6.7429159960185631E-3</c:v>
                </c:pt>
                <c:pt idx="5">
                  <c:v>0</c:v>
                </c:pt>
                <c:pt idx="6">
                  <c:v>6.6291525379784128E-4</c:v>
                </c:pt>
                <c:pt idx="7">
                  <c:v>7.6450147563300042E-2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16760.222999999998</c:v>
                </c:pt>
                <c:pt idx="1">
                  <c:v>25624.857000000004</c:v>
                </c:pt>
                <c:pt idx="2">
                  <c:v>26399.475999999999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8826.7639999999974</c:v>
                </c:pt>
                <c:pt idx="1">
                  <c:v>9353.3019999999979</c:v>
                </c:pt>
                <c:pt idx="2">
                  <c:v>9894.4249999999993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772.66800000000001</c:v>
                </c:pt>
                <c:pt idx="1">
                  <c:v>1152.2339999999999</c:v>
                </c:pt>
                <c:pt idx="2">
                  <c:v>1593.0920000000001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6.2329999999999997</c:v>
                </c:pt>
                <c:pt idx="1">
                  <c:v>13.183</c:v>
                </c:pt>
                <c:pt idx="2">
                  <c:v>8.6660000000000004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23320.898000000001</c:v>
                </c:pt>
                <c:pt idx="1">
                  <c:v>21159.655999999988</c:v>
                </c:pt>
                <c:pt idx="2">
                  <c:v>14380.146000000002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7.0503021794599127E-3</c:v>
                </c:pt>
                <c:pt idx="2">
                  <c:v>0</c:v>
                </c:pt>
                <c:pt idx="3">
                  <c:v>3.2945478748021263E-2</c:v>
                </c:pt>
                <c:pt idx="4">
                  <c:v>6.7041209020862469E-3</c:v>
                </c:pt>
                <c:pt idx="5">
                  <c:v>0</c:v>
                </c:pt>
                <c:pt idx="6">
                  <c:v>2.7611601033544254E-4</c:v>
                </c:pt>
                <c:pt idx="7">
                  <c:v>7.8323599184783266E-2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-2675.0640000000003</c:v>
                </c:pt>
                <c:pt idx="1">
                  <c:v>-2329.194</c:v>
                </c:pt>
                <c:pt idx="2">
                  <c:v>-2957.0790000000002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-2555.5500000000002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-0.13388600000000001</c:v>
                </c:pt>
                <c:pt idx="1">
                  <c:v>-0.108344</c:v>
                </c:pt>
                <c:pt idx="2">
                  <c:v>-0.12367299999999999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-0.45397900000000002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-2.6992999999999996E-2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1573.8539999999998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1640.2640000000001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1074.8149999999998</c:v>
                </c:pt>
                <c:pt idx="7">
                  <c:v>978.85399999999993</c:v>
                </c:pt>
                <c:pt idx="8">
                  <c:v>1089.6599999999999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75.349298999999988</c:v>
                </c:pt>
                <c:pt idx="1">
                  <c:v>67.822948999999994</c:v>
                </c:pt>
                <c:pt idx="2">
                  <c:v>70.25101699999999</c:v>
                </c:pt>
                <c:pt idx="3">
                  <c:v>63.127194000000003</c:v>
                </c:pt>
                <c:pt idx="4">
                  <c:v>57.975386999999998</c:v>
                </c:pt>
                <c:pt idx="5">
                  <c:v>57.660755000000009</c:v>
                </c:pt>
                <c:pt idx="6">
                  <c:v>57.119712000000007</c:v>
                </c:pt>
                <c:pt idx="7">
                  <c:v>63.229483000000002</c:v>
                </c:pt>
                <c:pt idx="8">
                  <c:v>65.552171000000001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'8'!$B$6:$J$6</c:f>
              <c:numCache>
                <c:formatCode>#\ ##0.0</c:formatCode>
                <c:ptCount val="9"/>
                <c:pt idx="0">
                  <c:v>-1025.9945870000006</c:v>
                </c:pt>
                <c:pt idx="1">
                  <c:v>-697.31239500000038</c:v>
                </c:pt>
                <c:pt idx="2">
                  <c:v>-1416.9986560000002</c:v>
                </c:pt>
                <c:pt idx="3">
                  <c:v>-535.08444600000007</c:v>
                </c:pt>
                <c:pt idx="4">
                  <c:v>-496.11373200000025</c:v>
                </c:pt>
                <c:pt idx="5">
                  <c:v>-1092.9262239999998</c:v>
                </c:pt>
                <c:pt idx="6">
                  <c:v>-1423.9043890000003</c:v>
                </c:pt>
                <c:pt idx="7">
                  <c:v>-1313.371388</c:v>
                </c:pt>
                <c:pt idx="8">
                  <c:v>-1454.7428219999999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184509.84711341513</c:v>
                </c:pt>
                <c:pt idx="1">
                  <c:v>151474.67687900175</c:v>
                </c:pt>
                <c:pt idx="2">
                  <c:v>147543.47589354293</c:v>
                </c:pt>
                <c:pt idx="3">
                  <c:v>161841.24534492</c:v>
                </c:pt>
                <c:pt idx="4">
                  <c:v>152484.69815081087</c:v>
                </c:pt>
                <c:pt idx="5">
                  <c:v>152352.98320686663</c:v>
                </c:pt>
                <c:pt idx="6">
                  <c:v>170151.43294907003</c:v>
                </c:pt>
                <c:pt idx="7">
                  <c:v>167967.82164812027</c:v>
                </c:pt>
                <c:pt idx="8">
                  <c:v>147133.09553421554</c:v>
                </c:pt>
                <c:pt idx="9">
                  <c:v>144212.98286594413</c:v>
                </c:pt>
                <c:pt idx="10">
                  <c:v>175338.11195529901</c:v>
                </c:pt>
                <c:pt idx="11">
                  <c:v>176724.1633810816</c:v>
                </c:pt>
                <c:pt idx="12">
                  <c:v>181079.85275208976</c:v>
                </c:pt>
                <c:pt idx="13">
                  <c:v>183627.99439075679</c:v>
                </c:pt>
                <c:pt idx="14">
                  <c:v>174722.27041453266</c:v>
                </c:pt>
                <c:pt idx="15">
                  <c:v>149491.76568416553</c:v>
                </c:pt>
                <c:pt idx="16">
                  <c:v>146946.11374980106</c:v>
                </c:pt>
                <c:pt idx="17">
                  <c:v>177829.82239175486</c:v>
                </c:pt>
                <c:pt idx="18">
                  <c:v>184906.67200375604</c:v>
                </c:pt>
                <c:pt idx="19">
                  <c:v>183501.27470643941</c:v>
                </c:pt>
                <c:pt idx="20">
                  <c:v>184909.4978363686</c:v>
                </c:pt>
                <c:pt idx="21">
                  <c:v>178640.09859236801</c:v>
                </c:pt>
                <c:pt idx="22">
                  <c:v>150983.86103838476</c:v>
                </c:pt>
                <c:pt idx="23">
                  <c:v>145863.54287200814</c:v>
                </c:pt>
                <c:pt idx="24">
                  <c:v>167746.39775705931</c:v>
                </c:pt>
                <c:pt idx="25">
                  <c:v>168096.66070399591</c:v>
                </c:pt>
                <c:pt idx="26">
                  <c:v>165654.31506560044</c:v>
                </c:pt>
                <c:pt idx="27">
                  <c:v>164111.65200875976</c:v>
                </c:pt>
                <c:pt idx="28">
                  <c:v>160747.56920253931</c:v>
                </c:pt>
                <c:pt idx="29">
                  <c:v>140739.95464712151</c:v>
                </c:pt>
                <c:pt idx="30">
                  <c:v>138030.07697721806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773"/>
          <c:min val="4474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9071.3958929081109</c:v>
                </c:pt>
                <c:pt idx="1">
                  <c:v>7231.7906727812897</c:v>
                </c:pt>
                <c:pt idx="2">
                  <c:v>6964.9370243187996</c:v>
                </c:pt>
                <c:pt idx="3">
                  <c:v>7679.46319423568</c:v>
                </c:pt>
                <c:pt idx="4">
                  <c:v>7274.8463307607499</c:v>
                </c:pt>
                <c:pt idx="5">
                  <c:v>7252.8780007323303</c:v>
                </c:pt>
                <c:pt idx="6">
                  <c:v>8177.9322352136796</c:v>
                </c:pt>
                <c:pt idx="7">
                  <c:v>8086.8662143143101</c:v>
                </c:pt>
                <c:pt idx="8">
                  <c:v>7057.8332544968998</c:v>
                </c:pt>
                <c:pt idx="9">
                  <c:v>6835.6481652397797</c:v>
                </c:pt>
                <c:pt idx="10">
                  <c:v>8460.3311796160597</c:v>
                </c:pt>
                <c:pt idx="11">
                  <c:v>8420.3757161411904</c:v>
                </c:pt>
                <c:pt idx="12">
                  <c:v>8817.7133174656192</c:v>
                </c:pt>
                <c:pt idx="13">
                  <c:v>8985.04826932375</c:v>
                </c:pt>
                <c:pt idx="14">
                  <c:v>8528.0285124665497</c:v>
                </c:pt>
                <c:pt idx="15">
                  <c:v>7094.8603416876304</c:v>
                </c:pt>
                <c:pt idx="16">
                  <c:v>6911.9475692425904</c:v>
                </c:pt>
                <c:pt idx="17">
                  <c:v>8768.9251065392109</c:v>
                </c:pt>
                <c:pt idx="18">
                  <c:v>9146.4384507614996</c:v>
                </c:pt>
                <c:pt idx="19">
                  <c:v>8926.6184754102305</c:v>
                </c:pt>
                <c:pt idx="20">
                  <c:v>9132.5844433938091</c:v>
                </c:pt>
                <c:pt idx="21">
                  <c:v>8934.6487822916497</c:v>
                </c:pt>
                <c:pt idx="22">
                  <c:v>7276.8634651386701</c:v>
                </c:pt>
                <c:pt idx="23">
                  <c:v>6879.1533733481301</c:v>
                </c:pt>
                <c:pt idx="24">
                  <c:v>8089.8781201844304</c:v>
                </c:pt>
                <c:pt idx="25">
                  <c:v>8067.6494057770196</c:v>
                </c:pt>
                <c:pt idx="26">
                  <c:v>7924.7612784922303</c:v>
                </c:pt>
                <c:pt idx="27">
                  <c:v>7861.70543395192</c:v>
                </c:pt>
                <c:pt idx="28">
                  <c:v>7847.2669561434795</c:v>
                </c:pt>
                <c:pt idx="29">
                  <c:v>6920.94035204393</c:v>
                </c:pt>
                <c:pt idx="30">
                  <c:v>6667.8841946255097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6012.7642509202296</c:v>
                </c:pt>
                <c:pt idx="1">
                  <c:v>5421.7277699784599</c:v>
                </c:pt>
                <c:pt idx="2">
                  <c:v>5058.3721976679299</c:v>
                </c:pt>
                <c:pt idx="3">
                  <c:v>5455.9736000636804</c:v>
                </c:pt>
                <c:pt idx="4">
                  <c:v>5438.0095413905201</c:v>
                </c:pt>
                <c:pt idx="5">
                  <c:v>5321.3601847925402</c:v>
                </c:pt>
                <c:pt idx="6">
                  <c:v>5633.86347354181</c:v>
                </c:pt>
                <c:pt idx="7">
                  <c:v>5835.7265421120801</c:v>
                </c:pt>
                <c:pt idx="8">
                  <c:v>5233.4511770343597</c:v>
                </c:pt>
                <c:pt idx="9">
                  <c:v>4863.0786663426097</c:v>
                </c:pt>
                <c:pt idx="10">
                  <c:v>5675.0716804513204</c:v>
                </c:pt>
                <c:pt idx="11">
                  <c:v>5929.0985081041399</c:v>
                </c:pt>
                <c:pt idx="12">
                  <c:v>5999.05897949256</c:v>
                </c:pt>
                <c:pt idx="13">
                  <c:v>6043.1534510851197</c:v>
                </c:pt>
                <c:pt idx="14">
                  <c:v>5996.2555264331604</c:v>
                </c:pt>
                <c:pt idx="15">
                  <c:v>5348.2215623960801</c:v>
                </c:pt>
                <c:pt idx="16">
                  <c:v>5003.2813403668697</c:v>
                </c:pt>
                <c:pt idx="17">
                  <c:v>5712.8403343939199</c:v>
                </c:pt>
                <c:pt idx="18">
                  <c:v>5988.81685774782</c:v>
                </c:pt>
                <c:pt idx="19">
                  <c:v>6041.44992469305</c:v>
                </c:pt>
                <c:pt idx="20">
                  <c:v>6034.9978617148299</c:v>
                </c:pt>
                <c:pt idx="21">
                  <c:v>6034.7186633769797</c:v>
                </c:pt>
                <c:pt idx="22">
                  <c:v>5294.8357189800699</c:v>
                </c:pt>
                <c:pt idx="23">
                  <c:v>4925.8095112103501</c:v>
                </c:pt>
                <c:pt idx="24">
                  <c:v>5392.74022730863</c:v>
                </c:pt>
                <c:pt idx="25">
                  <c:v>5668.4597232236501</c:v>
                </c:pt>
                <c:pt idx="26">
                  <c:v>5519.0026017130003</c:v>
                </c:pt>
                <c:pt idx="27">
                  <c:v>5434.4068686116698</c:v>
                </c:pt>
                <c:pt idx="28">
                  <c:v>5398.1007881370697</c:v>
                </c:pt>
                <c:pt idx="29">
                  <c:v>4973.6748984123697</c:v>
                </c:pt>
                <c:pt idx="30">
                  <c:v>4703.9850465731897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'9.1'!$I$6</c:f>
              <c:numCache>
                <c:formatCode>d/\ m/</c:formatCode>
                <c:ptCount val="1"/>
                <c:pt idx="0">
                  <c:v>44761</c:v>
                </c:pt>
              </c:numCache>
            </c:numRef>
          </c:xVal>
          <c:yVal>
            <c:numRef>
              <c:f>'9.1'!$I$5</c:f>
              <c:numCache>
                <c:formatCode>#\ ##0.0</c:formatCode>
                <c:ptCount val="1"/>
                <c:pt idx="0">
                  <c:v>9146.4384507614996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'9.1'!$I$9</c:f>
              <c:numCache>
                <c:formatCode>d/\ m/</c:formatCode>
                <c:ptCount val="1"/>
                <c:pt idx="0">
                  <c:v>44773</c:v>
                </c:pt>
              </c:numCache>
            </c:numRef>
          </c:xVal>
          <c:yVal>
            <c:numRef>
              <c:f>'9.1'!$I$8</c:f>
              <c:numCache>
                <c:formatCode>#\ ##0.0</c:formatCode>
                <c:ptCount val="1"/>
                <c:pt idx="0">
                  <c:v>4703.9850465731897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773"/>
          <c:min val="4474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44774</c:v>
                </c:pt>
                <c:pt idx="1">
                  <c:v>44775</c:v>
                </c:pt>
                <c:pt idx="2">
                  <c:v>44776</c:v>
                </c:pt>
                <c:pt idx="3">
                  <c:v>44777</c:v>
                </c:pt>
                <c:pt idx="4">
                  <c:v>44778</c:v>
                </c:pt>
                <c:pt idx="5">
                  <c:v>44779</c:v>
                </c:pt>
                <c:pt idx="6">
                  <c:v>44780</c:v>
                </c:pt>
                <c:pt idx="7">
                  <c:v>44781</c:v>
                </c:pt>
                <c:pt idx="8">
                  <c:v>44782</c:v>
                </c:pt>
                <c:pt idx="9">
                  <c:v>44783</c:v>
                </c:pt>
                <c:pt idx="10">
                  <c:v>44784</c:v>
                </c:pt>
                <c:pt idx="11">
                  <c:v>44785</c:v>
                </c:pt>
                <c:pt idx="12">
                  <c:v>44786</c:v>
                </c:pt>
                <c:pt idx="13">
                  <c:v>44787</c:v>
                </c:pt>
                <c:pt idx="14">
                  <c:v>44788</c:v>
                </c:pt>
                <c:pt idx="15">
                  <c:v>44789</c:v>
                </c:pt>
                <c:pt idx="16">
                  <c:v>44790</c:v>
                </c:pt>
                <c:pt idx="17">
                  <c:v>44791</c:v>
                </c:pt>
                <c:pt idx="18">
                  <c:v>44792</c:v>
                </c:pt>
                <c:pt idx="19">
                  <c:v>44793</c:v>
                </c:pt>
                <c:pt idx="20">
                  <c:v>44794</c:v>
                </c:pt>
                <c:pt idx="21">
                  <c:v>44795</c:v>
                </c:pt>
                <c:pt idx="22">
                  <c:v>44796</c:v>
                </c:pt>
                <c:pt idx="23">
                  <c:v>44797</c:v>
                </c:pt>
                <c:pt idx="24">
                  <c:v>44798</c:v>
                </c:pt>
                <c:pt idx="25">
                  <c:v>44799</c:v>
                </c:pt>
                <c:pt idx="26">
                  <c:v>44800</c:v>
                </c:pt>
                <c:pt idx="27">
                  <c:v>44801</c:v>
                </c:pt>
                <c:pt idx="28">
                  <c:v>44802</c:v>
                </c:pt>
                <c:pt idx="29">
                  <c:v>44803</c:v>
                </c:pt>
                <c:pt idx="30">
                  <c:v>44804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7770.3334232055704</c:v>
                </c:pt>
                <c:pt idx="1">
                  <c:v>7875.6555252026901</c:v>
                </c:pt>
                <c:pt idx="2">
                  <c:v>8018.27230637299</c:v>
                </c:pt>
                <c:pt idx="3">
                  <c:v>8099.5190270574103</c:v>
                </c:pt>
                <c:pt idx="4">
                  <c:v>8031.9669881470199</c:v>
                </c:pt>
                <c:pt idx="5">
                  <c:v>6835.9652699471199</c:v>
                </c:pt>
                <c:pt idx="6">
                  <c:v>6566.0874491035502</c:v>
                </c:pt>
                <c:pt idx="7">
                  <c:v>8130.3386698027398</c:v>
                </c:pt>
                <c:pt idx="8">
                  <c:v>8271.3897736264498</c:v>
                </c:pt>
                <c:pt idx="9">
                  <c:v>8307.5719165395894</c:v>
                </c:pt>
                <c:pt idx="10">
                  <c:v>8389.9024791288593</c:v>
                </c:pt>
                <c:pt idx="11">
                  <c:v>8279.5484719877495</c:v>
                </c:pt>
                <c:pt idx="12">
                  <c:v>7185.1254590445697</c:v>
                </c:pt>
                <c:pt idx="13">
                  <c:v>7152.3047369022997</c:v>
                </c:pt>
                <c:pt idx="14">
                  <c:v>8731.7169617701293</c:v>
                </c:pt>
                <c:pt idx="15">
                  <c:v>8718.1964556390703</c:v>
                </c:pt>
                <c:pt idx="16">
                  <c:v>8928.7109702599791</c:v>
                </c:pt>
                <c:pt idx="17">
                  <c:v>9028.9409927016204</c:v>
                </c:pt>
                <c:pt idx="18">
                  <c:v>8782.9736815237993</c:v>
                </c:pt>
                <c:pt idx="19">
                  <c:v>7413.9252562379197</c:v>
                </c:pt>
                <c:pt idx="20">
                  <c:v>7121.3489976033397</c:v>
                </c:pt>
                <c:pt idx="21">
                  <c:v>8527.4322143581903</c:v>
                </c:pt>
                <c:pt idx="22">
                  <c:v>8643.3512197690707</c:v>
                </c:pt>
                <c:pt idx="23">
                  <c:v>8669.4213280048807</c:v>
                </c:pt>
                <c:pt idx="24">
                  <c:v>8831.6598862424707</c:v>
                </c:pt>
                <c:pt idx="25">
                  <c:v>8845.8563345980601</c:v>
                </c:pt>
                <c:pt idx="26">
                  <c:v>7404.6378428367198</c:v>
                </c:pt>
                <c:pt idx="27">
                  <c:v>7207.9411075757498</c:v>
                </c:pt>
                <c:pt idx="28">
                  <c:v>8579.5901627311596</c:v>
                </c:pt>
                <c:pt idx="29">
                  <c:v>8529.4639080340294</c:v>
                </c:pt>
                <c:pt idx="30">
                  <c:v>8828.6333933982296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44774</c:v>
                </c:pt>
                <c:pt idx="1">
                  <c:v>44775</c:v>
                </c:pt>
                <c:pt idx="2">
                  <c:v>44776</c:v>
                </c:pt>
                <c:pt idx="3">
                  <c:v>44777</c:v>
                </c:pt>
                <c:pt idx="4">
                  <c:v>44778</c:v>
                </c:pt>
                <c:pt idx="5">
                  <c:v>44779</c:v>
                </c:pt>
                <c:pt idx="6">
                  <c:v>44780</c:v>
                </c:pt>
                <c:pt idx="7">
                  <c:v>44781</c:v>
                </c:pt>
                <c:pt idx="8">
                  <c:v>44782</c:v>
                </c:pt>
                <c:pt idx="9">
                  <c:v>44783</c:v>
                </c:pt>
                <c:pt idx="10">
                  <c:v>44784</c:v>
                </c:pt>
                <c:pt idx="11">
                  <c:v>44785</c:v>
                </c:pt>
                <c:pt idx="12">
                  <c:v>44786</c:v>
                </c:pt>
                <c:pt idx="13">
                  <c:v>44787</c:v>
                </c:pt>
                <c:pt idx="14">
                  <c:v>44788</c:v>
                </c:pt>
                <c:pt idx="15">
                  <c:v>44789</c:v>
                </c:pt>
                <c:pt idx="16">
                  <c:v>44790</c:v>
                </c:pt>
                <c:pt idx="17">
                  <c:v>44791</c:v>
                </c:pt>
                <c:pt idx="18">
                  <c:v>44792</c:v>
                </c:pt>
                <c:pt idx="19">
                  <c:v>44793</c:v>
                </c:pt>
                <c:pt idx="20">
                  <c:v>44794</c:v>
                </c:pt>
                <c:pt idx="21">
                  <c:v>44795</c:v>
                </c:pt>
                <c:pt idx="22">
                  <c:v>44796</c:v>
                </c:pt>
                <c:pt idx="23">
                  <c:v>44797</c:v>
                </c:pt>
                <c:pt idx="24">
                  <c:v>44798</c:v>
                </c:pt>
                <c:pt idx="25">
                  <c:v>44799</c:v>
                </c:pt>
                <c:pt idx="26">
                  <c:v>44800</c:v>
                </c:pt>
                <c:pt idx="27">
                  <c:v>44801</c:v>
                </c:pt>
                <c:pt idx="28">
                  <c:v>44802</c:v>
                </c:pt>
                <c:pt idx="29">
                  <c:v>44803</c:v>
                </c:pt>
                <c:pt idx="30">
                  <c:v>44804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5074.2642035999297</c:v>
                </c:pt>
                <c:pt idx="1">
                  <c:v>5378.5282302405803</c:v>
                </c:pt>
                <c:pt idx="2">
                  <c:v>5381.88964475595</c:v>
                </c:pt>
                <c:pt idx="3">
                  <c:v>5491.2679024175304</c:v>
                </c:pt>
                <c:pt idx="4">
                  <c:v>5404.1615110411203</c:v>
                </c:pt>
                <c:pt idx="5">
                  <c:v>5068.1436721317996</c:v>
                </c:pt>
                <c:pt idx="6">
                  <c:v>4633.6030520730701</c:v>
                </c:pt>
                <c:pt idx="7">
                  <c:v>5243.7867343080297</c:v>
                </c:pt>
                <c:pt idx="8">
                  <c:v>5580.8873969465103</c:v>
                </c:pt>
                <c:pt idx="9">
                  <c:v>5719.40014150768</c:v>
                </c:pt>
                <c:pt idx="10">
                  <c:v>5733.1312007500101</c:v>
                </c:pt>
                <c:pt idx="11">
                  <c:v>5696.6811238390601</c:v>
                </c:pt>
                <c:pt idx="12">
                  <c:v>5268.2977023929398</c:v>
                </c:pt>
                <c:pt idx="13">
                  <c:v>5066.4483395953603</c:v>
                </c:pt>
                <c:pt idx="14">
                  <c:v>5716.0515690617603</c:v>
                </c:pt>
                <c:pt idx="15">
                  <c:v>5976.9786635761602</c:v>
                </c:pt>
                <c:pt idx="16">
                  <c:v>6062.5417896445397</c:v>
                </c:pt>
                <c:pt idx="17">
                  <c:v>6136.0400872028804</c:v>
                </c:pt>
                <c:pt idx="18">
                  <c:v>6080.2538161205202</c:v>
                </c:pt>
                <c:pt idx="19">
                  <c:v>5528.1262437425103</c:v>
                </c:pt>
                <c:pt idx="20">
                  <c:v>5178.4209578843802</c:v>
                </c:pt>
                <c:pt idx="21">
                  <c:v>5684.5432442462698</c:v>
                </c:pt>
                <c:pt idx="22">
                  <c:v>5954.7775851094502</c:v>
                </c:pt>
                <c:pt idx="23">
                  <c:v>6020.65745641798</c:v>
                </c:pt>
                <c:pt idx="24">
                  <c:v>6082.5273406270499</c:v>
                </c:pt>
                <c:pt idx="25">
                  <c:v>6070.8426457462501</c:v>
                </c:pt>
                <c:pt idx="26">
                  <c:v>5587.0382803785296</c:v>
                </c:pt>
                <c:pt idx="27">
                  <c:v>5236.67872219944</c:v>
                </c:pt>
                <c:pt idx="28">
                  <c:v>5879.3760382515202</c:v>
                </c:pt>
                <c:pt idx="29">
                  <c:v>6078.20485595436</c:v>
                </c:pt>
                <c:pt idx="30">
                  <c:v>6134.78502416833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'9.1'!$J$6</c:f>
              <c:numCache>
                <c:formatCode>d/\ m/</c:formatCode>
                <c:ptCount val="1"/>
                <c:pt idx="0">
                  <c:v>44791</c:v>
                </c:pt>
              </c:numCache>
            </c:numRef>
          </c:xVal>
          <c:yVal>
            <c:numRef>
              <c:f>'9.1'!$J$5</c:f>
              <c:numCache>
                <c:formatCode>#\ ##0.0</c:formatCode>
                <c:ptCount val="1"/>
                <c:pt idx="0">
                  <c:v>9028.9409927016204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'9.1'!$J$9</c:f>
              <c:numCache>
                <c:formatCode>d/\ m/</c:formatCode>
                <c:ptCount val="1"/>
                <c:pt idx="0">
                  <c:v>44780</c:v>
                </c:pt>
              </c:numCache>
            </c:numRef>
          </c:xVal>
          <c:yVal>
            <c:numRef>
              <c:f>'9.1'!$J$8</c:f>
              <c:numCache>
                <c:formatCode>#\ ##0.0</c:formatCode>
                <c:ptCount val="1"/>
                <c:pt idx="0">
                  <c:v>4633.6030520730701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804"/>
          <c:min val="4477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8583.4592722973794</c:v>
                </c:pt>
                <c:pt idx="1">
                  <c:v>8387.8438483697901</c:v>
                </c:pt>
                <c:pt idx="2">
                  <c:v>7223.9381162603704</c:v>
                </c:pt>
                <c:pt idx="3">
                  <c:v>7236.8336310305003</c:v>
                </c:pt>
                <c:pt idx="4">
                  <c:v>8523.7348228029605</c:v>
                </c:pt>
                <c:pt idx="5">
                  <c:v>8488.4242870417602</c:v>
                </c:pt>
                <c:pt idx="6">
                  <c:v>8528.9144146616309</c:v>
                </c:pt>
                <c:pt idx="7">
                  <c:v>8613.6934766341201</c:v>
                </c:pt>
                <c:pt idx="8">
                  <c:v>8502.5129495584406</c:v>
                </c:pt>
                <c:pt idx="9">
                  <c:v>7303.1839157354698</c:v>
                </c:pt>
                <c:pt idx="10">
                  <c:v>7153.8059428087599</c:v>
                </c:pt>
                <c:pt idx="11">
                  <c:v>8512.6886657905998</c:v>
                </c:pt>
                <c:pt idx="12">
                  <c:v>8735.8870578990009</c:v>
                </c:pt>
                <c:pt idx="13">
                  <c:v>8993.7253021091292</c:v>
                </c:pt>
                <c:pt idx="14">
                  <c:v>8902.1674053527004</c:v>
                </c:pt>
                <c:pt idx="15">
                  <c:v>8737.8531259044394</c:v>
                </c:pt>
                <c:pt idx="16">
                  <c:v>7673.8050305406896</c:v>
                </c:pt>
                <c:pt idx="17">
                  <c:v>7543.3681756056203</c:v>
                </c:pt>
                <c:pt idx="18">
                  <c:v>8960.9559686330194</c:v>
                </c:pt>
                <c:pt idx="19">
                  <c:v>9001.1642786069606</c:v>
                </c:pt>
                <c:pt idx="20">
                  <c:v>9196.9826520593306</c:v>
                </c:pt>
                <c:pt idx="21">
                  <c:v>9004.6640574379398</c:v>
                </c:pt>
                <c:pt idx="22">
                  <c:v>9115.3316616092307</c:v>
                </c:pt>
                <c:pt idx="23">
                  <c:v>7786.3607497039702</c:v>
                </c:pt>
                <c:pt idx="24">
                  <c:v>7651.4174457947202</c:v>
                </c:pt>
                <c:pt idx="25">
                  <c:v>9005.5232250015106</c:v>
                </c:pt>
                <c:pt idx="26">
                  <c:v>9050.4670727755692</c:v>
                </c:pt>
                <c:pt idx="27">
                  <c:v>8380.8019357995599</c:v>
                </c:pt>
                <c:pt idx="28">
                  <c:v>9123.0203428020195</c:v>
                </c:pt>
                <c:pt idx="29">
                  <c:v>8953.1898444226099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6130.5066645522302</c:v>
                </c:pt>
                <c:pt idx="1">
                  <c:v>6066.6382306915802</c:v>
                </c:pt>
                <c:pt idx="2">
                  <c:v>5585.8023635277596</c:v>
                </c:pt>
                <c:pt idx="3">
                  <c:v>5248.6997844857697</c:v>
                </c:pt>
                <c:pt idx="4">
                  <c:v>5947.98396729859</c:v>
                </c:pt>
                <c:pt idx="5">
                  <c:v>6075.4353108899604</c:v>
                </c:pt>
                <c:pt idx="6">
                  <c:v>6096.0473901424803</c:v>
                </c:pt>
                <c:pt idx="7">
                  <c:v>6183.7293675810697</c:v>
                </c:pt>
                <c:pt idx="8">
                  <c:v>6011.6376609381896</c:v>
                </c:pt>
                <c:pt idx="9">
                  <c:v>5557.9583810460199</c:v>
                </c:pt>
                <c:pt idx="10">
                  <c:v>5251.2951629258096</c:v>
                </c:pt>
                <c:pt idx="11">
                  <c:v>5841.82314526339</c:v>
                </c:pt>
                <c:pt idx="12">
                  <c:v>6157.8402377262801</c:v>
                </c:pt>
                <c:pt idx="13">
                  <c:v>6200.0899840135799</c:v>
                </c:pt>
                <c:pt idx="14">
                  <c:v>6257.5179752694203</c:v>
                </c:pt>
                <c:pt idx="15">
                  <c:v>6180.16318841666</c:v>
                </c:pt>
                <c:pt idx="16">
                  <c:v>5701.3361800840703</c:v>
                </c:pt>
                <c:pt idx="17">
                  <c:v>5374.1876797224004</c:v>
                </c:pt>
                <c:pt idx="18">
                  <c:v>6080.6185119236197</c:v>
                </c:pt>
                <c:pt idx="19">
                  <c:v>6367.7907290971798</c:v>
                </c:pt>
                <c:pt idx="20">
                  <c:v>6508.2262777319202</c:v>
                </c:pt>
                <c:pt idx="21">
                  <c:v>6625.9280825088299</c:v>
                </c:pt>
                <c:pt idx="22">
                  <c:v>6610.3910873537097</c:v>
                </c:pt>
                <c:pt idx="23">
                  <c:v>6191.5504038992103</c:v>
                </c:pt>
                <c:pt idx="24">
                  <c:v>5900.1851714255299</c:v>
                </c:pt>
                <c:pt idx="25">
                  <c:v>6276.1517182903499</c:v>
                </c:pt>
                <c:pt idx="26">
                  <c:v>6556.3982777209603</c:v>
                </c:pt>
                <c:pt idx="27">
                  <c:v>6342.22560158343</c:v>
                </c:pt>
                <c:pt idx="28">
                  <c:v>6495.3297585025302</c:v>
                </c:pt>
                <c:pt idx="29">
                  <c:v>6478.3921958347601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'9.1'!$K$6</c:f>
              <c:numCache>
                <c:formatCode>d/\ m/</c:formatCode>
                <c:ptCount val="1"/>
                <c:pt idx="0">
                  <c:v>44825</c:v>
                </c:pt>
              </c:numCache>
            </c:numRef>
          </c:xVal>
          <c:yVal>
            <c:numRef>
              <c:f>'9.1'!$K$5</c:f>
              <c:numCache>
                <c:formatCode>#\ ##0.0</c:formatCode>
                <c:ptCount val="1"/>
                <c:pt idx="0">
                  <c:v>9196.9826520593306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'9.1'!$K$9</c:f>
              <c:numCache>
                <c:formatCode>d/\ m/</c:formatCode>
                <c:ptCount val="1"/>
                <c:pt idx="0">
                  <c:v>44808</c:v>
                </c:pt>
              </c:numCache>
            </c:numRef>
          </c:xVal>
          <c:yVal>
            <c:numRef>
              <c:f>'9.1'!$K$8</c:f>
              <c:numCache>
                <c:formatCode>#\ ##0.0</c:formatCode>
                <c:ptCount val="1"/>
                <c:pt idx="0">
                  <c:v>5248.6997844857697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834"/>
          <c:min val="4480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44774</c:v>
                </c:pt>
                <c:pt idx="1">
                  <c:v>44775</c:v>
                </c:pt>
                <c:pt idx="2">
                  <c:v>44776</c:v>
                </c:pt>
                <c:pt idx="3">
                  <c:v>44777</c:v>
                </c:pt>
                <c:pt idx="4">
                  <c:v>44778</c:v>
                </c:pt>
                <c:pt idx="5">
                  <c:v>44779</c:v>
                </c:pt>
                <c:pt idx="6">
                  <c:v>44780</c:v>
                </c:pt>
                <c:pt idx="7">
                  <c:v>44781</c:v>
                </c:pt>
                <c:pt idx="8">
                  <c:v>44782</c:v>
                </c:pt>
                <c:pt idx="9">
                  <c:v>44783</c:v>
                </c:pt>
                <c:pt idx="10">
                  <c:v>44784</c:v>
                </c:pt>
                <c:pt idx="11">
                  <c:v>44785</c:v>
                </c:pt>
                <c:pt idx="12">
                  <c:v>44786</c:v>
                </c:pt>
                <c:pt idx="13">
                  <c:v>44787</c:v>
                </c:pt>
                <c:pt idx="14">
                  <c:v>44788</c:v>
                </c:pt>
                <c:pt idx="15">
                  <c:v>44789</c:v>
                </c:pt>
                <c:pt idx="16">
                  <c:v>44790</c:v>
                </c:pt>
                <c:pt idx="17">
                  <c:v>44791</c:v>
                </c:pt>
                <c:pt idx="18">
                  <c:v>44792</c:v>
                </c:pt>
                <c:pt idx="19">
                  <c:v>44793</c:v>
                </c:pt>
                <c:pt idx="20">
                  <c:v>44794</c:v>
                </c:pt>
                <c:pt idx="21">
                  <c:v>44795</c:v>
                </c:pt>
                <c:pt idx="22">
                  <c:v>44796</c:v>
                </c:pt>
                <c:pt idx="23">
                  <c:v>44797</c:v>
                </c:pt>
                <c:pt idx="24">
                  <c:v>44798</c:v>
                </c:pt>
                <c:pt idx="25">
                  <c:v>44799</c:v>
                </c:pt>
                <c:pt idx="26">
                  <c:v>44800</c:v>
                </c:pt>
                <c:pt idx="27">
                  <c:v>44801</c:v>
                </c:pt>
                <c:pt idx="28">
                  <c:v>44802</c:v>
                </c:pt>
                <c:pt idx="29">
                  <c:v>44803</c:v>
                </c:pt>
                <c:pt idx="30">
                  <c:v>44804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159855.60679549389</c:v>
                </c:pt>
                <c:pt idx="1">
                  <c:v>163805.8323824231</c:v>
                </c:pt>
                <c:pt idx="2">
                  <c:v>166116.84088190712</c:v>
                </c:pt>
                <c:pt idx="3">
                  <c:v>167410.76781726646</c:v>
                </c:pt>
                <c:pt idx="4">
                  <c:v>164750.17046095349</c:v>
                </c:pt>
                <c:pt idx="5">
                  <c:v>140926.34908153536</c:v>
                </c:pt>
                <c:pt idx="6">
                  <c:v>137441.74438524141</c:v>
                </c:pt>
                <c:pt idx="7">
                  <c:v>166751.43423308118</c:v>
                </c:pt>
                <c:pt idx="8">
                  <c:v>170468.79033975297</c:v>
                </c:pt>
                <c:pt idx="9">
                  <c:v>172309.26372959762</c:v>
                </c:pt>
                <c:pt idx="10">
                  <c:v>172590.02653148779</c:v>
                </c:pt>
                <c:pt idx="11">
                  <c:v>170370.17845063299</c:v>
                </c:pt>
                <c:pt idx="12">
                  <c:v>149097.94419713935</c:v>
                </c:pt>
                <c:pt idx="13">
                  <c:v>148609.2706417951</c:v>
                </c:pt>
                <c:pt idx="14">
                  <c:v>178917.5618260084</c:v>
                </c:pt>
                <c:pt idx="15">
                  <c:v>181635.31413395258</c:v>
                </c:pt>
                <c:pt idx="16">
                  <c:v>184585.53269088161</c:v>
                </c:pt>
                <c:pt idx="17">
                  <c:v>186568.62400485101</c:v>
                </c:pt>
                <c:pt idx="18">
                  <c:v>180910.53077881251</c:v>
                </c:pt>
                <c:pt idx="19">
                  <c:v>153603.11604409345</c:v>
                </c:pt>
                <c:pt idx="20">
                  <c:v>147858.62484221434</c:v>
                </c:pt>
                <c:pt idx="21">
                  <c:v>176589.34306934406</c:v>
                </c:pt>
                <c:pt idx="22">
                  <c:v>179765.22849687451</c:v>
                </c:pt>
                <c:pt idx="23">
                  <c:v>181728.0238552498</c:v>
                </c:pt>
                <c:pt idx="24">
                  <c:v>183848.21506692292</c:v>
                </c:pt>
                <c:pt idx="25">
                  <c:v>181485.25784486838</c:v>
                </c:pt>
                <c:pt idx="26">
                  <c:v>153577.49540349952</c:v>
                </c:pt>
                <c:pt idx="27">
                  <c:v>151129.74908380699</c:v>
                </c:pt>
                <c:pt idx="28">
                  <c:v>180202.57197325648</c:v>
                </c:pt>
                <c:pt idx="29">
                  <c:v>181113.40859098843</c:v>
                </c:pt>
                <c:pt idx="30">
                  <c:v>184787.00227095262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804"/>
          <c:min val="4477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182475.2404176821</c:v>
                </c:pt>
                <c:pt idx="1">
                  <c:v>177660.91461937796</c:v>
                </c:pt>
                <c:pt idx="2">
                  <c:v>151862.12466909556</c:v>
                </c:pt>
                <c:pt idx="3">
                  <c:v>150906.5851114486</c:v>
                </c:pt>
                <c:pt idx="4">
                  <c:v>181269.70721690368</c:v>
                </c:pt>
                <c:pt idx="5">
                  <c:v>181376.00578141832</c:v>
                </c:pt>
                <c:pt idx="6">
                  <c:v>183049.46839270834</c:v>
                </c:pt>
                <c:pt idx="7">
                  <c:v>184248.48900905461</c:v>
                </c:pt>
                <c:pt idx="8">
                  <c:v>179365.74780360382</c:v>
                </c:pt>
                <c:pt idx="9">
                  <c:v>152280.99806175547</c:v>
                </c:pt>
                <c:pt idx="10">
                  <c:v>150234.09964171861</c:v>
                </c:pt>
                <c:pt idx="11">
                  <c:v>179724.63199463501</c:v>
                </c:pt>
                <c:pt idx="12">
                  <c:v>185399.26669875</c:v>
                </c:pt>
                <c:pt idx="13">
                  <c:v>188171.56910559244</c:v>
                </c:pt>
                <c:pt idx="14">
                  <c:v>187456.43231946664</c:v>
                </c:pt>
                <c:pt idx="15">
                  <c:v>183653.10704570898</c:v>
                </c:pt>
                <c:pt idx="16">
                  <c:v>158608.39675852639</c:v>
                </c:pt>
                <c:pt idx="17">
                  <c:v>156902.07939548249</c:v>
                </c:pt>
                <c:pt idx="18">
                  <c:v>189435.30464472732</c:v>
                </c:pt>
                <c:pt idx="19">
                  <c:v>192719.7965638481</c:v>
                </c:pt>
                <c:pt idx="20">
                  <c:v>194102.10143138727</c:v>
                </c:pt>
                <c:pt idx="21">
                  <c:v>193925.30278341073</c:v>
                </c:pt>
                <c:pt idx="22">
                  <c:v>192430.53276704173</c:v>
                </c:pt>
                <c:pt idx="23">
                  <c:v>167729.02736948285</c:v>
                </c:pt>
                <c:pt idx="24">
                  <c:v>163530.93028687465</c:v>
                </c:pt>
                <c:pt idx="25">
                  <c:v>191996.96228944164</c:v>
                </c:pt>
                <c:pt idx="26">
                  <c:v>193853.34441067194</c:v>
                </c:pt>
                <c:pt idx="27">
                  <c:v>177713.06574951569</c:v>
                </c:pt>
                <c:pt idx="28">
                  <c:v>192213.93287444318</c:v>
                </c:pt>
                <c:pt idx="29">
                  <c:v>188325.29351316206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834"/>
          <c:min val="4480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1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5492.2462061266697</c:v>
                </c:pt>
                <c:pt idx="1">
                  <c:v>6825.0662733826603</c:v>
                </c:pt>
                <c:pt idx="2">
                  <c:v>6083.0253149530499</c:v>
                </c:pt>
                <c:pt idx="3">
                  <c:v>5921.0247334163896</c:v>
                </c:pt>
                <c:pt idx="4">
                  <c:v>5273.9978262637496</c:v>
                </c:pt>
                <c:pt idx="5">
                  <c:v>5105.96547468687</c:v>
                </c:pt>
                <c:pt idx="6">
                  <c:v>4703.9850465731897</c:v>
                </c:pt>
                <c:pt idx="7">
                  <c:v>4633.6030520730701</c:v>
                </c:pt>
                <c:pt idx="8">
                  <c:v>5248.6997844857697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5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11472.1593348899</c:v>
                </c:pt>
                <c:pt idx="1">
                  <c:v>11139.181578956701</c:v>
                </c:pt>
                <c:pt idx="2">
                  <c:v>10884.533018149699</c:v>
                </c:pt>
                <c:pt idx="3">
                  <c:v>10467.190443432901</c:v>
                </c:pt>
                <c:pt idx="4">
                  <c:v>9005.6498139761406</c:v>
                </c:pt>
                <c:pt idx="5">
                  <c:v>9337.9691345907504</c:v>
                </c:pt>
                <c:pt idx="6">
                  <c:v>9146.4384507614996</c:v>
                </c:pt>
                <c:pt idx="7">
                  <c:v>9028.9409927016204</c:v>
                </c:pt>
                <c:pt idx="8">
                  <c:v>9196.9826520593306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84.319620000000995</c:v>
                </c:pt>
                <c:pt idx="1">
                  <c:v>142.89702999999906</c:v>
                </c:pt>
                <c:pt idx="2">
                  <c:v>60.199199999999934</c:v>
                </c:pt>
                <c:pt idx="3">
                  <c:v>462.04728999999986</c:v>
                </c:pt>
                <c:pt idx="4">
                  <c:v>984.67628000000013</c:v>
                </c:pt>
                <c:pt idx="5">
                  <c:v>345.19534999999991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3603.4362966961999</c:v>
                </c:pt>
                <c:pt idx="1">
                  <c:v>3603.76979780188</c:v>
                </c:pt>
                <c:pt idx="2">
                  <c:v>3604.93012374514</c:v>
                </c:pt>
                <c:pt idx="3">
                  <c:v>3606.1705889474101</c:v>
                </c:pt>
                <c:pt idx="4">
                  <c:v>3608.2179988500702</c:v>
                </c:pt>
                <c:pt idx="5">
                  <c:v>3608.61148228613</c:v>
                </c:pt>
                <c:pt idx="6">
                  <c:v>3608.2646951919701</c:v>
                </c:pt>
                <c:pt idx="7">
                  <c:v>3610.83893687105</c:v>
                </c:pt>
                <c:pt idx="8">
                  <c:v>3610.5254950028998</c:v>
                </c:pt>
                <c:pt idx="9">
                  <c:v>3611.3991301553301</c:v>
                </c:pt>
                <c:pt idx="10">
                  <c:v>3610.4788312247001</c:v>
                </c:pt>
                <c:pt idx="11">
                  <c:v>3611.3257641453602</c:v>
                </c:pt>
                <c:pt idx="12">
                  <c:v>3612.5261922818199</c:v>
                </c:pt>
                <c:pt idx="13">
                  <c:v>3614.3268507683702</c:v>
                </c:pt>
                <c:pt idx="14">
                  <c:v>3615.4005735587202</c:v>
                </c:pt>
                <c:pt idx="15">
                  <c:v>3615.6940050348899</c:v>
                </c:pt>
                <c:pt idx="16">
                  <c:v>3615.7940407129299</c:v>
                </c:pt>
                <c:pt idx="17">
                  <c:v>3615.7406850949401</c:v>
                </c:pt>
                <c:pt idx="18">
                  <c:v>3616.1074988629298</c:v>
                </c:pt>
                <c:pt idx="19">
                  <c:v>3616.8344182772698</c:v>
                </c:pt>
                <c:pt idx="20">
                  <c:v>3617.14784386357</c:v>
                </c:pt>
                <c:pt idx="21">
                  <c:v>3617.6346711378801</c:v>
                </c:pt>
                <c:pt idx="22">
                  <c:v>3618.3616068340698</c:v>
                </c:pt>
                <c:pt idx="23">
                  <c:v>3619.52204675027</c:v>
                </c:pt>
                <c:pt idx="24">
                  <c:v>3619.6153905885199</c:v>
                </c:pt>
                <c:pt idx="25">
                  <c:v>3620.89584401105</c:v>
                </c:pt>
                <c:pt idx="26">
                  <c:v>3621.3026948448401</c:v>
                </c:pt>
                <c:pt idx="27">
                  <c:v>3622.0229224193899</c:v>
                </c:pt>
                <c:pt idx="28">
                  <c:v>3622.58309942182</c:v>
                </c:pt>
                <c:pt idx="29">
                  <c:v>3621.1826162111302</c:v>
                </c:pt>
                <c:pt idx="30">
                  <c:v>3620.3289751688299</c:v>
                </c:pt>
                <c:pt idx="31">
                  <c:v>3618.3883253476902</c:v>
                </c:pt>
                <c:pt idx="32">
                  <c:v>3616.1008233049902</c:v>
                </c:pt>
                <c:pt idx="33">
                  <c:v>3609.1649674487699</c:v>
                </c:pt>
                <c:pt idx="34">
                  <c:v>3609.08495844456</c:v>
                </c:pt>
                <c:pt idx="35">
                  <c:v>3602.6226601560102</c:v>
                </c:pt>
                <c:pt idx="36">
                  <c:v>3604.1432220004199</c:v>
                </c:pt>
                <c:pt idx="37">
                  <c:v>3601.9090918575598</c:v>
                </c:pt>
                <c:pt idx="38">
                  <c:v>3599.8750167889202</c:v>
                </c:pt>
                <c:pt idx="39">
                  <c:v>3604.9368155849302</c:v>
                </c:pt>
                <c:pt idx="40">
                  <c:v>3605.4103243070499</c:v>
                </c:pt>
                <c:pt idx="41">
                  <c:v>3601.6356544915102</c:v>
                </c:pt>
                <c:pt idx="42">
                  <c:v>3595.5668722027199</c:v>
                </c:pt>
                <c:pt idx="43">
                  <c:v>3593.09258479243</c:v>
                </c:pt>
                <c:pt idx="44">
                  <c:v>3594.2130039246799</c:v>
                </c:pt>
                <c:pt idx="45">
                  <c:v>3587.9374584400298</c:v>
                </c:pt>
                <c:pt idx="46">
                  <c:v>3584.6495996169401</c:v>
                </c:pt>
                <c:pt idx="47">
                  <c:v>3585.7766617434399</c:v>
                </c:pt>
                <c:pt idx="48">
                  <c:v>3583.2557919641899</c:v>
                </c:pt>
                <c:pt idx="49">
                  <c:v>3583.2290897324301</c:v>
                </c:pt>
                <c:pt idx="50">
                  <c:v>3581.1149893777301</c:v>
                </c:pt>
                <c:pt idx="51">
                  <c:v>3579.4077235749901</c:v>
                </c:pt>
                <c:pt idx="52">
                  <c:v>3577.1202378141402</c:v>
                </c:pt>
                <c:pt idx="53">
                  <c:v>3574.2725587690102</c:v>
                </c:pt>
                <c:pt idx="54">
                  <c:v>3574.5593146872402</c:v>
                </c:pt>
                <c:pt idx="55">
                  <c:v>3574.1925497647999</c:v>
                </c:pt>
                <c:pt idx="56">
                  <c:v>3572.4385713382999</c:v>
                </c:pt>
                <c:pt idx="57">
                  <c:v>3570.6246105814198</c:v>
                </c:pt>
                <c:pt idx="58">
                  <c:v>3567.4901756180702</c:v>
                </c:pt>
                <c:pt idx="59">
                  <c:v>3567.9369983902702</c:v>
                </c:pt>
                <c:pt idx="60">
                  <c:v>3569.1040650188702</c:v>
                </c:pt>
                <c:pt idx="61">
                  <c:v>3567.0233098901899</c:v>
                </c:pt>
                <c:pt idx="62">
                  <c:v>3562.9285063666998</c:v>
                </c:pt>
                <c:pt idx="63">
                  <c:v>3561.01447736809</c:v>
                </c:pt>
                <c:pt idx="64">
                  <c:v>3559.8740966894102</c:v>
                </c:pt>
                <c:pt idx="65">
                  <c:v>3558.55358991923</c:v>
                </c:pt>
                <c:pt idx="66">
                  <c:v>3559.59398376542</c:v>
                </c:pt>
                <c:pt idx="67">
                  <c:v>3559.0271149231999</c:v>
                </c:pt>
                <c:pt idx="68">
                  <c:v>3559.0070556856799</c:v>
                </c:pt>
                <c:pt idx="69">
                  <c:v>3559.7474076251501</c:v>
                </c:pt>
                <c:pt idx="70">
                  <c:v>3561.2012627356798</c:v>
                </c:pt>
                <c:pt idx="71">
                  <c:v>3559.5539466996202</c:v>
                </c:pt>
                <c:pt idx="72">
                  <c:v>3557.88005868658</c:v>
                </c:pt>
                <c:pt idx="73">
                  <c:v>3557.79335784258</c:v>
                </c:pt>
                <c:pt idx="74">
                  <c:v>3557.0930755326099</c:v>
                </c:pt>
                <c:pt idx="75">
                  <c:v>3556.9263982480902</c:v>
                </c:pt>
                <c:pt idx="76">
                  <c:v>3558.4202090151798</c:v>
                </c:pt>
                <c:pt idx="77">
                  <c:v>3558.23352133868</c:v>
                </c:pt>
                <c:pt idx="78">
                  <c:v>3557.8067089584601</c:v>
                </c:pt>
                <c:pt idx="79">
                  <c:v>3556.8263625700502</c:v>
                </c:pt>
                <c:pt idx="80">
                  <c:v>3556.9930398545698</c:v>
                </c:pt>
                <c:pt idx="81">
                  <c:v>3557.7800555722401</c:v>
                </c:pt>
                <c:pt idx="82">
                  <c:v>3557.4598893006</c:v>
                </c:pt>
                <c:pt idx="83">
                  <c:v>3559.6873601673701</c:v>
                </c:pt>
                <c:pt idx="84">
                  <c:v>3560.6677228376202</c:v>
                </c:pt>
                <c:pt idx="85">
                  <c:v>3563.08860578437</c:v>
                </c:pt>
                <c:pt idx="86">
                  <c:v>3564.4624193269901</c:v>
                </c:pt>
                <c:pt idx="87">
                  <c:v>3565.8962477636901</c:v>
                </c:pt>
                <c:pt idx="88">
                  <c:v>3566.5764708361398</c:v>
                </c:pt>
                <c:pt idx="89">
                  <c:v>3568.01033183654</c:v>
                </c:pt>
                <c:pt idx="90">
                  <c:v>3568.93063076717</c:v>
                </c:pt>
                <c:pt idx="91">
                  <c:v>3570.1443937376598</c:v>
                </c:pt>
                <c:pt idx="92">
                  <c:v>3571.5382176722601</c:v>
                </c:pt>
                <c:pt idx="93">
                  <c:v>3573.3655946724198</c:v>
                </c:pt>
                <c:pt idx="94">
                  <c:v>3573.50563485256</c:v>
                </c:pt>
                <c:pt idx="95">
                  <c:v>3575.7330568737798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4499.0677081632502</c:v>
                </c:pt>
                <c:pt idx="1">
                  <c:v>4465.68529922986</c:v>
                </c:pt>
                <c:pt idx="2">
                  <c:v>4462.94497014835</c:v>
                </c:pt>
                <c:pt idx="3">
                  <c:v>4479.8910625556</c:v>
                </c:pt>
                <c:pt idx="4">
                  <c:v>4520.3521094386097</c:v>
                </c:pt>
                <c:pt idx="5">
                  <c:v>4523.0094112036104</c:v>
                </c:pt>
                <c:pt idx="6">
                  <c:v>4547.5110880985403</c:v>
                </c:pt>
                <c:pt idx="7">
                  <c:v>4497.4167343168801</c:v>
                </c:pt>
                <c:pt idx="8">
                  <c:v>4544.1663109421997</c:v>
                </c:pt>
                <c:pt idx="9">
                  <c:v>4550.2785227699096</c:v>
                </c:pt>
                <c:pt idx="10">
                  <c:v>4554.75716227676</c:v>
                </c:pt>
                <c:pt idx="11">
                  <c:v>4531.3989860064303</c:v>
                </c:pt>
                <c:pt idx="12">
                  <c:v>4457.9299754926496</c:v>
                </c:pt>
                <c:pt idx="13">
                  <c:v>4568.6702576013304</c:v>
                </c:pt>
                <c:pt idx="14">
                  <c:v>4571.3341383929901</c:v>
                </c:pt>
                <c:pt idx="15">
                  <c:v>4552.9666801699695</c:v>
                </c:pt>
                <c:pt idx="16">
                  <c:v>4541.5668059264499</c:v>
                </c:pt>
                <c:pt idx="17">
                  <c:v>4554.7144314985799</c:v>
                </c:pt>
                <c:pt idx="18">
                  <c:v>4562.1285998080903</c:v>
                </c:pt>
                <c:pt idx="19">
                  <c:v>4462.9913851814699</c:v>
                </c:pt>
                <c:pt idx="20">
                  <c:v>4428.6208393381703</c:v>
                </c:pt>
                <c:pt idx="21">
                  <c:v>4407.3106153831604</c:v>
                </c:pt>
                <c:pt idx="22">
                  <c:v>4507.2928730897202</c:v>
                </c:pt>
                <c:pt idx="23">
                  <c:v>4550.0828296217596</c:v>
                </c:pt>
                <c:pt idx="24">
                  <c:v>4495.2499976751296</c:v>
                </c:pt>
                <c:pt idx="25">
                  <c:v>4547.1363467397096</c:v>
                </c:pt>
                <c:pt idx="26">
                  <c:v>4613.0721414564896</c:v>
                </c:pt>
                <c:pt idx="27">
                  <c:v>4648.1498010857003</c:v>
                </c:pt>
                <c:pt idx="28">
                  <c:v>4641.4257726733204</c:v>
                </c:pt>
                <c:pt idx="29">
                  <c:v>4663.9407150960396</c:v>
                </c:pt>
                <c:pt idx="30">
                  <c:v>4685.6282462302697</c:v>
                </c:pt>
                <c:pt idx="31">
                  <c:v>4731.5379443115798</c:v>
                </c:pt>
                <c:pt idx="32">
                  <c:v>4653.6905586573102</c:v>
                </c:pt>
                <c:pt idx="33">
                  <c:v>4632.6173770330297</c:v>
                </c:pt>
                <c:pt idx="34">
                  <c:v>4684.1922420801702</c:v>
                </c:pt>
                <c:pt idx="35">
                  <c:v>4658.3368646587196</c:v>
                </c:pt>
                <c:pt idx="36">
                  <c:v>4591.2148385391702</c:v>
                </c:pt>
                <c:pt idx="37">
                  <c:v>4588.3847386388197</c:v>
                </c:pt>
                <c:pt idx="38">
                  <c:v>4535.4206792162904</c:v>
                </c:pt>
                <c:pt idx="39">
                  <c:v>4499.93663310999</c:v>
                </c:pt>
                <c:pt idx="40">
                  <c:v>4406.2414248647401</c:v>
                </c:pt>
                <c:pt idx="41">
                  <c:v>4446.9393167076796</c:v>
                </c:pt>
                <c:pt idx="42">
                  <c:v>4571.6277932481698</c:v>
                </c:pt>
                <c:pt idx="43">
                  <c:v>4599.5060568933504</c:v>
                </c:pt>
                <c:pt idx="44">
                  <c:v>4480.9822270230798</c:v>
                </c:pt>
                <c:pt idx="45">
                  <c:v>4567.9663017481998</c:v>
                </c:pt>
                <c:pt idx="46">
                  <c:v>4582.8659550162702</c:v>
                </c:pt>
                <c:pt idx="47">
                  <c:v>4565.2255121348298</c:v>
                </c:pt>
                <c:pt idx="48">
                  <c:v>4609.15591004406</c:v>
                </c:pt>
                <c:pt idx="49">
                  <c:v>4615.1887459150503</c:v>
                </c:pt>
                <c:pt idx="50">
                  <c:v>4617.5393334569499</c:v>
                </c:pt>
                <c:pt idx="51">
                  <c:v>4616.5428411831799</c:v>
                </c:pt>
                <c:pt idx="52">
                  <c:v>4657.4559329883195</c:v>
                </c:pt>
                <c:pt idx="53">
                  <c:v>4672.0913396503902</c:v>
                </c:pt>
                <c:pt idx="54">
                  <c:v>4666.0200822636798</c:v>
                </c:pt>
                <c:pt idx="55">
                  <c:v>4578.5242250543097</c:v>
                </c:pt>
                <c:pt idx="56">
                  <c:v>4475.90025787593</c:v>
                </c:pt>
                <c:pt idx="57">
                  <c:v>4598.9740439021098</c:v>
                </c:pt>
                <c:pt idx="58">
                  <c:v>4588.3055271577696</c:v>
                </c:pt>
                <c:pt idx="59">
                  <c:v>4558.2835205690399</c:v>
                </c:pt>
                <c:pt idx="60">
                  <c:v>4568.5051240320399</c:v>
                </c:pt>
                <c:pt idx="61">
                  <c:v>4584.1741286782799</c:v>
                </c:pt>
                <c:pt idx="62">
                  <c:v>4615.4064788025198</c:v>
                </c:pt>
                <c:pt idx="63">
                  <c:v>4621.2884575920898</c:v>
                </c:pt>
                <c:pt idx="64">
                  <c:v>4584.4099538890796</c:v>
                </c:pt>
                <c:pt idx="65">
                  <c:v>4615.7810556856703</c:v>
                </c:pt>
                <c:pt idx="66">
                  <c:v>4604.9099707103296</c:v>
                </c:pt>
                <c:pt idx="67">
                  <c:v>4523.9634687553898</c:v>
                </c:pt>
                <c:pt idx="68">
                  <c:v>4485.2964566535802</c:v>
                </c:pt>
                <c:pt idx="69">
                  <c:v>4543.8177212143801</c:v>
                </c:pt>
                <c:pt idx="70">
                  <c:v>4593.3605222955903</c:v>
                </c:pt>
                <c:pt idx="71">
                  <c:v>4616.9442933902601</c:v>
                </c:pt>
                <c:pt idx="72">
                  <c:v>4573.5486716634696</c:v>
                </c:pt>
                <c:pt idx="73">
                  <c:v>4575.4602407560296</c:v>
                </c:pt>
                <c:pt idx="74">
                  <c:v>4628.8797004042799</c:v>
                </c:pt>
                <c:pt idx="75">
                  <c:v>4721.80832046256</c:v>
                </c:pt>
                <c:pt idx="76">
                  <c:v>4641.3589297624103</c:v>
                </c:pt>
                <c:pt idx="77">
                  <c:v>4639.1521268482702</c:v>
                </c:pt>
                <c:pt idx="78">
                  <c:v>4681.9840904655603</c:v>
                </c:pt>
                <c:pt idx="79">
                  <c:v>4627.0603692655604</c:v>
                </c:pt>
                <c:pt idx="80">
                  <c:v>4602.0770418285101</c:v>
                </c:pt>
                <c:pt idx="81">
                  <c:v>4552.4751939829803</c:v>
                </c:pt>
                <c:pt idx="82">
                  <c:v>4529.1533010447001</c:v>
                </c:pt>
                <c:pt idx="83">
                  <c:v>4500.1568002373297</c:v>
                </c:pt>
                <c:pt idx="84">
                  <c:v>4498.6276699647897</c:v>
                </c:pt>
                <c:pt idx="85">
                  <c:v>4440.8794739322302</c:v>
                </c:pt>
                <c:pt idx="86">
                  <c:v>4379.1710985891204</c:v>
                </c:pt>
                <c:pt idx="87">
                  <c:v>4327.8961713676299</c:v>
                </c:pt>
                <c:pt idx="88">
                  <c:v>4373.2001384639098</c:v>
                </c:pt>
                <c:pt idx="89">
                  <c:v>4428.8750200333598</c:v>
                </c:pt>
                <c:pt idx="90">
                  <c:v>4384.4664584661396</c:v>
                </c:pt>
                <c:pt idx="91">
                  <c:v>4343.8333371407198</c:v>
                </c:pt>
                <c:pt idx="92">
                  <c:v>4298.4190726623901</c:v>
                </c:pt>
                <c:pt idx="93">
                  <c:v>4267.4814300376001</c:v>
                </c:pt>
                <c:pt idx="94">
                  <c:v>4270.5757436488102</c:v>
                </c:pt>
                <c:pt idx="95">
                  <c:v>4205.2240349193298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782.84636920697199</c:v>
                </c:pt>
                <c:pt idx="1">
                  <c:v>776.36159976938302</c:v>
                </c:pt>
                <c:pt idx="2">
                  <c:v>773.58528561069397</c:v>
                </c:pt>
                <c:pt idx="3">
                  <c:v>777.47480147524197</c:v>
                </c:pt>
                <c:pt idx="4">
                  <c:v>738.94173125657801</c:v>
                </c:pt>
                <c:pt idx="5">
                  <c:v>683.92513633281999</c:v>
                </c:pt>
                <c:pt idx="6">
                  <c:v>684.16656136184304</c:v>
                </c:pt>
                <c:pt idx="7">
                  <c:v>689.933776516271</c:v>
                </c:pt>
                <c:pt idx="8">
                  <c:v>746.09711576952895</c:v>
                </c:pt>
                <c:pt idx="9">
                  <c:v>718.06573961306299</c:v>
                </c:pt>
                <c:pt idx="10">
                  <c:v>732.49049625651105</c:v>
                </c:pt>
                <c:pt idx="11">
                  <c:v>732.20884054441694</c:v>
                </c:pt>
                <c:pt idx="12">
                  <c:v>694.54084666398001</c:v>
                </c:pt>
                <c:pt idx="13">
                  <c:v>653.92889508866404</c:v>
                </c:pt>
                <c:pt idx="14">
                  <c:v>609.56154493358804</c:v>
                </c:pt>
                <c:pt idx="15">
                  <c:v>647.10211777478401</c:v>
                </c:pt>
                <c:pt idx="16">
                  <c:v>647.61848180505399</c:v>
                </c:pt>
                <c:pt idx="17">
                  <c:v>633.83080989250698</c:v>
                </c:pt>
                <c:pt idx="18">
                  <c:v>660.95015413070701</c:v>
                </c:pt>
                <c:pt idx="19">
                  <c:v>693.68917509603</c:v>
                </c:pt>
                <c:pt idx="20">
                  <c:v>719.41365782321702</c:v>
                </c:pt>
                <c:pt idx="21">
                  <c:v>705.27056098492403</c:v>
                </c:pt>
                <c:pt idx="22">
                  <c:v>682.30227093530004</c:v>
                </c:pt>
                <c:pt idx="23">
                  <c:v>659.83694833178799</c:v>
                </c:pt>
                <c:pt idx="24">
                  <c:v>673.54414250595403</c:v>
                </c:pt>
                <c:pt idx="25">
                  <c:v>656.76556141154902</c:v>
                </c:pt>
                <c:pt idx="26">
                  <c:v>704.16406371073299</c:v>
                </c:pt>
                <c:pt idx="27">
                  <c:v>712.37898991783698</c:v>
                </c:pt>
                <c:pt idx="28">
                  <c:v>824.53800032980496</c:v>
                </c:pt>
                <c:pt idx="29">
                  <c:v>838.56708499219701</c:v>
                </c:pt>
                <c:pt idx="30">
                  <c:v>838.55368022191897</c:v>
                </c:pt>
                <c:pt idx="31">
                  <c:v>834.48979592421301</c:v>
                </c:pt>
                <c:pt idx="32">
                  <c:v>780.55958907269905</c:v>
                </c:pt>
                <c:pt idx="33">
                  <c:v>773.07562191903401</c:v>
                </c:pt>
                <c:pt idx="34">
                  <c:v>781.21009085305604</c:v>
                </c:pt>
                <c:pt idx="35">
                  <c:v>771.33875662479102</c:v>
                </c:pt>
                <c:pt idx="36">
                  <c:v>659.56199705136203</c:v>
                </c:pt>
                <c:pt idx="37">
                  <c:v>645.72737774489701</c:v>
                </c:pt>
                <c:pt idx="38">
                  <c:v>645.700543645984</c:v>
                </c:pt>
                <c:pt idx="39">
                  <c:v>650.86422078621297</c:v>
                </c:pt>
                <c:pt idx="40">
                  <c:v>597.577801050738</c:v>
                </c:pt>
                <c:pt idx="41">
                  <c:v>267.344140828288</c:v>
                </c:pt>
                <c:pt idx="42">
                  <c:v>37.332685959031103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65.665826389996397</c:v>
                </c:pt>
                <c:pt idx="65">
                  <c:v>154.53465217105699</c:v>
                </c:pt>
                <c:pt idx="66">
                  <c:v>342.80082780122802</c:v>
                </c:pt>
                <c:pt idx="67">
                  <c:v>549.28069206886403</c:v>
                </c:pt>
                <c:pt idx="68">
                  <c:v>741.06755182102995</c:v>
                </c:pt>
                <c:pt idx="69">
                  <c:v>745.54050468394996</c:v>
                </c:pt>
                <c:pt idx="70">
                  <c:v>746.21782009792196</c:v>
                </c:pt>
                <c:pt idx="71">
                  <c:v>747.10302201033403</c:v>
                </c:pt>
                <c:pt idx="72">
                  <c:v>740.41035788818397</c:v>
                </c:pt>
                <c:pt idx="73">
                  <c:v>720.03061288687297</c:v>
                </c:pt>
                <c:pt idx="74">
                  <c:v>704.34512429638096</c:v>
                </c:pt>
                <c:pt idx="75">
                  <c:v>706.01493708781902</c:v>
                </c:pt>
                <c:pt idx="76">
                  <c:v>731.17610020469897</c:v>
                </c:pt>
                <c:pt idx="77">
                  <c:v>737.08414935476401</c:v>
                </c:pt>
                <c:pt idx="78">
                  <c:v>738.38512835711902</c:v>
                </c:pt>
                <c:pt idx="79">
                  <c:v>738.37842392544997</c:v>
                </c:pt>
                <c:pt idx="80">
                  <c:v>742.67030801660405</c:v>
                </c:pt>
                <c:pt idx="81">
                  <c:v>743.300676036656</c:v>
                </c:pt>
                <c:pt idx="82">
                  <c:v>743.24702830412798</c:v>
                </c:pt>
                <c:pt idx="83">
                  <c:v>742.26123945138897</c:v>
                </c:pt>
                <c:pt idx="84">
                  <c:v>727.93706974826898</c:v>
                </c:pt>
                <c:pt idx="85">
                  <c:v>721.20418312916695</c:v>
                </c:pt>
                <c:pt idx="86">
                  <c:v>722.15643754438497</c:v>
                </c:pt>
                <c:pt idx="87">
                  <c:v>720.96946662487301</c:v>
                </c:pt>
                <c:pt idx="88">
                  <c:v>733.70429718187597</c:v>
                </c:pt>
                <c:pt idx="89">
                  <c:v>735.34057144273299</c:v>
                </c:pt>
                <c:pt idx="90">
                  <c:v>735.28021927853695</c:v>
                </c:pt>
                <c:pt idx="91">
                  <c:v>733.57017580402703</c:v>
                </c:pt>
                <c:pt idx="92">
                  <c:v>572.08132221005701</c:v>
                </c:pt>
                <c:pt idx="93">
                  <c:v>234.38381324527199</c:v>
                </c:pt>
                <c:pt idx="94">
                  <c:v>22.686630756102499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355.48083653628998</c:v>
                </c:pt>
                <c:pt idx="1">
                  <c:v>355.16009350658999</c:v>
                </c:pt>
                <c:pt idx="2">
                  <c:v>354.90451164590201</c:v>
                </c:pt>
                <c:pt idx="3">
                  <c:v>356.37125080224001</c:v>
                </c:pt>
                <c:pt idx="4">
                  <c:v>354.90779396045099</c:v>
                </c:pt>
                <c:pt idx="5">
                  <c:v>354.310423034324</c:v>
                </c:pt>
                <c:pt idx="6">
                  <c:v>354.115436261208</c:v>
                </c:pt>
                <c:pt idx="7">
                  <c:v>353.270103501802</c:v>
                </c:pt>
                <c:pt idx="8">
                  <c:v>352.48902875882101</c:v>
                </c:pt>
                <c:pt idx="9">
                  <c:v>353.61441107274402</c:v>
                </c:pt>
                <c:pt idx="10">
                  <c:v>353.983956597651</c:v>
                </c:pt>
                <c:pt idx="11">
                  <c:v>354.72011240155501</c:v>
                </c:pt>
                <c:pt idx="12">
                  <c:v>354.105301598952</c:v>
                </c:pt>
                <c:pt idx="13">
                  <c:v>355.20884568329501</c:v>
                </c:pt>
                <c:pt idx="14">
                  <c:v>353.78783959358202</c:v>
                </c:pt>
                <c:pt idx="15">
                  <c:v>354.42391318854499</c:v>
                </c:pt>
                <c:pt idx="16">
                  <c:v>355.25452714120098</c:v>
                </c:pt>
                <c:pt idx="17">
                  <c:v>355.297855241506</c:v>
                </c:pt>
                <c:pt idx="18">
                  <c:v>353.28802333936801</c:v>
                </c:pt>
                <c:pt idx="19">
                  <c:v>351.86839649267898</c:v>
                </c:pt>
                <c:pt idx="20">
                  <c:v>352.21505097013198</c:v>
                </c:pt>
                <c:pt idx="21">
                  <c:v>353.74668293014298</c:v>
                </c:pt>
                <c:pt idx="22">
                  <c:v>355.79379310046301</c:v>
                </c:pt>
                <c:pt idx="23">
                  <c:v>359.23412838688699</c:v>
                </c:pt>
                <c:pt idx="24">
                  <c:v>385.22193511025603</c:v>
                </c:pt>
                <c:pt idx="25">
                  <c:v>389.04497227436002</c:v>
                </c:pt>
                <c:pt idx="26">
                  <c:v>388.72148624122701</c:v>
                </c:pt>
                <c:pt idx="27">
                  <c:v>389.17856273453702</c:v>
                </c:pt>
                <c:pt idx="28">
                  <c:v>403.676380948413</c:v>
                </c:pt>
                <c:pt idx="29">
                  <c:v>408.664967492686</c:v>
                </c:pt>
                <c:pt idx="30">
                  <c:v>408.10083000136501</c:v>
                </c:pt>
                <c:pt idx="31">
                  <c:v>403.80033477047499</c:v>
                </c:pt>
                <c:pt idx="32">
                  <c:v>402.18382324001698</c:v>
                </c:pt>
                <c:pt idx="33">
                  <c:v>404.84704733310298</c:v>
                </c:pt>
                <c:pt idx="34">
                  <c:v>403.92662388708601</c:v>
                </c:pt>
                <c:pt idx="35">
                  <c:v>400.13378556509298</c:v>
                </c:pt>
                <c:pt idx="36">
                  <c:v>381.54724075874702</c:v>
                </c:pt>
                <c:pt idx="37">
                  <c:v>374.18179916358503</c:v>
                </c:pt>
                <c:pt idx="38">
                  <c:v>372.97888378041</c:v>
                </c:pt>
                <c:pt idx="39">
                  <c:v>367.383136135955</c:v>
                </c:pt>
                <c:pt idx="40">
                  <c:v>352.75838885734902</c:v>
                </c:pt>
                <c:pt idx="41">
                  <c:v>344.40053223315499</c:v>
                </c:pt>
                <c:pt idx="42">
                  <c:v>355.06132344933701</c:v>
                </c:pt>
                <c:pt idx="43">
                  <c:v>357.45347661484999</c:v>
                </c:pt>
                <c:pt idx="44">
                  <c:v>356.60695685489998</c:v>
                </c:pt>
                <c:pt idx="45">
                  <c:v>358.331940881842</c:v>
                </c:pt>
                <c:pt idx="46">
                  <c:v>360.10885876303598</c:v>
                </c:pt>
                <c:pt idx="47">
                  <c:v>357.56857954154901</c:v>
                </c:pt>
                <c:pt idx="48">
                  <c:v>358.92138728911698</c:v>
                </c:pt>
                <c:pt idx="49">
                  <c:v>357.98984861517698</c:v>
                </c:pt>
                <c:pt idx="50">
                  <c:v>357.12778301874903</c:v>
                </c:pt>
                <c:pt idx="51">
                  <c:v>355.88485539548498</c:v>
                </c:pt>
                <c:pt idx="52">
                  <c:v>356.633025709246</c:v>
                </c:pt>
                <c:pt idx="53">
                  <c:v>359.51349412587302</c:v>
                </c:pt>
                <c:pt idx="54">
                  <c:v>365.54197185029801</c:v>
                </c:pt>
                <c:pt idx="55">
                  <c:v>369.20403109710003</c:v>
                </c:pt>
                <c:pt idx="56">
                  <c:v>368.15775075749599</c:v>
                </c:pt>
                <c:pt idx="57">
                  <c:v>369.44534701754901</c:v>
                </c:pt>
                <c:pt idx="58">
                  <c:v>359.65233319280497</c:v>
                </c:pt>
                <c:pt idx="59">
                  <c:v>358.30456632689697</c:v>
                </c:pt>
                <c:pt idx="60">
                  <c:v>354.12317240823501</c:v>
                </c:pt>
                <c:pt idx="61">
                  <c:v>355.90112891490497</c:v>
                </c:pt>
                <c:pt idx="62">
                  <c:v>346.70374938288199</c:v>
                </c:pt>
                <c:pt idx="63">
                  <c:v>352.67356089562099</c:v>
                </c:pt>
                <c:pt idx="64">
                  <c:v>349.79853461844601</c:v>
                </c:pt>
                <c:pt idx="65">
                  <c:v>356.15685140935199</c:v>
                </c:pt>
                <c:pt idx="66">
                  <c:v>357.15221587669299</c:v>
                </c:pt>
                <c:pt idx="67">
                  <c:v>354.77965983212403</c:v>
                </c:pt>
                <c:pt idx="68">
                  <c:v>359.57445047447902</c:v>
                </c:pt>
                <c:pt idx="69">
                  <c:v>368.54981703729601</c:v>
                </c:pt>
                <c:pt idx="70">
                  <c:v>371.75260642021698</c:v>
                </c:pt>
                <c:pt idx="71">
                  <c:v>373.62159941754902</c:v>
                </c:pt>
                <c:pt idx="72">
                  <c:v>383.37247343274998</c:v>
                </c:pt>
                <c:pt idx="73">
                  <c:v>388.26080616909098</c:v>
                </c:pt>
                <c:pt idx="74">
                  <c:v>393.09305441992899</c:v>
                </c:pt>
                <c:pt idx="75">
                  <c:v>395.81500536494701</c:v>
                </c:pt>
                <c:pt idx="76">
                  <c:v>404.39622968722898</c:v>
                </c:pt>
                <c:pt idx="77">
                  <c:v>408.687497279105</c:v>
                </c:pt>
                <c:pt idx="78">
                  <c:v>410.56098410567199</c:v>
                </c:pt>
                <c:pt idx="79">
                  <c:v>412.70246468992298</c:v>
                </c:pt>
                <c:pt idx="80">
                  <c:v>406.61419439351198</c:v>
                </c:pt>
                <c:pt idx="81">
                  <c:v>409.23014748013702</c:v>
                </c:pt>
                <c:pt idx="82">
                  <c:v>411.89980460008599</c:v>
                </c:pt>
                <c:pt idx="83">
                  <c:v>408.87986878036997</c:v>
                </c:pt>
                <c:pt idx="84">
                  <c:v>383.96275332084201</c:v>
                </c:pt>
                <c:pt idx="85">
                  <c:v>394.01765301133901</c:v>
                </c:pt>
                <c:pt idx="86">
                  <c:v>395.00290345991101</c:v>
                </c:pt>
                <c:pt idx="87">
                  <c:v>392.808729083017</c:v>
                </c:pt>
                <c:pt idx="88">
                  <c:v>363.27444083976297</c:v>
                </c:pt>
                <c:pt idx="89">
                  <c:v>357.41161420217401</c:v>
                </c:pt>
                <c:pt idx="90">
                  <c:v>356.20824079161503</c:v>
                </c:pt>
                <c:pt idx="91">
                  <c:v>357.04798045606498</c:v>
                </c:pt>
                <c:pt idx="92">
                  <c:v>356.38148997215302</c:v>
                </c:pt>
                <c:pt idx="93">
                  <c:v>357.24088739779199</c:v>
                </c:pt>
                <c:pt idx="94">
                  <c:v>356.464679357043</c:v>
                </c:pt>
                <c:pt idx="95">
                  <c:v>356.78864148061098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14.4429658326513</c:v>
                </c:pt>
                <c:pt idx="1">
                  <c:v>12.1386677614682</c:v>
                </c:pt>
                <c:pt idx="2">
                  <c:v>12.016742644654601</c:v>
                </c:pt>
                <c:pt idx="3">
                  <c:v>13.227247503662101</c:v>
                </c:pt>
                <c:pt idx="4">
                  <c:v>14.1878622911899</c:v>
                </c:pt>
                <c:pt idx="5">
                  <c:v>14.801029192959801</c:v>
                </c:pt>
                <c:pt idx="6">
                  <c:v>14.0374070954693</c:v>
                </c:pt>
                <c:pt idx="7">
                  <c:v>14.580681190364199</c:v>
                </c:pt>
                <c:pt idx="8">
                  <c:v>14.3162737615155</c:v>
                </c:pt>
                <c:pt idx="9">
                  <c:v>15.2218271296836</c:v>
                </c:pt>
                <c:pt idx="10">
                  <c:v>17.022143448459101</c:v>
                </c:pt>
                <c:pt idx="11">
                  <c:v>17.731307851488001</c:v>
                </c:pt>
                <c:pt idx="12">
                  <c:v>19.2666139226219</c:v>
                </c:pt>
                <c:pt idx="13">
                  <c:v>20.090190601293401</c:v>
                </c:pt>
                <c:pt idx="14">
                  <c:v>21.464362963128298</c:v>
                </c:pt>
                <c:pt idx="15">
                  <c:v>21.8938082493571</c:v>
                </c:pt>
                <c:pt idx="16">
                  <c:v>22.697297483590798</c:v>
                </c:pt>
                <c:pt idx="17">
                  <c:v>26.052197518846501</c:v>
                </c:pt>
                <c:pt idx="18">
                  <c:v>26.351935410260602</c:v>
                </c:pt>
                <c:pt idx="19">
                  <c:v>24.1323654167754</c:v>
                </c:pt>
                <c:pt idx="20">
                  <c:v>23.645875247076098</c:v>
                </c:pt>
                <c:pt idx="21">
                  <c:v>24.323498583879299</c:v>
                </c:pt>
                <c:pt idx="22">
                  <c:v>23.888872059122399</c:v>
                </c:pt>
                <c:pt idx="23">
                  <c:v>23.989041203638902</c:v>
                </c:pt>
                <c:pt idx="24">
                  <c:v>25.737290780481199</c:v>
                </c:pt>
                <c:pt idx="25">
                  <c:v>27.6793818726354</c:v>
                </c:pt>
                <c:pt idx="26">
                  <c:v>29.4490129414725</c:v>
                </c:pt>
                <c:pt idx="27">
                  <c:v>28.305643676177102</c:v>
                </c:pt>
                <c:pt idx="28">
                  <c:v>24.916182461604102</c:v>
                </c:pt>
                <c:pt idx="29">
                  <c:v>21.9339109087101</c:v>
                </c:pt>
                <c:pt idx="30">
                  <c:v>21.2937427215385</c:v>
                </c:pt>
                <c:pt idx="31">
                  <c:v>21.259144650798401</c:v>
                </c:pt>
                <c:pt idx="32">
                  <c:v>19.8790561991818</c:v>
                </c:pt>
                <c:pt idx="33">
                  <c:v>17.216694120472201</c:v>
                </c:pt>
                <c:pt idx="34">
                  <c:v>14.9732459270519</c:v>
                </c:pt>
                <c:pt idx="35">
                  <c:v>13.3109798365534</c:v>
                </c:pt>
                <c:pt idx="36">
                  <c:v>12.5927160022857</c:v>
                </c:pt>
                <c:pt idx="37">
                  <c:v>11.8955124457473</c:v>
                </c:pt>
                <c:pt idx="38">
                  <c:v>10.449986570859799</c:v>
                </c:pt>
                <c:pt idx="39">
                  <c:v>9.3390184920766295</c:v>
                </c:pt>
                <c:pt idx="40">
                  <c:v>7.87038321508851</c:v>
                </c:pt>
                <c:pt idx="41">
                  <c:v>7.0918125512739403</c:v>
                </c:pt>
                <c:pt idx="42">
                  <c:v>6.0375995964878699</c:v>
                </c:pt>
                <c:pt idx="43">
                  <c:v>5.3486099152364597</c:v>
                </c:pt>
                <c:pt idx="44">
                  <c:v>4.4102128252869903</c:v>
                </c:pt>
                <c:pt idx="45">
                  <c:v>3.7089041109544598</c:v>
                </c:pt>
                <c:pt idx="46">
                  <c:v>3.1753150258232599</c:v>
                </c:pt>
                <c:pt idx="47">
                  <c:v>3.2827898532273698</c:v>
                </c:pt>
                <c:pt idx="48">
                  <c:v>3.38193155543832</c:v>
                </c:pt>
                <c:pt idx="49">
                  <c:v>3.3022122488668701</c:v>
                </c:pt>
                <c:pt idx="50">
                  <c:v>2.5428655436701999</c:v>
                </c:pt>
                <c:pt idx="51">
                  <c:v>2.0867785744195801</c:v>
                </c:pt>
                <c:pt idx="52">
                  <c:v>2.0050586241459398</c:v>
                </c:pt>
                <c:pt idx="53">
                  <c:v>2.2740551558709599</c:v>
                </c:pt>
                <c:pt idx="54">
                  <c:v>2.0197506514800501</c:v>
                </c:pt>
                <c:pt idx="55">
                  <c:v>2.3077189594187999</c:v>
                </c:pt>
                <c:pt idx="56">
                  <c:v>2.2717690647848401</c:v>
                </c:pt>
                <c:pt idx="57">
                  <c:v>1.6653225262648099</c:v>
                </c:pt>
                <c:pt idx="58">
                  <c:v>1.9172017169222</c:v>
                </c:pt>
                <c:pt idx="59">
                  <c:v>1.90023826405607</c:v>
                </c:pt>
                <c:pt idx="60">
                  <c:v>2.23531343000441</c:v>
                </c:pt>
                <c:pt idx="61">
                  <c:v>3.1451063062764901</c:v>
                </c:pt>
                <c:pt idx="62">
                  <c:v>4.2534616956636802</c:v>
                </c:pt>
                <c:pt idx="63">
                  <c:v>2.3419466677807099</c:v>
                </c:pt>
                <c:pt idx="64">
                  <c:v>2.8404486604738599</c:v>
                </c:pt>
                <c:pt idx="65">
                  <c:v>3.33929886451104</c:v>
                </c:pt>
                <c:pt idx="66">
                  <c:v>3.1856692670311801</c:v>
                </c:pt>
                <c:pt idx="67">
                  <c:v>2.9180327667325798</c:v>
                </c:pt>
                <c:pt idx="68">
                  <c:v>2.9733651074784602</c:v>
                </c:pt>
                <c:pt idx="69">
                  <c:v>3.3676303688626499</c:v>
                </c:pt>
                <c:pt idx="70">
                  <c:v>2.89773750465814</c:v>
                </c:pt>
                <c:pt idx="71">
                  <c:v>3.0614739119259702</c:v>
                </c:pt>
                <c:pt idx="72">
                  <c:v>2.1771841692748501</c:v>
                </c:pt>
                <c:pt idx="73">
                  <c:v>2.0168111959021102</c:v>
                </c:pt>
                <c:pt idx="74">
                  <c:v>2.4515126968126899</c:v>
                </c:pt>
                <c:pt idx="75">
                  <c:v>3.0117351563053898</c:v>
                </c:pt>
                <c:pt idx="76">
                  <c:v>3.0322756694843398</c:v>
                </c:pt>
                <c:pt idx="77">
                  <c:v>3.9401609072727801</c:v>
                </c:pt>
                <c:pt idx="78">
                  <c:v>4.6202158095303902</c:v>
                </c:pt>
                <c:pt idx="79">
                  <c:v>6.7362532771904702</c:v>
                </c:pt>
                <c:pt idx="80">
                  <c:v>8.7482880151892104</c:v>
                </c:pt>
                <c:pt idx="81">
                  <c:v>10.6602865795981</c:v>
                </c:pt>
                <c:pt idx="82">
                  <c:v>12.852774126551401</c:v>
                </c:pt>
                <c:pt idx="83">
                  <c:v>20.049611460090102</c:v>
                </c:pt>
                <c:pt idx="84">
                  <c:v>23.547406344098299</c:v>
                </c:pt>
                <c:pt idx="85">
                  <c:v>26.200862833343301</c:v>
                </c:pt>
                <c:pt idx="86">
                  <c:v>26.961835544180399</c:v>
                </c:pt>
                <c:pt idx="87">
                  <c:v>26.506443420024102</c:v>
                </c:pt>
                <c:pt idx="88">
                  <c:v>30.565631006379601</c:v>
                </c:pt>
                <c:pt idx="89">
                  <c:v>29.9815666477881</c:v>
                </c:pt>
                <c:pt idx="90">
                  <c:v>29.382701968142602</c:v>
                </c:pt>
                <c:pt idx="91">
                  <c:v>28.578685121841101</c:v>
                </c:pt>
                <c:pt idx="92">
                  <c:v>27.282673905557999</c:v>
                </c:pt>
                <c:pt idx="93">
                  <c:v>26.957997541773</c:v>
                </c:pt>
                <c:pt idx="94">
                  <c:v>29.845120549185101</c:v>
                </c:pt>
                <c:pt idx="95">
                  <c:v>32.689898028181403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9.5974523757387296</c:v>
                </c:pt>
                <c:pt idx="18">
                  <c:v>10.2251457863463</c:v>
                </c:pt>
                <c:pt idx="19">
                  <c:v>10.2333420892252</c:v>
                </c:pt>
                <c:pt idx="20">
                  <c:v>10.152332117517</c:v>
                </c:pt>
                <c:pt idx="21">
                  <c:v>10.719498435375799</c:v>
                </c:pt>
                <c:pt idx="22">
                  <c:v>15.6843298373322</c:v>
                </c:pt>
                <c:pt idx="23">
                  <c:v>26.8766582951265</c:v>
                </c:pt>
                <c:pt idx="24">
                  <c:v>39.921404823503003</c:v>
                </c:pt>
                <c:pt idx="25">
                  <c:v>55.324574614187</c:v>
                </c:pt>
                <c:pt idx="26">
                  <c:v>82.518679040656195</c:v>
                </c:pt>
                <c:pt idx="27">
                  <c:v>124.900131001514</c:v>
                </c:pt>
                <c:pt idx="28">
                  <c:v>185.186397704668</c:v>
                </c:pt>
                <c:pt idx="29">
                  <c:v>262.69053803662399</c:v>
                </c:pt>
                <c:pt idx="30">
                  <c:v>350.68875849461699</c:v>
                </c:pt>
                <c:pt idx="31">
                  <c:v>447.07314029190701</c:v>
                </c:pt>
                <c:pt idx="32">
                  <c:v>545.00441640826295</c:v>
                </c:pt>
                <c:pt idx="33">
                  <c:v>642.54105547969596</c:v>
                </c:pt>
                <c:pt idx="34">
                  <c:v>736.62518260867796</c:v>
                </c:pt>
                <c:pt idx="35">
                  <c:v>825.34189930819798</c:v>
                </c:pt>
                <c:pt idx="36">
                  <c:v>908.32289275114601</c:v>
                </c:pt>
                <c:pt idx="37">
                  <c:v>983.13230911942003</c:v>
                </c:pt>
                <c:pt idx="38">
                  <c:v>1055.72090166873</c:v>
                </c:pt>
                <c:pt idx="39">
                  <c:v>1118.1656655648101</c:v>
                </c:pt>
                <c:pt idx="40">
                  <c:v>1184.5445033889</c:v>
                </c:pt>
                <c:pt idx="41">
                  <c:v>1235.30702764702</c:v>
                </c:pt>
                <c:pt idx="42">
                  <c:v>1278.4978318808901</c:v>
                </c:pt>
                <c:pt idx="43">
                  <c:v>1319.8988040230099</c:v>
                </c:pt>
                <c:pt idx="44">
                  <c:v>1355.8178359292399</c:v>
                </c:pt>
                <c:pt idx="45">
                  <c:v>1386.3032011269599</c:v>
                </c:pt>
                <c:pt idx="46">
                  <c:v>1413.0096655224299</c:v>
                </c:pt>
                <c:pt idx="47">
                  <c:v>1433.7991451257001</c:v>
                </c:pt>
                <c:pt idx="48">
                  <c:v>1448.8548262786601</c:v>
                </c:pt>
                <c:pt idx="49">
                  <c:v>1461.4867622552399</c:v>
                </c:pt>
                <c:pt idx="50">
                  <c:v>1469.44577476987</c:v>
                </c:pt>
                <c:pt idx="51">
                  <c:v>1472.4189102637499</c:v>
                </c:pt>
                <c:pt idx="52">
                  <c:v>1472.63715721995</c:v>
                </c:pt>
                <c:pt idx="53">
                  <c:v>1466.7866127520199</c:v>
                </c:pt>
                <c:pt idx="54">
                  <c:v>1455.40396038877</c:v>
                </c:pt>
                <c:pt idx="55">
                  <c:v>1442.8184421502599</c:v>
                </c:pt>
                <c:pt idx="56">
                  <c:v>1424.79082179736</c:v>
                </c:pt>
                <c:pt idx="57">
                  <c:v>1402.8748167422</c:v>
                </c:pt>
                <c:pt idx="58">
                  <c:v>1377.3664943946801</c:v>
                </c:pt>
                <c:pt idx="59">
                  <c:v>1349.7985756748201</c:v>
                </c:pt>
                <c:pt idx="60">
                  <c:v>1312.9674923459099</c:v>
                </c:pt>
                <c:pt idx="61">
                  <c:v>1267.8561072288701</c:v>
                </c:pt>
                <c:pt idx="62">
                  <c:v>1219.22177453014</c:v>
                </c:pt>
                <c:pt idx="63">
                  <c:v>1161.6962939595201</c:v>
                </c:pt>
                <c:pt idx="64">
                  <c:v>1104.77471943417</c:v>
                </c:pt>
                <c:pt idx="65">
                  <c:v>1039.29412197274</c:v>
                </c:pt>
                <c:pt idx="66">
                  <c:v>967.59792635036695</c:v>
                </c:pt>
                <c:pt idx="67">
                  <c:v>891.90689120332695</c:v>
                </c:pt>
                <c:pt idx="68">
                  <c:v>810.102564031768</c:v>
                </c:pt>
                <c:pt idx="69">
                  <c:v>723.90418408291805</c:v>
                </c:pt>
                <c:pt idx="70">
                  <c:v>636.31914226715196</c:v>
                </c:pt>
                <c:pt idx="71">
                  <c:v>545.045082733237</c:v>
                </c:pt>
                <c:pt idx="72">
                  <c:v>451.21013749445098</c:v>
                </c:pt>
                <c:pt idx="73">
                  <c:v>362.28819887228502</c:v>
                </c:pt>
                <c:pt idx="74">
                  <c:v>279.73469646309098</c:v>
                </c:pt>
                <c:pt idx="75">
                  <c:v>206.705163200464</c:v>
                </c:pt>
                <c:pt idx="76">
                  <c:v>150.548331070899</c:v>
                </c:pt>
                <c:pt idx="77">
                  <c:v>112.59789094726899</c:v>
                </c:pt>
                <c:pt idx="78">
                  <c:v>89.259020317514498</c:v>
                </c:pt>
                <c:pt idx="79">
                  <c:v>73.344506046689503</c:v>
                </c:pt>
                <c:pt idx="80">
                  <c:v>60.903483914778199</c:v>
                </c:pt>
                <c:pt idx="81">
                  <c:v>48.260165651999102</c:v>
                </c:pt>
                <c:pt idx="82">
                  <c:v>38.442767316674903</c:v>
                </c:pt>
                <c:pt idx="83">
                  <c:v>32.915494442641403</c:v>
                </c:pt>
                <c:pt idx="84">
                  <c:v>17.4174999057763</c:v>
                </c:pt>
                <c:pt idx="85">
                  <c:v>16.531236621280101</c:v>
                </c:pt>
                <c:pt idx="86">
                  <c:v>16.651386516886699</c:v>
                </c:pt>
                <c:pt idx="87">
                  <c:v>11.115200869668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414.09361117538901</c:v>
                </c:pt>
                <c:pt idx="1">
                  <c:v>427.27316912506399</c:v>
                </c:pt>
                <c:pt idx="2">
                  <c:v>426.80434379585802</c:v>
                </c:pt>
                <c:pt idx="3">
                  <c:v>417.436928683926</c:v>
                </c:pt>
                <c:pt idx="4">
                  <c:v>291.97315194920498</c:v>
                </c:pt>
                <c:pt idx="5">
                  <c:v>275.66252119181598</c:v>
                </c:pt>
                <c:pt idx="6">
                  <c:v>275.41241466821799</c:v>
                </c:pt>
                <c:pt idx="7">
                  <c:v>262.658860675862</c:v>
                </c:pt>
                <c:pt idx="8">
                  <c:v>100.908633387534</c:v>
                </c:pt>
                <c:pt idx="9">
                  <c:v>94.792721019085803</c:v>
                </c:pt>
                <c:pt idx="10">
                  <c:v>94.609584443749597</c:v>
                </c:pt>
                <c:pt idx="11">
                  <c:v>94.521830219011605</c:v>
                </c:pt>
                <c:pt idx="12">
                  <c:v>90.196488881331305</c:v>
                </c:pt>
                <c:pt idx="13">
                  <c:v>89.777494916666896</c:v>
                </c:pt>
                <c:pt idx="14">
                  <c:v>89.7459752957744</c:v>
                </c:pt>
                <c:pt idx="15">
                  <c:v>89.647194505703496</c:v>
                </c:pt>
                <c:pt idx="16">
                  <c:v>89.376702517932799</c:v>
                </c:pt>
                <c:pt idx="17">
                  <c:v>89.334663252663702</c:v>
                </c:pt>
                <c:pt idx="18">
                  <c:v>89.329537143809304</c:v>
                </c:pt>
                <c:pt idx="19">
                  <c:v>89.128893173893204</c:v>
                </c:pt>
                <c:pt idx="20">
                  <c:v>90.062681922242405</c:v>
                </c:pt>
                <c:pt idx="21">
                  <c:v>89.978506145643195</c:v>
                </c:pt>
                <c:pt idx="22">
                  <c:v>89.811126535788702</c:v>
                </c:pt>
                <c:pt idx="23">
                  <c:v>108.25265125978299</c:v>
                </c:pt>
                <c:pt idx="24">
                  <c:v>388.55013316385703</c:v>
                </c:pt>
                <c:pt idx="25">
                  <c:v>420.84931779362802</c:v>
                </c:pt>
                <c:pt idx="26">
                  <c:v>420.439884978919</c:v>
                </c:pt>
                <c:pt idx="27">
                  <c:v>421.16844005363203</c:v>
                </c:pt>
                <c:pt idx="28">
                  <c:v>446.102990128952</c:v>
                </c:pt>
                <c:pt idx="29">
                  <c:v>448.81094325613702</c:v>
                </c:pt>
                <c:pt idx="30">
                  <c:v>448.66619973604799</c:v>
                </c:pt>
                <c:pt idx="31">
                  <c:v>448.52983592972799</c:v>
                </c:pt>
                <c:pt idx="32">
                  <c:v>488.60385968994899</c:v>
                </c:pt>
                <c:pt idx="33">
                  <c:v>515.45835736942104</c:v>
                </c:pt>
                <c:pt idx="34">
                  <c:v>515.18127230562004</c:v>
                </c:pt>
                <c:pt idx="35">
                  <c:v>514.53403976669495</c:v>
                </c:pt>
                <c:pt idx="36">
                  <c:v>510.29998144432801</c:v>
                </c:pt>
                <c:pt idx="37">
                  <c:v>510.29998144432801</c:v>
                </c:pt>
                <c:pt idx="38">
                  <c:v>510.29998144432801</c:v>
                </c:pt>
                <c:pt idx="39">
                  <c:v>510.29998144432801</c:v>
                </c:pt>
                <c:pt idx="40">
                  <c:v>512.33395522767898</c:v>
                </c:pt>
                <c:pt idx="41">
                  <c:v>512.33395522767898</c:v>
                </c:pt>
                <c:pt idx="42">
                  <c:v>512.33395522767898</c:v>
                </c:pt>
                <c:pt idx="43">
                  <c:v>512.33395522767898</c:v>
                </c:pt>
                <c:pt idx="44">
                  <c:v>511.31696833600301</c:v>
                </c:pt>
                <c:pt idx="45">
                  <c:v>511.31696833600301</c:v>
                </c:pt>
                <c:pt idx="46">
                  <c:v>511.31696833600301</c:v>
                </c:pt>
                <c:pt idx="47">
                  <c:v>511.31696833600301</c:v>
                </c:pt>
                <c:pt idx="48">
                  <c:v>510.29998144432801</c:v>
                </c:pt>
                <c:pt idx="49">
                  <c:v>510.29998144432801</c:v>
                </c:pt>
                <c:pt idx="50">
                  <c:v>510.29998144432801</c:v>
                </c:pt>
                <c:pt idx="51">
                  <c:v>510.29998144432801</c:v>
                </c:pt>
                <c:pt idx="52">
                  <c:v>510.29998144432801</c:v>
                </c:pt>
                <c:pt idx="53">
                  <c:v>510.29998144432801</c:v>
                </c:pt>
                <c:pt idx="54">
                  <c:v>510.29998144432801</c:v>
                </c:pt>
                <c:pt idx="55">
                  <c:v>510.29998144432801</c:v>
                </c:pt>
                <c:pt idx="56">
                  <c:v>510.29998144432801</c:v>
                </c:pt>
                <c:pt idx="57">
                  <c:v>510.29998144432801</c:v>
                </c:pt>
                <c:pt idx="58">
                  <c:v>510.29998144432801</c:v>
                </c:pt>
                <c:pt idx="59">
                  <c:v>510.29998144432801</c:v>
                </c:pt>
                <c:pt idx="60">
                  <c:v>512.33395522767898</c:v>
                </c:pt>
                <c:pt idx="61">
                  <c:v>512.33395522767898</c:v>
                </c:pt>
                <c:pt idx="62">
                  <c:v>512.33395522767898</c:v>
                </c:pt>
                <c:pt idx="63">
                  <c:v>512.33395522767898</c:v>
                </c:pt>
                <c:pt idx="64">
                  <c:v>512.33395522767898</c:v>
                </c:pt>
                <c:pt idx="65">
                  <c:v>512.33395522767898</c:v>
                </c:pt>
                <c:pt idx="66">
                  <c:v>512.33395522767898</c:v>
                </c:pt>
                <c:pt idx="67">
                  <c:v>512.33395522767898</c:v>
                </c:pt>
                <c:pt idx="68">
                  <c:v>513.35094211935404</c:v>
                </c:pt>
                <c:pt idx="69">
                  <c:v>513.35094211935404</c:v>
                </c:pt>
                <c:pt idx="70">
                  <c:v>482.87637291796602</c:v>
                </c:pt>
                <c:pt idx="71">
                  <c:v>487.46170884149097</c:v>
                </c:pt>
                <c:pt idx="72">
                  <c:v>517.16246216849197</c:v>
                </c:pt>
                <c:pt idx="73">
                  <c:v>520.66287758499698</c:v>
                </c:pt>
                <c:pt idx="74">
                  <c:v>520.83679699245397</c:v>
                </c:pt>
                <c:pt idx="75">
                  <c:v>520.64654645394205</c:v>
                </c:pt>
                <c:pt idx="76">
                  <c:v>519.86402809162701</c:v>
                </c:pt>
                <c:pt idx="77">
                  <c:v>520.41874652148795</c:v>
                </c:pt>
                <c:pt idx="78">
                  <c:v>519.91423602602094</c:v>
                </c:pt>
                <c:pt idx="79">
                  <c:v>519.72372685436801</c:v>
                </c:pt>
                <c:pt idx="80">
                  <c:v>517.42553138511698</c:v>
                </c:pt>
                <c:pt idx="81">
                  <c:v>517.66972245151396</c:v>
                </c:pt>
                <c:pt idx="82">
                  <c:v>517.66972245151396</c:v>
                </c:pt>
                <c:pt idx="83">
                  <c:v>494.37644380546101</c:v>
                </c:pt>
                <c:pt idx="84">
                  <c:v>427.18216543354202</c:v>
                </c:pt>
                <c:pt idx="85">
                  <c:v>430.92494286287098</c:v>
                </c:pt>
                <c:pt idx="86">
                  <c:v>431.16166046602598</c:v>
                </c:pt>
                <c:pt idx="87">
                  <c:v>431.66618958307799</c:v>
                </c:pt>
                <c:pt idx="88">
                  <c:v>290.19866583074202</c:v>
                </c:pt>
                <c:pt idx="89">
                  <c:v>292.173460213304</c:v>
                </c:pt>
                <c:pt idx="90">
                  <c:v>292.31609742509301</c:v>
                </c:pt>
                <c:pt idx="91">
                  <c:v>281.18886586645402</c:v>
                </c:pt>
                <c:pt idx="92">
                  <c:v>119.23563949482801</c:v>
                </c:pt>
                <c:pt idx="93">
                  <c:v>110.534748885073</c:v>
                </c:pt>
                <c:pt idx="94">
                  <c:v>110.219160071041</c:v>
                </c:pt>
                <c:pt idx="95">
                  <c:v>113.647125103025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70.182813578611501</c:v>
                </c:pt>
                <c:pt idx="1">
                  <c:v>69.410049880260402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191.40107046391901</c:v>
                </c:pt>
                <c:pt idx="29">
                  <c:v>260.75167888211303</c:v>
                </c:pt>
                <c:pt idx="30">
                  <c:v>259.15330869532602</c:v>
                </c:pt>
                <c:pt idx="31">
                  <c:v>185.37086890734699</c:v>
                </c:pt>
                <c:pt idx="32">
                  <c:v>9.8808106105769795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67.204040013911595</c:v>
                </c:pt>
                <c:pt idx="68">
                  <c:v>208.37545496777301</c:v>
                </c:pt>
                <c:pt idx="69">
                  <c:v>198.56069456940099</c:v>
                </c:pt>
                <c:pt idx="70">
                  <c:v>187.24003609539699</c:v>
                </c:pt>
                <c:pt idx="71">
                  <c:v>191.30859835276499</c:v>
                </c:pt>
                <c:pt idx="72">
                  <c:v>231.27436754181599</c:v>
                </c:pt>
                <c:pt idx="73">
                  <c:v>236.98093031485701</c:v>
                </c:pt>
                <c:pt idx="74">
                  <c:v>236.756364834001</c:v>
                </c:pt>
                <c:pt idx="75">
                  <c:v>237.733879352673</c:v>
                </c:pt>
                <c:pt idx="76">
                  <c:v>437.47416250309902</c:v>
                </c:pt>
                <c:pt idx="77">
                  <c:v>442.081550293818</c:v>
                </c:pt>
                <c:pt idx="78">
                  <c:v>417.49840870714002</c:v>
                </c:pt>
                <c:pt idx="79">
                  <c:v>433.83212691360598</c:v>
                </c:pt>
                <c:pt idx="80">
                  <c:v>443.494979281741</c:v>
                </c:pt>
                <c:pt idx="81">
                  <c:v>443.30344193043402</c:v>
                </c:pt>
                <c:pt idx="82">
                  <c:v>385.11497873322497</c:v>
                </c:pt>
                <c:pt idx="83">
                  <c:v>363.96634336838798</c:v>
                </c:pt>
                <c:pt idx="84">
                  <c:v>467.51670716627899</c:v>
                </c:pt>
                <c:pt idx="85">
                  <c:v>470.43603826109597</c:v>
                </c:pt>
                <c:pt idx="86">
                  <c:v>469.87462859021798</c:v>
                </c:pt>
                <c:pt idx="87">
                  <c:v>469.14809641227498</c:v>
                </c:pt>
                <c:pt idx="88">
                  <c:v>214.64878899014801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-3346.1523020541599</c:v>
                </c:pt>
                <c:pt idx="1">
                  <c:v>-3355.1023472933002</c:v>
                </c:pt>
                <c:pt idx="2">
                  <c:v>-3246.2333702840601</c:v>
                </c:pt>
                <c:pt idx="3">
                  <c:v>-3247.51049919141</c:v>
                </c:pt>
                <c:pt idx="4">
                  <c:v>-3128.4342125410199</c:v>
                </c:pt>
                <c:pt idx="5">
                  <c:v>-3069.3229049389802</c:v>
                </c:pt>
                <c:pt idx="6">
                  <c:v>-3137.9771306309999</c:v>
                </c:pt>
                <c:pt idx="7">
                  <c:v>-3196.2105761615398</c:v>
                </c:pt>
                <c:pt idx="8">
                  <c:v>-3191.6418857561498</c:v>
                </c:pt>
                <c:pt idx="9">
                  <c:v>-3186.9958436798602</c:v>
                </c:pt>
                <c:pt idx="10">
                  <c:v>-3196.0267241695601</c:v>
                </c:pt>
                <c:pt idx="11">
                  <c:v>-3172.7359481103299</c:v>
                </c:pt>
                <c:pt idx="12">
                  <c:v>-2725.81852246669</c:v>
                </c:pt>
                <c:pt idx="13">
                  <c:v>-2588.2506983244198</c:v>
                </c:pt>
                <c:pt idx="14">
                  <c:v>-2645.6365484196599</c:v>
                </c:pt>
                <c:pt idx="15">
                  <c:v>-2669.3191542772502</c:v>
                </c:pt>
                <c:pt idx="16">
                  <c:v>-2599.0236278816701</c:v>
                </c:pt>
                <c:pt idx="17">
                  <c:v>-2549.6551796387598</c:v>
                </c:pt>
                <c:pt idx="18">
                  <c:v>-2564.6505965950801</c:v>
                </c:pt>
                <c:pt idx="19">
                  <c:v>-2700.2351621338298</c:v>
                </c:pt>
                <c:pt idx="20">
                  <c:v>-2909.3910503429502</c:v>
                </c:pt>
                <c:pt idx="21">
                  <c:v>-2950.2848242458599</c:v>
                </c:pt>
                <c:pt idx="22">
                  <c:v>-2955.6051091125</c:v>
                </c:pt>
                <c:pt idx="23">
                  <c:v>-2887.2520591345001</c:v>
                </c:pt>
                <c:pt idx="24">
                  <c:v>-2742.3685395000498</c:v>
                </c:pt>
                <c:pt idx="25">
                  <c:v>-2572.68013426674</c:v>
                </c:pt>
                <c:pt idx="26">
                  <c:v>-2467.1818527229998</c:v>
                </c:pt>
                <c:pt idx="27">
                  <c:v>-2438.0135000668001</c:v>
                </c:pt>
                <c:pt idx="28">
                  <c:v>-2668.8583982099299</c:v>
                </c:pt>
                <c:pt idx="29">
                  <c:v>-2767.0268879159298</c:v>
                </c:pt>
                <c:pt idx="30">
                  <c:v>-2720.1081414901601</c:v>
                </c:pt>
                <c:pt idx="31">
                  <c:v>-2723.05445594096</c:v>
                </c:pt>
                <c:pt idx="32">
                  <c:v>-2493.2885115299</c:v>
                </c:pt>
                <c:pt idx="33">
                  <c:v>-2442.3651391560202</c:v>
                </c:pt>
                <c:pt idx="34">
                  <c:v>-2476.5665352834499</c:v>
                </c:pt>
                <c:pt idx="35">
                  <c:v>-2482.0010653598702</c:v>
                </c:pt>
                <c:pt idx="36">
                  <c:v>-2145.3833471912799</c:v>
                </c:pt>
                <c:pt idx="37">
                  <c:v>-2176.52141299711</c:v>
                </c:pt>
                <c:pt idx="38">
                  <c:v>-2185.9892477936301</c:v>
                </c:pt>
                <c:pt idx="39">
                  <c:v>-2238.8293829064701</c:v>
                </c:pt>
                <c:pt idx="40">
                  <c:v>-1898.5724743962801</c:v>
                </c:pt>
                <c:pt idx="41">
                  <c:v>-1557.1276247191099</c:v>
                </c:pt>
                <c:pt idx="42">
                  <c:v>-1510.52666987214</c:v>
                </c:pt>
                <c:pt idx="43">
                  <c:v>-1503.4218200635401</c:v>
                </c:pt>
                <c:pt idx="44">
                  <c:v>-1151.9268836062499</c:v>
                </c:pt>
                <c:pt idx="45">
                  <c:v>-1022.73959613999</c:v>
                </c:pt>
                <c:pt idx="46">
                  <c:v>-1053.0669884041099</c:v>
                </c:pt>
                <c:pt idx="47">
                  <c:v>-1075.3932868294801</c:v>
                </c:pt>
                <c:pt idx="48">
                  <c:v>-1104.05670676761</c:v>
                </c:pt>
                <c:pt idx="49">
                  <c:v>-1085.93904648688</c:v>
                </c:pt>
                <c:pt idx="50">
                  <c:v>-1137.9303952662599</c:v>
                </c:pt>
                <c:pt idx="51">
                  <c:v>-1073.7642434654699</c:v>
                </c:pt>
                <c:pt idx="52">
                  <c:v>-838.54450397238804</c:v>
                </c:pt>
                <c:pt idx="53">
                  <c:v>-797.14364239282997</c:v>
                </c:pt>
                <c:pt idx="54">
                  <c:v>-842.89369240383201</c:v>
                </c:pt>
                <c:pt idx="55">
                  <c:v>-847.50437614668203</c:v>
                </c:pt>
                <c:pt idx="56">
                  <c:v>-623.63902628765504</c:v>
                </c:pt>
                <c:pt idx="57">
                  <c:v>-583.78683864906895</c:v>
                </c:pt>
                <c:pt idx="58">
                  <c:v>-590.90492808567103</c:v>
                </c:pt>
                <c:pt idx="59">
                  <c:v>-597.89890284526302</c:v>
                </c:pt>
                <c:pt idx="60">
                  <c:v>-728.73220599963804</c:v>
                </c:pt>
                <c:pt idx="61">
                  <c:v>-826.82990612663502</c:v>
                </c:pt>
                <c:pt idx="62">
                  <c:v>-821.68608077190299</c:v>
                </c:pt>
                <c:pt idx="63">
                  <c:v>-947.58783009237902</c:v>
                </c:pt>
                <c:pt idx="64">
                  <c:v>-1504.62353352216</c:v>
                </c:pt>
                <c:pt idx="65">
                  <c:v>-1642.0000929390101</c:v>
                </c:pt>
                <c:pt idx="66">
                  <c:v>-1770.1564919710099</c:v>
                </c:pt>
                <c:pt idx="67">
                  <c:v>-1879.9472403580201</c:v>
                </c:pt>
                <c:pt idx="68">
                  <c:v>-2352.8052552754898</c:v>
                </c:pt>
                <c:pt idx="69">
                  <c:v>-2427.4208255030098</c:v>
                </c:pt>
                <c:pt idx="70">
                  <c:v>-2411.1583415135901</c:v>
                </c:pt>
                <c:pt idx="71">
                  <c:v>-2434.1238160444</c:v>
                </c:pt>
                <c:pt idx="72">
                  <c:v>-2480.3552603068101</c:v>
                </c:pt>
                <c:pt idx="73">
                  <c:v>-2402.5330145058001</c:v>
                </c:pt>
                <c:pt idx="74">
                  <c:v>-2357.7799366355798</c:v>
                </c:pt>
                <c:pt idx="75">
                  <c:v>-2358.0896997784898</c:v>
                </c:pt>
                <c:pt idx="76">
                  <c:v>-2495.5579907589699</c:v>
                </c:pt>
                <c:pt idx="77">
                  <c:v>-2503.8136208511901</c:v>
                </c:pt>
                <c:pt idx="78">
                  <c:v>-2530.6476024806698</c:v>
                </c:pt>
                <c:pt idx="79">
                  <c:v>-2519.8224678367901</c:v>
                </c:pt>
                <c:pt idx="80">
                  <c:v>-2591.5932659096002</c:v>
                </c:pt>
                <c:pt idx="81">
                  <c:v>-2588.4206484032002</c:v>
                </c:pt>
                <c:pt idx="82">
                  <c:v>-2558.09302525065</c:v>
                </c:pt>
                <c:pt idx="83">
                  <c:v>-2529.0913497286301</c:v>
                </c:pt>
                <c:pt idx="84">
                  <c:v>-2507.5315562955502</c:v>
                </c:pt>
                <c:pt idx="85">
                  <c:v>-2429.2456055365501</c:v>
                </c:pt>
                <c:pt idx="86">
                  <c:v>-2464.8454077511901</c:v>
                </c:pt>
                <c:pt idx="87">
                  <c:v>-2483.7413807389398</c:v>
                </c:pt>
                <c:pt idx="88">
                  <c:v>-2226.26660632836</c:v>
                </c:pt>
                <c:pt idx="89">
                  <c:v>-2061.7480520302902</c:v>
                </c:pt>
                <c:pt idx="90">
                  <c:v>-2102.00038550098</c:v>
                </c:pt>
                <c:pt idx="91">
                  <c:v>-2152.2732196288098</c:v>
                </c:pt>
                <c:pt idx="92">
                  <c:v>-1919.05279561102</c:v>
                </c:pt>
                <c:pt idx="93">
                  <c:v>-1712.9280024597199</c:v>
                </c:pt>
                <c:pt idx="94">
                  <c:v>-1652.5316023252401</c:v>
                </c:pt>
                <c:pt idx="95">
                  <c:v>-1727.8107296650801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-24.412072796553598</c:v>
                </c:pt>
                <c:pt idx="12">
                  <c:v>-362.91263854621201</c:v>
                </c:pt>
                <c:pt idx="13">
                  <c:v>-626.29291264914195</c:v>
                </c:pt>
                <c:pt idx="14">
                  <c:v>-625.01657869133999</c:v>
                </c:pt>
                <c:pt idx="15">
                  <c:v>-623.59170689818404</c:v>
                </c:pt>
                <c:pt idx="16">
                  <c:v>-621.05933011314903</c:v>
                </c:pt>
                <c:pt idx="17">
                  <c:v>-620.10040417362598</c:v>
                </c:pt>
                <c:pt idx="18">
                  <c:v>-618.94564800952605</c:v>
                </c:pt>
                <c:pt idx="19">
                  <c:v>-392.70009241211602</c:v>
                </c:pt>
                <c:pt idx="20">
                  <c:v>-124.403654095725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-143.59565947596599</c:v>
                </c:pt>
                <c:pt idx="45">
                  <c:v>-311.30626140084701</c:v>
                </c:pt>
                <c:pt idx="46">
                  <c:v>-310.684987210619</c:v>
                </c:pt>
                <c:pt idx="47">
                  <c:v>-310.86732298842003</c:v>
                </c:pt>
                <c:pt idx="48">
                  <c:v>-310.42162292665301</c:v>
                </c:pt>
                <c:pt idx="49">
                  <c:v>-310.49590627028101</c:v>
                </c:pt>
                <c:pt idx="50">
                  <c:v>-309.21282714993998</c:v>
                </c:pt>
                <c:pt idx="51">
                  <c:v>-376.310577771525</c:v>
                </c:pt>
                <c:pt idx="52">
                  <c:v>-642.196204731482</c:v>
                </c:pt>
                <c:pt idx="53">
                  <c:v>-641.65594874317003</c:v>
                </c:pt>
                <c:pt idx="54">
                  <c:v>-641.50063483252598</c:v>
                </c:pt>
                <c:pt idx="55">
                  <c:v>-641.29129779607001</c:v>
                </c:pt>
                <c:pt idx="56">
                  <c:v>-765.66794032888902</c:v>
                </c:pt>
                <c:pt idx="57">
                  <c:v>-942.45455761000096</c:v>
                </c:pt>
                <c:pt idx="58">
                  <c:v>-940.21257521948905</c:v>
                </c:pt>
                <c:pt idx="59">
                  <c:v>-939.38870091194406</c:v>
                </c:pt>
                <c:pt idx="60">
                  <c:v>-756.16648139341805</c:v>
                </c:pt>
                <c:pt idx="61">
                  <c:v>-634.01833092603397</c:v>
                </c:pt>
                <c:pt idx="62">
                  <c:v>-632.68123898413296</c:v>
                </c:pt>
                <c:pt idx="63">
                  <c:v>-516.39468010125699</c:v>
                </c:pt>
                <c:pt idx="64">
                  <c:v>-37.0064053383174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7561960174097384E-2"/>
          <c:w val="0.19904200363756794"/>
          <c:h val="0.747547076201429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2974.0741320226198</c:v>
                </c:pt>
                <c:pt idx="1">
                  <c:v>2974.8143208021102</c:v>
                </c:pt>
                <c:pt idx="2">
                  <c:v>2975.2077943729</c:v>
                </c:pt>
                <c:pt idx="3">
                  <c:v>2977.3350556371001</c:v>
                </c:pt>
                <c:pt idx="4">
                  <c:v>2978.5287288936102</c:v>
                </c:pt>
                <c:pt idx="5">
                  <c:v>2980.28259077243</c:v>
                </c:pt>
                <c:pt idx="6">
                  <c:v>2983.53016415817</c:v>
                </c:pt>
                <c:pt idx="7">
                  <c:v>2984.5304544672299</c:v>
                </c:pt>
                <c:pt idx="8">
                  <c:v>2983.1300643153099</c:v>
                </c:pt>
                <c:pt idx="9">
                  <c:v>2983.50352882377</c:v>
                </c:pt>
                <c:pt idx="10">
                  <c:v>2984.3504217485201</c:v>
                </c:pt>
                <c:pt idx="11">
                  <c:v>2985.2906523090501</c:v>
                </c:pt>
                <c:pt idx="12">
                  <c:v>2985.7041512229398</c:v>
                </c:pt>
                <c:pt idx="13">
                  <c:v>2986.51773369893</c:v>
                </c:pt>
                <c:pt idx="14">
                  <c:v>2987.9914849858201</c:v>
                </c:pt>
                <c:pt idx="15">
                  <c:v>2988.0448696199901</c:v>
                </c:pt>
                <c:pt idx="16">
                  <c:v>2988.3916336709799</c:v>
                </c:pt>
                <c:pt idx="17">
                  <c:v>2988.53163198426</c:v>
                </c:pt>
                <c:pt idx="18">
                  <c:v>2989.7586319703</c:v>
                </c:pt>
                <c:pt idx="19">
                  <c:v>2992.7195010536002</c:v>
                </c:pt>
                <c:pt idx="20">
                  <c:v>2993.3997277691401</c:v>
                </c:pt>
                <c:pt idx="21">
                  <c:v>2991.5058187347499</c:v>
                </c:pt>
                <c:pt idx="22">
                  <c:v>2991.5992377743601</c:v>
                </c:pt>
                <c:pt idx="23">
                  <c:v>2991.1857225796998</c:v>
                </c:pt>
                <c:pt idx="24">
                  <c:v>2990.27214363434</c:v>
                </c:pt>
                <c:pt idx="25">
                  <c:v>2989.2251600862401</c:v>
                </c:pt>
                <c:pt idx="26">
                  <c:v>2988.9583997230502</c:v>
                </c:pt>
                <c:pt idx="27">
                  <c:v>2987.8981147885202</c:v>
                </c:pt>
                <c:pt idx="28">
                  <c:v>2988.16485887094</c:v>
                </c:pt>
                <c:pt idx="29">
                  <c:v>2986.31100052275</c:v>
                </c:pt>
                <c:pt idx="30">
                  <c:v>2986.0508827123999</c:v>
                </c:pt>
                <c:pt idx="31">
                  <c:v>2985.2040060684099</c:v>
                </c:pt>
                <c:pt idx="32">
                  <c:v>2985.9642201909901</c:v>
                </c:pt>
                <c:pt idx="33">
                  <c:v>2986.7911366149501</c:v>
                </c:pt>
                <c:pt idx="34">
                  <c:v>2988.3916173902198</c:v>
                </c:pt>
                <c:pt idx="35">
                  <c:v>2988.8050511810402</c:v>
                </c:pt>
                <c:pt idx="36">
                  <c:v>2987.21124552014</c:v>
                </c:pt>
                <c:pt idx="37">
                  <c:v>2984.73052880981</c:v>
                </c:pt>
                <c:pt idx="38">
                  <c:v>2981.7096813818198</c:v>
                </c:pt>
                <c:pt idx="39">
                  <c:v>2978.1152951027898</c:v>
                </c:pt>
                <c:pt idx="40">
                  <c:v>2976.2347037355999</c:v>
                </c:pt>
                <c:pt idx="41">
                  <c:v>2974.8010031348999</c:v>
                </c:pt>
                <c:pt idx="42">
                  <c:v>2973.23389793147</c:v>
                </c:pt>
                <c:pt idx="43">
                  <c:v>2972.2402501752399</c:v>
                </c:pt>
                <c:pt idx="44">
                  <c:v>2970.99322484609</c:v>
                </c:pt>
                <c:pt idx="45">
                  <c:v>2969.8662376101902</c:v>
                </c:pt>
                <c:pt idx="46">
                  <c:v>2968.7259327070801</c:v>
                </c:pt>
                <c:pt idx="47">
                  <c:v>2967.3254774320899</c:v>
                </c:pt>
                <c:pt idx="48">
                  <c:v>2966.7653213713202</c:v>
                </c:pt>
                <c:pt idx="49">
                  <c:v>2965.9650891240699</c:v>
                </c:pt>
                <c:pt idx="50">
                  <c:v>2963.19094415462</c:v>
                </c:pt>
                <c:pt idx="51">
                  <c:v>2961.95726905421</c:v>
                </c:pt>
                <c:pt idx="52">
                  <c:v>2960.3901150084698</c:v>
                </c:pt>
                <c:pt idx="53">
                  <c:v>2957.5226812455498</c:v>
                </c:pt>
                <c:pt idx="54">
                  <c:v>2954.61514795413</c:v>
                </c:pt>
                <c:pt idx="55">
                  <c:v>2952.0476873185698</c:v>
                </c:pt>
                <c:pt idx="56">
                  <c:v>2949.2535821290899</c:v>
                </c:pt>
                <c:pt idx="57">
                  <c:v>2947.2329761678602</c:v>
                </c:pt>
                <c:pt idx="58">
                  <c:v>2945.6525695779901</c:v>
                </c:pt>
                <c:pt idx="59">
                  <c:v>2946.0259526826098</c:v>
                </c:pt>
                <c:pt idx="60">
                  <c:v>2945.1323827995898</c:v>
                </c:pt>
                <c:pt idx="61">
                  <c:v>2945.4524463931102</c:v>
                </c:pt>
                <c:pt idx="62">
                  <c:v>2943.96541000054</c:v>
                </c:pt>
                <c:pt idx="63">
                  <c:v>2944.33215055234</c:v>
                </c:pt>
                <c:pt idx="64">
                  <c:v>2943.2584991082999</c:v>
                </c:pt>
                <c:pt idx="65">
                  <c:v>2942.7783630160998</c:v>
                </c:pt>
                <c:pt idx="66">
                  <c:v>2941.01784230369</c:v>
                </c:pt>
                <c:pt idx="67">
                  <c:v>2939.9442071404201</c:v>
                </c:pt>
                <c:pt idx="68">
                  <c:v>2938.1170329689298</c:v>
                </c:pt>
                <c:pt idx="69">
                  <c:v>2937.34343605608</c:v>
                </c:pt>
                <c:pt idx="70">
                  <c:v>2937.3834867422902</c:v>
                </c:pt>
                <c:pt idx="71">
                  <c:v>2937.5235013363299</c:v>
                </c:pt>
                <c:pt idx="72">
                  <c:v>2938.1103252930302</c:v>
                </c:pt>
                <c:pt idx="73">
                  <c:v>2938.2903905732801</c:v>
                </c:pt>
                <c:pt idx="74">
                  <c:v>2938.6171781234698</c:v>
                </c:pt>
                <c:pt idx="75">
                  <c:v>2942.9450780676102</c:v>
                </c:pt>
                <c:pt idx="76">
                  <c:v>2955.9355181374899</c:v>
                </c:pt>
                <c:pt idx="77">
                  <c:v>2961.8772165240998</c:v>
                </c:pt>
                <c:pt idx="78">
                  <c:v>2965.7050364367801</c:v>
                </c:pt>
                <c:pt idx="79">
                  <c:v>2966.5652633095101</c:v>
                </c:pt>
                <c:pt idx="80">
                  <c:v>2968.8992740306599</c:v>
                </c:pt>
                <c:pt idx="81">
                  <c:v>2971.8867947291201</c:v>
                </c:pt>
                <c:pt idx="82">
                  <c:v>2973.8340395553801</c:v>
                </c:pt>
                <c:pt idx="83">
                  <c:v>2974.1874950014999</c:v>
                </c:pt>
                <c:pt idx="84">
                  <c:v>2972.2068746034001</c:v>
                </c:pt>
                <c:pt idx="85">
                  <c:v>2973.8740576800401</c:v>
                </c:pt>
                <c:pt idx="86">
                  <c:v>2974.0207473884502</c:v>
                </c:pt>
                <c:pt idx="87">
                  <c:v>2976.3014385985002</c:v>
                </c:pt>
                <c:pt idx="88">
                  <c:v>2975.5945439870202</c:v>
                </c:pt>
                <c:pt idx="89">
                  <c:v>2977.26169450213</c:v>
                </c:pt>
                <c:pt idx="90">
                  <c:v>2978.8488250486698</c:v>
                </c:pt>
                <c:pt idx="91">
                  <c:v>2980.3892623561701</c:v>
                </c:pt>
                <c:pt idx="92">
                  <c:v>2979.1089102974802</c:v>
                </c:pt>
                <c:pt idx="93">
                  <c:v>2979.48900107801</c:v>
                </c:pt>
                <c:pt idx="94">
                  <c:v>2981.1761606554501</c:v>
                </c:pt>
                <c:pt idx="95">
                  <c:v>2982.5032547954702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4714.4525797818496</c:v>
                </c:pt>
                <c:pt idx="1">
                  <c:v>4755.1734122222097</c:v>
                </c:pt>
                <c:pt idx="2">
                  <c:v>4734.2819337732099</c:v>
                </c:pt>
                <c:pt idx="3">
                  <c:v>4697.3092236047196</c:v>
                </c:pt>
                <c:pt idx="4">
                  <c:v>4767.2712077837796</c:v>
                </c:pt>
                <c:pt idx="5">
                  <c:v>4769.9199796857501</c:v>
                </c:pt>
                <c:pt idx="6">
                  <c:v>4751.2102032413804</c:v>
                </c:pt>
                <c:pt idx="7">
                  <c:v>4699.0338045841199</c:v>
                </c:pt>
                <c:pt idx="8">
                  <c:v>4651.7828882679296</c:v>
                </c:pt>
                <c:pt idx="9">
                  <c:v>4792.6045611473301</c:v>
                </c:pt>
                <c:pt idx="10">
                  <c:v>4718.9769776257999</c:v>
                </c:pt>
                <c:pt idx="11">
                  <c:v>4668.4578897596002</c:v>
                </c:pt>
                <c:pt idx="12">
                  <c:v>4703.5514490546102</c:v>
                </c:pt>
                <c:pt idx="13">
                  <c:v>4661.8136244573197</c:v>
                </c:pt>
                <c:pt idx="14">
                  <c:v>4632.9028609257302</c:v>
                </c:pt>
                <c:pt idx="15">
                  <c:v>4610.1024838167295</c:v>
                </c:pt>
                <c:pt idx="16">
                  <c:v>4642.3161411209103</c:v>
                </c:pt>
                <c:pt idx="17">
                  <c:v>4693.3576436035601</c:v>
                </c:pt>
                <c:pt idx="18">
                  <c:v>4688.7899253395899</c:v>
                </c:pt>
                <c:pt idx="19">
                  <c:v>4689.8179205537699</c:v>
                </c:pt>
                <c:pt idx="20">
                  <c:v>4701.25365491299</c:v>
                </c:pt>
                <c:pt idx="21">
                  <c:v>4738.5623536470803</c:v>
                </c:pt>
                <c:pt idx="22">
                  <c:v>4754.1503585008004</c:v>
                </c:pt>
                <c:pt idx="23">
                  <c:v>4797.8339782375097</c:v>
                </c:pt>
                <c:pt idx="24">
                  <c:v>4703.5954612836103</c:v>
                </c:pt>
                <c:pt idx="25">
                  <c:v>4790.5359534407398</c:v>
                </c:pt>
                <c:pt idx="26">
                  <c:v>4899.5701892396701</c:v>
                </c:pt>
                <c:pt idx="27">
                  <c:v>4943.3563614231598</c:v>
                </c:pt>
                <c:pt idx="28">
                  <c:v>4863.3384723848303</c:v>
                </c:pt>
                <c:pt idx="29">
                  <c:v>4881.2265444668401</c:v>
                </c:pt>
                <c:pt idx="30">
                  <c:v>4912.8798364900404</c:v>
                </c:pt>
                <c:pt idx="31">
                  <c:v>4919.9317749464799</c:v>
                </c:pt>
                <c:pt idx="32">
                  <c:v>4908.6112761988297</c:v>
                </c:pt>
                <c:pt idx="33">
                  <c:v>4902.4031799923996</c:v>
                </c:pt>
                <c:pt idx="34">
                  <c:v>4939.5923275445502</c:v>
                </c:pt>
                <c:pt idx="35">
                  <c:v>4961.5347626775001</c:v>
                </c:pt>
                <c:pt idx="36">
                  <c:v>5125.31299678096</c:v>
                </c:pt>
                <c:pt idx="37">
                  <c:v>5127.6586245726703</c:v>
                </c:pt>
                <c:pt idx="38">
                  <c:v>5108.3108355241302</c:v>
                </c:pt>
                <c:pt idx="39">
                  <c:v>5087.9471085037903</c:v>
                </c:pt>
                <c:pt idx="40">
                  <c:v>5102.5597944563397</c:v>
                </c:pt>
                <c:pt idx="41">
                  <c:v>5082.0061164536301</c:v>
                </c:pt>
                <c:pt idx="42">
                  <c:v>5054.9726589715601</c:v>
                </c:pt>
                <c:pt idx="43">
                  <c:v>5085.1003804011498</c:v>
                </c:pt>
                <c:pt idx="44">
                  <c:v>5160.6182496265601</c:v>
                </c:pt>
                <c:pt idx="45">
                  <c:v>5205.5161917984497</c:v>
                </c:pt>
                <c:pt idx="46">
                  <c:v>5180.6103105034499</c:v>
                </c:pt>
                <c:pt idx="47">
                  <c:v>5179.4898764310401</c:v>
                </c:pt>
                <c:pt idx="48">
                  <c:v>5168.5373871222</c:v>
                </c:pt>
                <c:pt idx="49">
                  <c:v>5193.0747318858403</c:v>
                </c:pt>
                <c:pt idx="50">
                  <c:v>5195.7346386181998</c:v>
                </c:pt>
                <c:pt idx="51">
                  <c:v>5175.5695925508098</c:v>
                </c:pt>
                <c:pt idx="52">
                  <c:v>5191.43461748965</c:v>
                </c:pt>
                <c:pt idx="53">
                  <c:v>5201.4620922938002</c:v>
                </c:pt>
                <c:pt idx="54">
                  <c:v>5164.7777017572398</c:v>
                </c:pt>
                <c:pt idx="55">
                  <c:v>5154.0995970706899</c:v>
                </c:pt>
                <c:pt idx="56">
                  <c:v>5120.5417549011299</c:v>
                </c:pt>
                <c:pt idx="57">
                  <c:v>5125.8393645916403</c:v>
                </c:pt>
                <c:pt idx="58">
                  <c:v>5107.7458581832198</c:v>
                </c:pt>
                <c:pt idx="59">
                  <c:v>5085.9649769208099</c:v>
                </c:pt>
                <c:pt idx="60">
                  <c:v>5028.3809380005296</c:v>
                </c:pt>
                <c:pt idx="61">
                  <c:v>5078.7130397800202</c:v>
                </c:pt>
                <c:pt idx="62">
                  <c:v>5155.49655707894</c:v>
                </c:pt>
                <c:pt idx="63">
                  <c:v>5193.5506635269003</c:v>
                </c:pt>
                <c:pt idx="64">
                  <c:v>5164.12239392835</c:v>
                </c:pt>
                <c:pt idx="65">
                  <c:v>5209.1123137524701</c:v>
                </c:pt>
                <c:pt idx="66">
                  <c:v>5261.5785144894899</c:v>
                </c:pt>
                <c:pt idx="67">
                  <c:v>5207.57175396411</c:v>
                </c:pt>
                <c:pt idx="68">
                  <c:v>5089.5566515313303</c:v>
                </c:pt>
                <c:pt idx="69">
                  <c:v>5125.5483106670399</c:v>
                </c:pt>
                <c:pt idx="70">
                  <c:v>5148.7302369050503</c:v>
                </c:pt>
                <c:pt idx="71">
                  <c:v>5166.5586486975899</c:v>
                </c:pt>
                <c:pt idx="72">
                  <c:v>5110.67725052878</c:v>
                </c:pt>
                <c:pt idx="73">
                  <c:v>5115.6473380779898</c:v>
                </c:pt>
                <c:pt idx="74">
                  <c:v>5172.9280022850098</c:v>
                </c:pt>
                <c:pt idx="75">
                  <c:v>5144.8820988193702</c:v>
                </c:pt>
                <c:pt idx="76">
                  <c:v>5066.7187849637803</c:v>
                </c:pt>
                <c:pt idx="77">
                  <c:v>5027.7841374461304</c:v>
                </c:pt>
                <c:pt idx="78">
                  <c:v>4992.6670895887901</c:v>
                </c:pt>
                <c:pt idx="79">
                  <c:v>5014.9380681048797</c:v>
                </c:pt>
                <c:pt idx="80">
                  <c:v>5182.91979951131</c:v>
                </c:pt>
                <c:pt idx="81">
                  <c:v>5198.2399095699102</c:v>
                </c:pt>
                <c:pt idx="82">
                  <c:v>5200.35615326687</c:v>
                </c:pt>
                <c:pt idx="83">
                  <c:v>5147.6079580086698</c:v>
                </c:pt>
                <c:pt idx="84">
                  <c:v>5273.8562792180301</c:v>
                </c:pt>
                <c:pt idx="85">
                  <c:v>5201.9208934265598</c:v>
                </c:pt>
                <c:pt idx="86">
                  <c:v>5027.5533367901298</c:v>
                </c:pt>
                <c:pt idx="87">
                  <c:v>4860.9644145380098</c:v>
                </c:pt>
                <c:pt idx="88">
                  <c:v>5033.4668211971602</c:v>
                </c:pt>
                <c:pt idx="89">
                  <c:v>5039.5403440836199</c:v>
                </c:pt>
                <c:pt idx="90">
                  <c:v>4952.47901595643</c:v>
                </c:pt>
                <c:pt idx="91">
                  <c:v>4871.0252608900601</c:v>
                </c:pt>
                <c:pt idx="92">
                  <c:v>4996.3527513919398</c:v>
                </c:pt>
                <c:pt idx="93">
                  <c:v>4919.5903836821099</c:v>
                </c:pt>
                <c:pt idx="94">
                  <c:v>5068.5377813985297</c:v>
                </c:pt>
                <c:pt idx="95">
                  <c:v>5031.3566061213896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776.88482844901296</c:v>
                </c:pt>
                <c:pt idx="1">
                  <c:v>776.65095586128598</c:v>
                </c:pt>
                <c:pt idx="2">
                  <c:v>776.86477861483502</c:v>
                </c:pt>
                <c:pt idx="3">
                  <c:v>777.07193304477096</c:v>
                </c:pt>
                <c:pt idx="4">
                  <c:v>781.24161336823499</c:v>
                </c:pt>
                <c:pt idx="5">
                  <c:v>781.80291899853898</c:v>
                </c:pt>
                <c:pt idx="6">
                  <c:v>781.72273597576805</c:v>
                </c:pt>
                <c:pt idx="7">
                  <c:v>782.21052690691397</c:v>
                </c:pt>
                <c:pt idx="8">
                  <c:v>786.06615569836697</c:v>
                </c:pt>
                <c:pt idx="9">
                  <c:v>786.82124648349804</c:v>
                </c:pt>
                <c:pt idx="10">
                  <c:v>786.520547912653</c:v>
                </c:pt>
                <c:pt idx="11">
                  <c:v>785.33112698287005</c:v>
                </c:pt>
                <c:pt idx="12">
                  <c:v>766.46728780699402</c:v>
                </c:pt>
                <c:pt idx="13">
                  <c:v>763.61399574199299</c:v>
                </c:pt>
                <c:pt idx="14">
                  <c:v>763.881287439007</c:v>
                </c:pt>
                <c:pt idx="15">
                  <c:v>763.05937474924394</c:v>
                </c:pt>
                <c:pt idx="16">
                  <c:v>755.73568747599302</c:v>
                </c:pt>
                <c:pt idx="17">
                  <c:v>754.59303453817904</c:v>
                </c:pt>
                <c:pt idx="18">
                  <c:v>754.70663667023598</c:v>
                </c:pt>
                <c:pt idx="19">
                  <c:v>757.64680047404704</c:v>
                </c:pt>
                <c:pt idx="20">
                  <c:v>796.84452809982201</c:v>
                </c:pt>
                <c:pt idx="21">
                  <c:v>801.79603775863495</c:v>
                </c:pt>
                <c:pt idx="22">
                  <c:v>801.78935312108001</c:v>
                </c:pt>
                <c:pt idx="23">
                  <c:v>801.96976900079903</c:v>
                </c:pt>
                <c:pt idx="24">
                  <c:v>801.62897891856903</c:v>
                </c:pt>
                <c:pt idx="25">
                  <c:v>774.13844572154301</c:v>
                </c:pt>
                <c:pt idx="26">
                  <c:v>753.84463246908797</c:v>
                </c:pt>
                <c:pt idx="27">
                  <c:v>752.84898853716197</c:v>
                </c:pt>
                <c:pt idx="28">
                  <c:v>769.72819593734198</c:v>
                </c:pt>
                <c:pt idx="29">
                  <c:v>771.65267005353303</c:v>
                </c:pt>
                <c:pt idx="30">
                  <c:v>771.71950011513604</c:v>
                </c:pt>
                <c:pt idx="31">
                  <c:v>773.61054696506994</c:v>
                </c:pt>
                <c:pt idx="32">
                  <c:v>798.62198913164104</c:v>
                </c:pt>
                <c:pt idx="33">
                  <c:v>801.95640380417501</c:v>
                </c:pt>
                <c:pt idx="34">
                  <c:v>801.70917009830998</c:v>
                </c:pt>
                <c:pt idx="35">
                  <c:v>801.01421250177202</c:v>
                </c:pt>
                <c:pt idx="36">
                  <c:v>795.82215785313394</c:v>
                </c:pt>
                <c:pt idx="37">
                  <c:v>794.72627698577401</c:v>
                </c:pt>
                <c:pt idx="38">
                  <c:v>794.80646816551496</c:v>
                </c:pt>
                <c:pt idx="39">
                  <c:v>793.256203240839</c:v>
                </c:pt>
                <c:pt idx="40">
                  <c:v>778.74247658208697</c:v>
                </c:pt>
                <c:pt idx="41">
                  <c:v>776.65095178280001</c:v>
                </c:pt>
                <c:pt idx="42">
                  <c:v>776.93160459795195</c:v>
                </c:pt>
                <c:pt idx="43">
                  <c:v>776.13641822295097</c:v>
                </c:pt>
                <c:pt idx="44">
                  <c:v>768.73255608390104</c:v>
                </c:pt>
                <c:pt idx="45">
                  <c:v>767.95742362156295</c:v>
                </c:pt>
                <c:pt idx="46">
                  <c:v>767.75695790766702</c:v>
                </c:pt>
                <c:pt idx="47">
                  <c:v>767.690127846064</c:v>
                </c:pt>
                <c:pt idx="48">
                  <c:v>764.19534712798895</c:v>
                </c:pt>
                <c:pt idx="49">
                  <c:v>763.70086340231796</c:v>
                </c:pt>
                <c:pt idx="50">
                  <c:v>763.15960352770696</c:v>
                </c:pt>
                <c:pt idx="51">
                  <c:v>761.39551177099702</c:v>
                </c:pt>
                <c:pt idx="52">
                  <c:v>758.17469923051999</c:v>
                </c:pt>
                <c:pt idx="53">
                  <c:v>757.53988297954402</c:v>
                </c:pt>
                <c:pt idx="54">
                  <c:v>757.326047990539</c:v>
                </c:pt>
                <c:pt idx="55">
                  <c:v>747.71707115560196</c:v>
                </c:pt>
                <c:pt idx="56">
                  <c:v>627.618050540632</c:v>
                </c:pt>
                <c:pt idx="57">
                  <c:v>612.48957377902298</c:v>
                </c:pt>
                <c:pt idx="58">
                  <c:v>612.42943243345997</c:v>
                </c:pt>
                <c:pt idx="59">
                  <c:v>608.44017206820001</c:v>
                </c:pt>
                <c:pt idx="60">
                  <c:v>557.10757595717996</c:v>
                </c:pt>
                <c:pt idx="61">
                  <c:v>550.27838872354198</c:v>
                </c:pt>
                <c:pt idx="62">
                  <c:v>550.27838872354198</c:v>
                </c:pt>
                <c:pt idx="63">
                  <c:v>553.65289082897596</c:v>
                </c:pt>
                <c:pt idx="64">
                  <c:v>600.608644029625</c:v>
                </c:pt>
                <c:pt idx="65">
                  <c:v>606.52906314863196</c:v>
                </c:pt>
                <c:pt idx="66">
                  <c:v>606.46224532248505</c:v>
                </c:pt>
                <c:pt idx="67">
                  <c:v>617.902160289677</c:v>
                </c:pt>
                <c:pt idx="68">
                  <c:v>571.581202947576</c:v>
                </c:pt>
                <c:pt idx="69">
                  <c:v>564.437939711014</c:v>
                </c:pt>
                <c:pt idx="70">
                  <c:v>564.18402544608</c:v>
                </c:pt>
                <c:pt idx="71">
                  <c:v>575.08935701924497</c:v>
                </c:pt>
                <c:pt idx="72">
                  <c:v>717.39328349229697</c:v>
                </c:pt>
                <c:pt idx="73">
                  <c:v>735.77599190366902</c:v>
                </c:pt>
                <c:pt idx="74">
                  <c:v>735.72921983321498</c:v>
                </c:pt>
                <c:pt idx="75">
                  <c:v>735.90294699689298</c:v>
                </c:pt>
                <c:pt idx="76">
                  <c:v>741.07496812529496</c:v>
                </c:pt>
                <c:pt idx="77">
                  <c:v>741.64963487373598</c:v>
                </c:pt>
                <c:pt idx="78">
                  <c:v>741.74987180917003</c:v>
                </c:pt>
                <c:pt idx="79">
                  <c:v>739.57815175165695</c:v>
                </c:pt>
                <c:pt idx="80">
                  <c:v>710.81801460207805</c:v>
                </c:pt>
                <c:pt idx="81">
                  <c:v>707.47691529198903</c:v>
                </c:pt>
                <c:pt idx="82">
                  <c:v>707.51700272488904</c:v>
                </c:pt>
                <c:pt idx="83">
                  <c:v>699.78571570023303</c:v>
                </c:pt>
                <c:pt idx="84">
                  <c:v>593.01098857877605</c:v>
                </c:pt>
                <c:pt idx="85">
                  <c:v>579.38600874987503</c:v>
                </c:pt>
                <c:pt idx="86">
                  <c:v>579.27241069630304</c:v>
                </c:pt>
                <c:pt idx="87">
                  <c:v>583.40868822442201</c:v>
                </c:pt>
                <c:pt idx="88">
                  <c:v>640.44118382788997</c:v>
                </c:pt>
                <c:pt idx="89">
                  <c:v>647.35056224126902</c:v>
                </c:pt>
                <c:pt idx="90">
                  <c:v>647.50425996319598</c:v>
                </c:pt>
                <c:pt idx="91">
                  <c:v>690.35046195048801</c:v>
                </c:pt>
                <c:pt idx="92">
                  <c:v>731.79340801899195</c:v>
                </c:pt>
                <c:pt idx="93">
                  <c:v>668.55315788305404</c:v>
                </c:pt>
                <c:pt idx="94">
                  <c:v>326.58537731052797</c:v>
                </c:pt>
                <c:pt idx="95">
                  <c:v>114.325596736962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355.34991122617998</c:v>
                </c:pt>
                <c:pt idx="1">
                  <c:v>356.28039520354503</c:v>
                </c:pt>
                <c:pt idx="2">
                  <c:v>357.03491108039401</c:v>
                </c:pt>
                <c:pt idx="3">
                  <c:v>356.17442357490398</c:v>
                </c:pt>
                <c:pt idx="4">
                  <c:v>356.96238054274301</c:v>
                </c:pt>
                <c:pt idx="5">
                  <c:v>357.72640200429697</c:v>
                </c:pt>
                <c:pt idx="6">
                  <c:v>357.59771712409099</c:v>
                </c:pt>
                <c:pt idx="7">
                  <c:v>358.25859491890702</c:v>
                </c:pt>
                <c:pt idx="8">
                  <c:v>358.74331667104502</c:v>
                </c:pt>
                <c:pt idx="9">
                  <c:v>361.47752949375501</c:v>
                </c:pt>
                <c:pt idx="10">
                  <c:v>360.181003562466</c:v>
                </c:pt>
                <c:pt idx="11">
                  <c:v>359.74425877687003</c:v>
                </c:pt>
                <c:pt idx="12">
                  <c:v>358.74575108963398</c:v>
                </c:pt>
                <c:pt idx="13">
                  <c:v>359.229116883232</c:v>
                </c:pt>
                <c:pt idx="14">
                  <c:v>357.51691965409498</c:v>
                </c:pt>
                <c:pt idx="15">
                  <c:v>357.12081578399801</c:v>
                </c:pt>
                <c:pt idx="16">
                  <c:v>353.98151444683702</c:v>
                </c:pt>
                <c:pt idx="17">
                  <c:v>354.78712284147701</c:v>
                </c:pt>
                <c:pt idx="18">
                  <c:v>353.05948912804803</c:v>
                </c:pt>
                <c:pt idx="19">
                  <c:v>354.15716594680299</c:v>
                </c:pt>
                <c:pt idx="20">
                  <c:v>355.54838823846302</c:v>
                </c:pt>
                <c:pt idx="21">
                  <c:v>355.22366580998897</c:v>
                </c:pt>
                <c:pt idx="22">
                  <c:v>356.146841486163</c:v>
                </c:pt>
                <c:pt idx="23">
                  <c:v>359.62593468126698</c:v>
                </c:pt>
                <c:pt idx="24">
                  <c:v>386.256008084852</c:v>
                </c:pt>
                <c:pt idx="25">
                  <c:v>393.97893490998001</c:v>
                </c:pt>
                <c:pt idx="26">
                  <c:v>392.08954606424697</c:v>
                </c:pt>
                <c:pt idx="27">
                  <c:v>395.93292540463398</c:v>
                </c:pt>
                <c:pt idx="28">
                  <c:v>409.05325844295498</c:v>
                </c:pt>
                <c:pt idx="29">
                  <c:v>412.869876837866</c:v>
                </c:pt>
                <c:pt idx="30">
                  <c:v>411.85760522543001</c:v>
                </c:pt>
                <c:pt idx="31">
                  <c:v>410.46997149381298</c:v>
                </c:pt>
                <c:pt idx="32">
                  <c:v>410.36616939883601</c:v>
                </c:pt>
                <c:pt idx="33">
                  <c:v>415.11208987980802</c:v>
                </c:pt>
                <c:pt idx="34">
                  <c:v>415.64898134843003</c:v>
                </c:pt>
                <c:pt idx="35">
                  <c:v>406.760573470758</c:v>
                </c:pt>
                <c:pt idx="36">
                  <c:v>384.86667152157997</c:v>
                </c:pt>
                <c:pt idx="37">
                  <c:v>387.20878654333097</c:v>
                </c:pt>
                <c:pt idx="38">
                  <c:v>384.47959644332599</c:v>
                </c:pt>
                <c:pt idx="39">
                  <c:v>379.84064280149499</c:v>
                </c:pt>
                <c:pt idx="40">
                  <c:v>386.802614523405</c:v>
                </c:pt>
                <c:pt idx="41">
                  <c:v>376.20534948935301</c:v>
                </c:pt>
                <c:pt idx="42">
                  <c:v>370.169233826778</c:v>
                </c:pt>
                <c:pt idx="43">
                  <c:v>371.99514236976802</c:v>
                </c:pt>
                <c:pt idx="44">
                  <c:v>368.85937535430901</c:v>
                </c:pt>
                <c:pt idx="45">
                  <c:v>368.83163055054303</c:v>
                </c:pt>
                <c:pt idx="46">
                  <c:v>365.63030199365102</c:v>
                </c:pt>
                <c:pt idx="47">
                  <c:v>364.089857410668</c:v>
                </c:pt>
                <c:pt idx="48">
                  <c:v>363.12408445462597</c:v>
                </c:pt>
                <c:pt idx="49">
                  <c:v>365.71596956218099</c:v>
                </c:pt>
                <c:pt idx="50">
                  <c:v>362.531371641639</c:v>
                </c:pt>
                <c:pt idx="51">
                  <c:v>361.234954187033</c:v>
                </c:pt>
                <c:pt idx="52">
                  <c:v>358.60141151041199</c:v>
                </c:pt>
                <c:pt idx="53">
                  <c:v>361.20255371538701</c:v>
                </c:pt>
                <c:pt idx="54">
                  <c:v>359.67339575288503</c:v>
                </c:pt>
                <c:pt idx="55">
                  <c:v>358.34600820522297</c:v>
                </c:pt>
                <c:pt idx="56">
                  <c:v>358.757413594436</c:v>
                </c:pt>
                <c:pt idx="57">
                  <c:v>359.32142297250198</c:v>
                </c:pt>
                <c:pt idx="58">
                  <c:v>358.829665372237</c:v>
                </c:pt>
                <c:pt idx="59">
                  <c:v>358.14127990872998</c:v>
                </c:pt>
                <c:pt idx="60">
                  <c:v>356.94407825584398</c:v>
                </c:pt>
                <c:pt idx="61">
                  <c:v>358.32340847576802</c:v>
                </c:pt>
                <c:pt idx="62">
                  <c:v>358.50093182919801</c:v>
                </c:pt>
                <c:pt idx="63">
                  <c:v>358.05533736442197</c:v>
                </c:pt>
                <c:pt idx="64">
                  <c:v>357.13235467583502</c:v>
                </c:pt>
                <c:pt idx="65">
                  <c:v>360.15187631166799</c:v>
                </c:pt>
                <c:pt idx="66">
                  <c:v>360.99623358663598</c:v>
                </c:pt>
                <c:pt idx="67">
                  <c:v>361.40278527495298</c:v>
                </c:pt>
                <c:pt idx="68">
                  <c:v>365.54661727798202</c:v>
                </c:pt>
                <c:pt idx="69">
                  <c:v>373.11494590918397</c:v>
                </c:pt>
                <c:pt idx="70">
                  <c:v>374.00205182683402</c:v>
                </c:pt>
                <c:pt idx="71">
                  <c:v>375.97248032306499</c:v>
                </c:pt>
                <c:pt idx="72">
                  <c:v>389.61060032019498</c:v>
                </c:pt>
                <c:pt idx="73">
                  <c:v>397.58550965092002</c:v>
                </c:pt>
                <c:pt idx="74">
                  <c:v>389.83474215891198</c:v>
                </c:pt>
                <c:pt idx="75">
                  <c:v>385.84401868744999</c:v>
                </c:pt>
                <c:pt idx="76">
                  <c:v>393.42213418591899</c:v>
                </c:pt>
                <c:pt idx="77">
                  <c:v>393.84229969798002</c:v>
                </c:pt>
                <c:pt idx="78">
                  <c:v>392.79219999566698</c:v>
                </c:pt>
                <c:pt idx="79">
                  <c:v>390.26484968512398</c:v>
                </c:pt>
                <c:pt idx="80">
                  <c:v>390.49563761272299</c:v>
                </c:pt>
                <c:pt idx="81">
                  <c:v>399.19056092825201</c:v>
                </c:pt>
                <c:pt idx="82">
                  <c:v>404.730755251826</c:v>
                </c:pt>
                <c:pt idx="83">
                  <c:v>401.95376225251499</c:v>
                </c:pt>
                <c:pt idx="84">
                  <c:v>386.637568511258</c:v>
                </c:pt>
                <c:pt idx="85">
                  <c:v>388.72148127712097</c:v>
                </c:pt>
                <c:pt idx="86">
                  <c:v>388.01615831475198</c:v>
                </c:pt>
                <c:pt idx="87">
                  <c:v>377.40818436162499</c:v>
                </c:pt>
                <c:pt idx="88">
                  <c:v>355.69778711973498</c:v>
                </c:pt>
                <c:pt idx="89">
                  <c:v>355.48108476331498</c:v>
                </c:pt>
                <c:pt idx="90">
                  <c:v>355.993164082688</c:v>
                </c:pt>
                <c:pt idx="91">
                  <c:v>355.17571659329701</c:v>
                </c:pt>
                <c:pt idx="92">
                  <c:v>354.48581245622398</c:v>
                </c:pt>
                <c:pt idx="93">
                  <c:v>354.99639328374002</c:v>
                </c:pt>
                <c:pt idx="94">
                  <c:v>355.93642573194199</c:v>
                </c:pt>
                <c:pt idx="95">
                  <c:v>354.35849362541302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31.584157146987501</c:v>
                </c:pt>
                <c:pt idx="1">
                  <c:v>29.820277448577301</c:v>
                </c:pt>
                <c:pt idx="2">
                  <c:v>29.322319707409601</c:v>
                </c:pt>
                <c:pt idx="3">
                  <c:v>30.940236433425301</c:v>
                </c:pt>
                <c:pt idx="4">
                  <c:v>31.794414023966301</c:v>
                </c:pt>
                <c:pt idx="5">
                  <c:v>29.650811695837099</c:v>
                </c:pt>
                <c:pt idx="6">
                  <c:v>29.1164093819397</c:v>
                </c:pt>
                <c:pt idx="7">
                  <c:v>30.703046650882499</c:v>
                </c:pt>
                <c:pt idx="8">
                  <c:v>29.850924673052798</c:v>
                </c:pt>
                <c:pt idx="9">
                  <c:v>28.8376931763353</c:v>
                </c:pt>
                <c:pt idx="10">
                  <c:v>30.0452432213776</c:v>
                </c:pt>
                <c:pt idx="11">
                  <c:v>27.9013872894079</c:v>
                </c:pt>
                <c:pt idx="12">
                  <c:v>29.6597021732154</c:v>
                </c:pt>
                <c:pt idx="13">
                  <c:v>30.6144122355484</c:v>
                </c:pt>
                <c:pt idx="14">
                  <c:v>29.918929850256202</c:v>
                </c:pt>
                <c:pt idx="15">
                  <c:v>27.8862266538124</c:v>
                </c:pt>
                <c:pt idx="16">
                  <c:v>27.166625375541098</c:v>
                </c:pt>
                <c:pt idx="17">
                  <c:v>27.579254817107401</c:v>
                </c:pt>
                <c:pt idx="18">
                  <c:v>28.347009092865999</c:v>
                </c:pt>
                <c:pt idx="19">
                  <c:v>27.962425722870201</c:v>
                </c:pt>
                <c:pt idx="20">
                  <c:v>30.549330102811101</c:v>
                </c:pt>
                <c:pt idx="21">
                  <c:v>32.016694870821503</c:v>
                </c:pt>
                <c:pt idx="22">
                  <c:v>29.546300893127501</c:v>
                </c:pt>
                <c:pt idx="23">
                  <c:v>31.932806071298</c:v>
                </c:pt>
                <c:pt idx="24">
                  <c:v>28.210209494875201</c:v>
                </c:pt>
                <c:pt idx="25">
                  <c:v>29.415165495028301</c:v>
                </c:pt>
                <c:pt idx="26">
                  <c:v>29.386893109319701</c:v>
                </c:pt>
                <c:pt idx="27">
                  <c:v>27.768286651937998</c:v>
                </c:pt>
                <c:pt idx="28">
                  <c:v>26.3647653180265</c:v>
                </c:pt>
                <c:pt idx="29">
                  <c:v>24.774409033804801</c:v>
                </c:pt>
                <c:pt idx="30">
                  <c:v>23.499904274714201</c:v>
                </c:pt>
                <c:pt idx="31">
                  <c:v>23.139490569237299</c:v>
                </c:pt>
                <c:pt idx="32">
                  <c:v>22.277452909715102</c:v>
                </c:pt>
                <c:pt idx="33">
                  <c:v>21.6567745185002</c:v>
                </c:pt>
                <c:pt idx="34">
                  <c:v>18.302459713053</c:v>
                </c:pt>
                <c:pt idx="35">
                  <c:v>21.107570143006001</c:v>
                </c:pt>
                <c:pt idx="36">
                  <c:v>16.957085056099</c:v>
                </c:pt>
                <c:pt idx="37">
                  <c:v>18.119675189246799</c:v>
                </c:pt>
                <c:pt idx="38">
                  <c:v>17.533608391251601</c:v>
                </c:pt>
                <c:pt idx="39">
                  <c:v>23.141667906715</c:v>
                </c:pt>
                <c:pt idx="40">
                  <c:v>24.4710686314729</c:v>
                </c:pt>
                <c:pt idx="41">
                  <c:v>21.649358192775502</c:v>
                </c:pt>
                <c:pt idx="42">
                  <c:v>14.3844928558617</c:v>
                </c:pt>
                <c:pt idx="43">
                  <c:v>12.723424954051399</c:v>
                </c:pt>
                <c:pt idx="44">
                  <c:v>12.7800645413189</c:v>
                </c:pt>
                <c:pt idx="45">
                  <c:v>14.79138657313</c:v>
                </c:pt>
                <c:pt idx="46">
                  <c:v>14.344561039931399</c:v>
                </c:pt>
                <c:pt idx="47">
                  <c:v>16.944866821619101</c:v>
                </c:pt>
                <c:pt idx="48">
                  <c:v>22.1999605626137</c:v>
                </c:pt>
                <c:pt idx="49">
                  <c:v>25.555102055655102</c:v>
                </c:pt>
                <c:pt idx="50">
                  <c:v>23.2344517530553</c:v>
                </c:pt>
                <c:pt idx="51">
                  <c:v>28.306951490446199</c:v>
                </c:pt>
                <c:pt idx="52">
                  <c:v>27.855116900610799</c:v>
                </c:pt>
                <c:pt idx="53">
                  <c:v>20.653593121126399</c:v>
                </c:pt>
                <c:pt idx="54">
                  <c:v>15.7383961795096</c:v>
                </c:pt>
                <c:pt idx="55">
                  <c:v>13.045477524641299</c:v>
                </c:pt>
                <c:pt idx="56">
                  <c:v>14.087913762928601</c:v>
                </c:pt>
                <c:pt idx="57">
                  <c:v>12.3814684167747</c:v>
                </c:pt>
                <c:pt idx="58">
                  <c:v>10.8357386658253</c:v>
                </c:pt>
                <c:pt idx="59">
                  <c:v>13.2000427189978</c:v>
                </c:pt>
                <c:pt idx="60">
                  <c:v>14.844465552322299</c:v>
                </c:pt>
                <c:pt idx="61">
                  <c:v>16.853616720026999</c:v>
                </c:pt>
                <c:pt idx="62">
                  <c:v>19.865104890936799</c:v>
                </c:pt>
                <c:pt idx="63">
                  <c:v>20.308024886912701</c:v>
                </c:pt>
                <c:pt idx="64">
                  <c:v>25.565505651843701</c:v>
                </c:pt>
                <c:pt idx="65">
                  <c:v>26.573999148481501</c:v>
                </c:pt>
                <c:pt idx="66">
                  <c:v>22.949947718860301</c:v>
                </c:pt>
                <c:pt idx="67">
                  <c:v>23.152521465673601</c:v>
                </c:pt>
                <c:pt idx="68">
                  <c:v>24.0533056795331</c:v>
                </c:pt>
                <c:pt idx="69">
                  <c:v>25.87872733815</c:v>
                </c:pt>
                <c:pt idx="70">
                  <c:v>28.633874003654501</c:v>
                </c:pt>
                <c:pt idx="71">
                  <c:v>30.853003820300799</c:v>
                </c:pt>
                <c:pt idx="72">
                  <c:v>37.205356844626202</c:v>
                </c:pt>
                <c:pt idx="73">
                  <c:v>42.087501133148002</c:v>
                </c:pt>
                <c:pt idx="74">
                  <c:v>43.571508050280599</c:v>
                </c:pt>
                <c:pt idx="75">
                  <c:v>50.221499325320501</c:v>
                </c:pt>
                <c:pt idx="76">
                  <c:v>55.327589513340001</c:v>
                </c:pt>
                <c:pt idx="77">
                  <c:v>56.935191366432697</c:v>
                </c:pt>
                <c:pt idx="78">
                  <c:v>61.865190623503999</c:v>
                </c:pt>
                <c:pt idx="79">
                  <c:v>66.768277410555996</c:v>
                </c:pt>
                <c:pt idx="80">
                  <c:v>73.009000319953898</c:v>
                </c:pt>
                <c:pt idx="81">
                  <c:v>76.999645874573005</c:v>
                </c:pt>
                <c:pt idx="82">
                  <c:v>83.447996964484602</c:v>
                </c:pt>
                <c:pt idx="83">
                  <c:v>85.590610263021603</c:v>
                </c:pt>
                <c:pt idx="84">
                  <c:v>97.012686583092403</c:v>
                </c:pt>
                <c:pt idx="85">
                  <c:v>104.490826149586</c:v>
                </c:pt>
                <c:pt idx="86">
                  <c:v>105.556773101272</c:v>
                </c:pt>
                <c:pt idx="87">
                  <c:v>97.922301363913405</c:v>
                </c:pt>
                <c:pt idx="88">
                  <c:v>95.647367786470795</c:v>
                </c:pt>
                <c:pt idx="89">
                  <c:v>93.212139319494099</c:v>
                </c:pt>
                <c:pt idx="90">
                  <c:v>97.599492360847094</c:v>
                </c:pt>
                <c:pt idx="91">
                  <c:v>93.7880703411724</c:v>
                </c:pt>
                <c:pt idx="92">
                  <c:v>92.345470660912099</c:v>
                </c:pt>
                <c:pt idx="93">
                  <c:v>90.620912758383298</c:v>
                </c:pt>
                <c:pt idx="94">
                  <c:v>87.832188462063996</c:v>
                </c:pt>
                <c:pt idx="95">
                  <c:v>87.434991537687907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10.051141213668201</c:v>
                </c:pt>
                <c:pt idx="21">
                  <c:v>12.6208673004712</c:v>
                </c:pt>
                <c:pt idx="22">
                  <c:v>12.493719445748001</c:v>
                </c:pt>
                <c:pt idx="23">
                  <c:v>12.686746140396201</c:v>
                </c:pt>
                <c:pt idx="24">
                  <c:v>16.229856291420202</c:v>
                </c:pt>
                <c:pt idx="25">
                  <c:v>26.931761805266699</c:v>
                </c:pt>
                <c:pt idx="26">
                  <c:v>47.735817535043999</c:v>
                </c:pt>
                <c:pt idx="27">
                  <c:v>78.193100746510595</c:v>
                </c:pt>
                <c:pt idx="28">
                  <c:v>117.64274574217799</c:v>
                </c:pt>
                <c:pt idx="29">
                  <c:v>167.79795598048199</c:v>
                </c:pt>
                <c:pt idx="30">
                  <c:v>223.51483487149</c:v>
                </c:pt>
                <c:pt idx="31">
                  <c:v>290.175687435572</c:v>
                </c:pt>
                <c:pt idx="32">
                  <c:v>360.30727978329401</c:v>
                </c:pt>
                <c:pt idx="33">
                  <c:v>426.95497714915598</c:v>
                </c:pt>
                <c:pt idx="34">
                  <c:v>502.77437133946199</c:v>
                </c:pt>
                <c:pt idx="35">
                  <c:v>573.09888895079303</c:v>
                </c:pt>
                <c:pt idx="36">
                  <c:v>634.61706469669798</c:v>
                </c:pt>
                <c:pt idx="37">
                  <c:v>685.99354482226897</c:v>
                </c:pt>
                <c:pt idx="38">
                  <c:v>745.96367188979502</c:v>
                </c:pt>
                <c:pt idx="39">
                  <c:v>784.03265293407105</c:v>
                </c:pt>
                <c:pt idx="40">
                  <c:v>839.98896815306296</c:v>
                </c:pt>
                <c:pt idx="41">
                  <c:v>936.59100838502604</c:v>
                </c:pt>
                <c:pt idx="42">
                  <c:v>998.48602507707199</c:v>
                </c:pt>
                <c:pt idx="43">
                  <c:v>1033.08047989396</c:v>
                </c:pt>
                <c:pt idx="44">
                  <c:v>1092.9325977067001</c:v>
                </c:pt>
                <c:pt idx="45">
                  <c:v>1186.28949874573</c:v>
                </c:pt>
                <c:pt idx="46">
                  <c:v>1262.75138986805</c:v>
                </c:pt>
                <c:pt idx="47">
                  <c:v>1283.3770393279999</c:v>
                </c:pt>
                <c:pt idx="48">
                  <c:v>1280.5447113516</c:v>
                </c:pt>
                <c:pt idx="49">
                  <c:v>1296.8370812409</c:v>
                </c:pt>
                <c:pt idx="50">
                  <c:v>1276.0912863896499</c:v>
                </c:pt>
                <c:pt idx="51">
                  <c:v>1262.99445573772</c:v>
                </c:pt>
                <c:pt idx="52">
                  <c:v>1267.0515347477501</c:v>
                </c:pt>
                <c:pt idx="53">
                  <c:v>1257.32775816772</c:v>
                </c:pt>
                <c:pt idx="54">
                  <c:v>1235.1580033752</c:v>
                </c:pt>
                <c:pt idx="55">
                  <c:v>1197.87811872004</c:v>
                </c:pt>
                <c:pt idx="56">
                  <c:v>1190.5920557583299</c:v>
                </c:pt>
                <c:pt idx="57">
                  <c:v>1182.2543709013401</c:v>
                </c:pt>
                <c:pt idx="58">
                  <c:v>1165.00759034154</c:v>
                </c:pt>
                <c:pt idx="59">
                  <c:v>1159.01358372707</c:v>
                </c:pt>
                <c:pt idx="60">
                  <c:v>1091.35020070937</c:v>
                </c:pt>
                <c:pt idx="61">
                  <c:v>1027.6051196630799</c:v>
                </c:pt>
                <c:pt idx="62">
                  <c:v>940.27047895207795</c:v>
                </c:pt>
                <c:pt idx="63">
                  <c:v>847.56106168411998</c:v>
                </c:pt>
                <c:pt idx="64">
                  <c:v>785.68834398879699</c:v>
                </c:pt>
                <c:pt idx="65">
                  <c:v>705.80828283527603</c:v>
                </c:pt>
                <c:pt idx="66">
                  <c:v>594.10164023019195</c:v>
                </c:pt>
                <c:pt idx="67">
                  <c:v>550.30626699752804</c:v>
                </c:pt>
                <c:pt idx="68">
                  <c:v>478.320562978515</c:v>
                </c:pt>
                <c:pt idx="69">
                  <c:v>396.66606237444603</c:v>
                </c:pt>
                <c:pt idx="70">
                  <c:v>333.88718989953497</c:v>
                </c:pt>
                <c:pt idx="71">
                  <c:v>264.13285249255199</c:v>
                </c:pt>
                <c:pt idx="72">
                  <c:v>201.30091687437201</c:v>
                </c:pt>
                <c:pt idx="73">
                  <c:v>150.556605555305</c:v>
                </c:pt>
                <c:pt idx="74">
                  <c:v>111.845099695811</c:v>
                </c:pt>
                <c:pt idx="75">
                  <c:v>83.269787959939805</c:v>
                </c:pt>
                <c:pt idx="76">
                  <c:v>58.819796525218102</c:v>
                </c:pt>
                <c:pt idx="77">
                  <c:v>39.266920492798498</c:v>
                </c:pt>
                <c:pt idx="78">
                  <c:v>26.938408876072501</c:v>
                </c:pt>
                <c:pt idx="79">
                  <c:v>18.531384767971598</c:v>
                </c:pt>
                <c:pt idx="80">
                  <c:v>15.2115053721284</c:v>
                </c:pt>
                <c:pt idx="81">
                  <c:v>14.9541500133907</c:v>
                </c:pt>
                <c:pt idx="82">
                  <c:v>14.648225018678801</c:v>
                </c:pt>
                <c:pt idx="83">
                  <c:v>14.5687957716501</c:v>
                </c:pt>
                <c:pt idx="84">
                  <c:v>2.9395760890561098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96.895846082223301</c:v>
                </c:pt>
                <c:pt idx="1">
                  <c:v>84.223523673649694</c:v>
                </c:pt>
                <c:pt idx="2">
                  <c:v>83.980658955324202</c:v>
                </c:pt>
                <c:pt idx="3">
                  <c:v>83.787546065613896</c:v>
                </c:pt>
                <c:pt idx="4">
                  <c:v>80.810657123646195</c:v>
                </c:pt>
                <c:pt idx="5">
                  <c:v>80.5938524770648</c:v>
                </c:pt>
                <c:pt idx="6">
                  <c:v>80.5938524770648</c:v>
                </c:pt>
                <c:pt idx="7">
                  <c:v>80.5938524770648</c:v>
                </c:pt>
                <c:pt idx="8">
                  <c:v>80.5938524770648</c:v>
                </c:pt>
                <c:pt idx="9">
                  <c:v>80.547303953028106</c:v>
                </c:pt>
                <c:pt idx="10">
                  <c:v>80.547303953028106</c:v>
                </c:pt>
                <c:pt idx="11">
                  <c:v>80.513331923419003</c:v>
                </c:pt>
                <c:pt idx="12">
                  <c:v>79.432911466647198</c:v>
                </c:pt>
                <c:pt idx="13">
                  <c:v>79.399703409577796</c:v>
                </c:pt>
                <c:pt idx="14">
                  <c:v>79.370646359642095</c:v>
                </c:pt>
                <c:pt idx="15">
                  <c:v>79.308807624635307</c:v>
                </c:pt>
                <c:pt idx="16">
                  <c:v>76.995995894677705</c:v>
                </c:pt>
                <c:pt idx="17">
                  <c:v>76.875542173578097</c:v>
                </c:pt>
                <c:pt idx="18">
                  <c:v>76.816678627405494</c:v>
                </c:pt>
                <c:pt idx="19">
                  <c:v>77.105618421996496</c:v>
                </c:pt>
                <c:pt idx="20">
                  <c:v>118.63243151751701</c:v>
                </c:pt>
                <c:pt idx="21">
                  <c:v>128.48997565297</c:v>
                </c:pt>
                <c:pt idx="22">
                  <c:v>128.838844251219</c:v>
                </c:pt>
                <c:pt idx="23">
                  <c:v>128.27515625897399</c:v>
                </c:pt>
                <c:pt idx="24">
                  <c:v>140.67341051305701</c:v>
                </c:pt>
                <c:pt idx="25">
                  <c:v>139.94064356158901</c:v>
                </c:pt>
                <c:pt idx="26">
                  <c:v>139.27692466345999</c:v>
                </c:pt>
                <c:pt idx="27">
                  <c:v>106.515326690157</c:v>
                </c:pt>
                <c:pt idx="28">
                  <c:v>217.69070997322501</c:v>
                </c:pt>
                <c:pt idx="29">
                  <c:v>222.19684812793599</c:v>
                </c:pt>
                <c:pt idx="30">
                  <c:v>221.34219957993199</c:v>
                </c:pt>
                <c:pt idx="31">
                  <c:v>222.02453465962299</c:v>
                </c:pt>
                <c:pt idx="32">
                  <c:v>314.871594777827</c:v>
                </c:pt>
                <c:pt idx="33">
                  <c:v>332.28660168372897</c:v>
                </c:pt>
                <c:pt idx="34">
                  <c:v>332.50886389188901</c:v>
                </c:pt>
                <c:pt idx="35">
                  <c:v>327.94666521701402</c:v>
                </c:pt>
                <c:pt idx="36">
                  <c:v>150.60227148508801</c:v>
                </c:pt>
                <c:pt idx="37">
                  <c:v>135.01302875085801</c:v>
                </c:pt>
                <c:pt idx="38">
                  <c:v>135.03353657146801</c:v>
                </c:pt>
                <c:pt idx="39">
                  <c:v>131.395443922656</c:v>
                </c:pt>
                <c:pt idx="40">
                  <c:v>98.069616182214702</c:v>
                </c:pt>
                <c:pt idx="41">
                  <c:v>96.483434875000995</c:v>
                </c:pt>
                <c:pt idx="42">
                  <c:v>95.600471460243398</c:v>
                </c:pt>
                <c:pt idx="43">
                  <c:v>93.689113849660998</c:v>
                </c:pt>
                <c:pt idx="44">
                  <c:v>80.091202124678006</c:v>
                </c:pt>
                <c:pt idx="45">
                  <c:v>78.052813904044498</c:v>
                </c:pt>
                <c:pt idx="46">
                  <c:v>78.041780956952195</c:v>
                </c:pt>
                <c:pt idx="47">
                  <c:v>77.970066800852607</c:v>
                </c:pt>
                <c:pt idx="48">
                  <c:v>79.081400707030696</c:v>
                </c:pt>
                <c:pt idx="49">
                  <c:v>79.192695096791098</c:v>
                </c:pt>
                <c:pt idx="50">
                  <c:v>79.250982435506003</c:v>
                </c:pt>
                <c:pt idx="51">
                  <c:v>79.2031628656067</c:v>
                </c:pt>
                <c:pt idx="52">
                  <c:v>78.049755323841595</c:v>
                </c:pt>
                <c:pt idx="53">
                  <c:v>78.049755323841595</c:v>
                </c:pt>
                <c:pt idx="54">
                  <c:v>78.049755323841595</c:v>
                </c:pt>
                <c:pt idx="55">
                  <c:v>78.049755323841595</c:v>
                </c:pt>
                <c:pt idx="56">
                  <c:v>79.107523725807894</c:v>
                </c:pt>
                <c:pt idx="57">
                  <c:v>79.012421249817805</c:v>
                </c:pt>
                <c:pt idx="58">
                  <c:v>78.997790099665494</c:v>
                </c:pt>
                <c:pt idx="59">
                  <c:v>80.406419346580705</c:v>
                </c:pt>
                <c:pt idx="60">
                  <c:v>78.913917212995301</c:v>
                </c:pt>
                <c:pt idx="61">
                  <c:v>79.228629513610301</c:v>
                </c:pt>
                <c:pt idx="62">
                  <c:v>78.888419629483806</c:v>
                </c:pt>
                <c:pt idx="63">
                  <c:v>78.888419629483806</c:v>
                </c:pt>
                <c:pt idx="64">
                  <c:v>81.347075869299601</c:v>
                </c:pt>
                <c:pt idx="65">
                  <c:v>81.916825876044697</c:v>
                </c:pt>
                <c:pt idx="66">
                  <c:v>81.895211371269198</c:v>
                </c:pt>
                <c:pt idx="67">
                  <c:v>91.578298073218306</c:v>
                </c:pt>
                <c:pt idx="68">
                  <c:v>189.49662405000899</c:v>
                </c:pt>
                <c:pt idx="69">
                  <c:v>199.51209206958899</c:v>
                </c:pt>
                <c:pt idx="70">
                  <c:v>198.730669751503</c:v>
                </c:pt>
                <c:pt idx="71">
                  <c:v>211.038830122805</c:v>
                </c:pt>
                <c:pt idx="72">
                  <c:v>388.42286488338999</c:v>
                </c:pt>
                <c:pt idx="73">
                  <c:v>411.85124275937397</c:v>
                </c:pt>
                <c:pt idx="74">
                  <c:v>412.023898401304</c:v>
                </c:pt>
                <c:pt idx="75">
                  <c:v>410.71497026086001</c:v>
                </c:pt>
                <c:pt idx="76">
                  <c:v>387.29375866250098</c:v>
                </c:pt>
                <c:pt idx="77">
                  <c:v>387.89301441854701</c:v>
                </c:pt>
                <c:pt idx="78">
                  <c:v>387.91568180660403</c:v>
                </c:pt>
                <c:pt idx="79">
                  <c:v>390.925600186709</c:v>
                </c:pt>
                <c:pt idx="80">
                  <c:v>432.10271937843498</c:v>
                </c:pt>
                <c:pt idx="81">
                  <c:v>448.87613891746997</c:v>
                </c:pt>
                <c:pt idx="82">
                  <c:v>448.851592802575</c:v>
                </c:pt>
                <c:pt idx="83">
                  <c:v>445.28551747783899</c:v>
                </c:pt>
                <c:pt idx="84">
                  <c:v>409.17559787395697</c:v>
                </c:pt>
                <c:pt idx="85">
                  <c:v>404.82041638901399</c:v>
                </c:pt>
                <c:pt idx="86">
                  <c:v>405.21826100714298</c:v>
                </c:pt>
                <c:pt idx="87">
                  <c:v>395.46617090658799</c:v>
                </c:pt>
                <c:pt idx="88">
                  <c:v>271.72773373245502</c:v>
                </c:pt>
                <c:pt idx="89">
                  <c:v>256.05830185801801</c:v>
                </c:pt>
                <c:pt idx="90">
                  <c:v>255.54137436529001</c:v>
                </c:pt>
                <c:pt idx="91">
                  <c:v>248.27035287642201</c:v>
                </c:pt>
                <c:pt idx="92">
                  <c:v>148.431010954519</c:v>
                </c:pt>
                <c:pt idx="93">
                  <c:v>143.06083061761899</c:v>
                </c:pt>
                <c:pt idx="94">
                  <c:v>143.27497857659401</c:v>
                </c:pt>
                <c:pt idx="95">
                  <c:v>143.127347877418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38.010487512307499</c:v>
                </c:pt>
                <c:pt idx="1">
                  <c:v>44.6952790399489</c:v>
                </c:pt>
                <c:pt idx="2">
                  <c:v>44.6952790399489</c:v>
                </c:pt>
                <c:pt idx="3">
                  <c:v>8.8255978017365404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5.1769297578727604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56.188152991102001</c:v>
                </c:pt>
                <c:pt idx="33">
                  <c:v>60.198815741939399</c:v>
                </c:pt>
                <c:pt idx="34">
                  <c:v>60.347838451796797</c:v>
                </c:pt>
                <c:pt idx="35">
                  <c:v>60.3737551009349</c:v>
                </c:pt>
                <c:pt idx="36">
                  <c:v>77.440130058075198</c:v>
                </c:pt>
                <c:pt idx="37">
                  <c:v>78.632313219920306</c:v>
                </c:pt>
                <c:pt idx="38">
                  <c:v>78.723023469217097</c:v>
                </c:pt>
                <c:pt idx="39">
                  <c:v>78.742460956070701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60.9763263384704</c:v>
                </c:pt>
                <c:pt idx="49">
                  <c:v>61.261414422273099</c:v>
                </c:pt>
                <c:pt idx="50">
                  <c:v>61.306768805428902</c:v>
                </c:pt>
                <c:pt idx="51">
                  <c:v>61.948215758163997</c:v>
                </c:pt>
                <c:pt idx="52">
                  <c:v>119.78858034256599</c:v>
                </c:pt>
                <c:pt idx="53">
                  <c:v>118.61583367891799</c:v>
                </c:pt>
                <c:pt idx="54">
                  <c:v>118.54456239946001</c:v>
                </c:pt>
                <c:pt idx="55">
                  <c:v>118.43441565196601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40.825824408523097</c:v>
                </c:pt>
                <c:pt idx="67">
                  <c:v>87.476504689938594</c:v>
                </c:pt>
                <c:pt idx="68">
                  <c:v>23.325340140707802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87.9365321327369</c:v>
                </c:pt>
                <c:pt idx="77">
                  <c:v>94.292687716542503</c:v>
                </c:pt>
                <c:pt idx="78">
                  <c:v>94.253812742835393</c:v>
                </c:pt>
                <c:pt idx="79">
                  <c:v>62.803477537930199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-2449.1149468294002</c:v>
                </c:pt>
                <c:pt idx="1">
                  <c:v>-2502.8792239192499</c:v>
                </c:pt>
                <c:pt idx="2">
                  <c:v>-2444.8010199924402</c:v>
                </c:pt>
                <c:pt idx="3">
                  <c:v>-2411.9563368685499</c:v>
                </c:pt>
                <c:pt idx="4">
                  <c:v>-2485.0752734836401</c:v>
                </c:pt>
                <c:pt idx="5">
                  <c:v>-2495.2390114222599</c:v>
                </c:pt>
                <c:pt idx="6">
                  <c:v>-2512.1894407909099</c:v>
                </c:pt>
                <c:pt idx="7">
                  <c:v>-2511.6786405122698</c:v>
                </c:pt>
                <c:pt idx="8">
                  <c:v>-2062.1028554078798</c:v>
                </c:pt>
                <c:pt idx="9">
                  <c:v>-1984.7535699441401</c:v>
                </c:pt>
                <c:pt idx="10">
                  <c:v>-1930.45913929329</c:v>
                </c:pt>
                <c:pt idx="11">
                  <c:v>-1815.4778053892301</c:v>
                </c:pt>
                <c:pt idx="12">
                  <c:v>-1665.6439318976099</c:v>
                </c:pt>
                <c:pt idx="13">
                  <c:v>-1652.6949982061899</c:v>
                </c:pt>
                <c:pt idx="14">
                  <c:v>-1640.65391897009</c:v>
                </c:pt>
                <c:pt idx="15">
                  <c:v>-1638.0472286910101</c:v>
                </c:pt>
                <c:pt idx="16">
                  <c:v>-1623.1910448203701</c:v>
                </c:pt>
                <c:pt idx="17">
                  <c:v>-1618.4292138471901</c:v>
                </c:pt>
                <c:pt idx="18">
                  <c:v>-1568.7802676474701</c:v>
                </c:pt>
                <c:pt idx="19">
                  <c:v>-1670.9332836076901</c:v>
                </c:pt>
                <c:pt idx="20">
                  <c:v>-2338.0052334151501</c:v>
                </c:pt>
                <c:pt idx="21">
                  <c:v>-2481.6668761157898</c:v>
                </c:pt>
                <c:pt idx="22">
                  <c:v>-2473.0976574597498</c:v>
                </c:pt>
                <c:pt idx="23">
                  <c:v>-2416.0031738272</c:v>
                </c:pt>
                <c:pt idx="24">
                  <c:v>-2009.85557915821</c:v>
                </c:pt>
                <c:pt idx="25">
                  <c:v>-1828.8848504733801</c:v>
                </c:pt>
                <c:pt idx="26">
                  <c:v>-1745.36160060525</c:v>
                </c:pt>
                <c:pt idx="27">
                  <c:v>-1645.17212865391</c:v>
                </c:pt>
                <c:pt idx="28">
                  <c:v>-1586.86265745849</c:v>
                </c:pt>
                <c:pt idx="29">
                  <c:v>-1539.47819111234</c:v>
                </c:pt>
                <c:pt idx="30">
                  <c:v>-1539.90286158855</c:v>
                </c:pt>
                <c:pt idx="31">
                  <c:v>-1533.5364822982301</c:v>
                </c:pt>
                <c:pt idx="32">
                  <c:v>-1713.6495665085099</c:v>
                </c:pt>
                <c:pt idx="33">
                  <c:v>-1663.95860853721</c:v>
                </c:pt>
                <c:pt idx="34">
                  <c:v>-1662.60885278461</c:v>
                </c:pt>
                <c:pt idx="35">
                  <c:v>-1667.2406303484399</c:v>
                </c:pt>
                <c:pt idx="36">
                  <c:v>-1607.8542935927301</c:v>
                </c:pt>
                <c:pt idx="37">
                  <c:v>-1638.47209359114</c:v>
                </c:pt>
                <c:pt idx="38">
                  <c:v>-1620.60371592465</c:v>
                </c:pt>
                <c:pt idx="39">
                  <c:v>-1623.4634651548499</c:v>
                </c:pt>
                <c:pt idx="40">
                  <c:v>-1575.65608624889</c:v>
                </c:pt>
                <c:pt idx="41">
                  <c:v>-1573.04699807463</c:v>
                </c:pt>
                <c:pt idx="42">
                  <c:v>-1568.71251900773</c:v>
                </c:pt>
                <c:pt idx="43">
                  <c:v>-1604.2674069531599</c:v>
                </c:pt>
                <c:pt idx="44">
                  <c:v>-1659.6385978513399</c:v>
                </c:pt>
                <c:pt idx="45">
                  <c:v>-1650.8551321218499</c:v>
                </c:pt>
                <c:pt idx="46">
                  <c:v>-1675.2190189743301</c:v>
                </c:pt>
                <c:pt idx="47">
                  <c:v>-1695.9859658497001</c:v>
                </c:pt>
                <c:pt idx="48">
                  <c:v>-1758.06022158361</c:v>
                </c:pt>
                <c:pt idx="49">
                  <c:v>-1722.3619540883999</c:v>
                </c:pt>
                <c:pt idx="50">
                  <c:v>-1735.6709852071999</c:v>
                </c:pt>
                <c:pt idx="51">
                  <c:v>-1740.8873469323401</c:v>
                </c:pt>
                <c:pt idx="52">
                  <c:v>-1826.4623444670599</c:v>
                </c:pt>
                <c:pt idx="53">
                  <c:v>-1805.28143663381</c:v>
                </c:pt>
                <c:pt idx="54">
                  <c:v>-1788.36981104184</c:v>
                </c:pt>
                <c:pt idx="55">
                  <c:v>-1817.6378066816701</c:v>
                </c:pt>
                <c:pt idx="56">
                  <c:v>-1541.64702249175</c:v>
                </c:pt>
                <c:pt idx="57">
                  <c:v>-1545.0125898873</c:v>
                </c:pt>
                <c:pt idx="58">
                  <c:v>-1556.1938373795899</c:v>
                </c:pt>
                <c:pt idx="59">
                  <c:v>-1567.7905850192401</c:v>
                </c:pt>
                <c:pt idx="60">
                  <c:v>-1441.0834545898399</c:v>
                </c:pt>
                <c:pt idx="61">
                  <c:v>-1418.01873276233</c:v>
                </c:pt>
                <c:pt idx="62">
                  <c:v>-1400.77525792029</c:v>
                </c:pt>
                <c:pt idx="63">
                  <c:v>-1338.5517818176199</c:v>
                </c:pt>
                <c:pt idx="64">
                  <c:v>-1403.21984724503</c:v>
                </c:pt>
                <c:pt idx="65">
                  <c:v>-1353.3818885782</c:v>
                </c:pt>
                <c:pt idx="66">
                  <c:v>-1373.4106320820099</c:v>
                </c:pt>
                <c:pt idx="67">
                  <c:v>-1363.9280097875501</c:v>
                </c:pt>
                <c:pt idx="68">
                  <c:v>-1205.3029017101001</c:v>
                </c:pt>
                <c:pt idx="69">
                  <c:v>-1188.5315367839801</c:v>
                </c:pt>
                <c:pt idx="70">
                  <c:v>-1178.06252086616</c:v>
                </c:pt>
                <c:pt idx="71">
                  <c:v>-1259.29966121815</c:v>
                </c:pt>
                <c:pt idx="72">
                  <c:v>-1598.4723828956901</c:v>
                </c:pt>
                <c:pt idx="73">
                  <c:v>-1622.1683992344599</c:v>
                </c:pt>
                <c:pt idx="74">
                  <c:v>-1628.85957180628</c:v>
                </c:pt>
                <c:pt idx="75">
                  <c:v>-1593.37642629221</c:v>
                </c:pt>
                <c:pt idx="76">
                  <c:v>-1606.1461173191699</c:v>
                </c:pt>
                <c:pt idx="77">
                  <c:v>-1611.5241506458101</c:v>
                </c:pt>
                <c:pt idx="78">
                  <c:v>-1602.28172291888</c:v>
                </c:pt>
                <c:pt idx="79">
                  <c:v>-1579.8297038140199</c:v>
                </c:pt>
                <c:pt idx="80">
                  <c:v>-1726.4180585878801</c:v>
                </c:pt>
                <c:pt idx="81">
                  <c:v>-1724.7327757324599</c:v>
                </c:pt>
                <c:pt idx="82">
                  <c:v>-1739.1813255240399</c:v>
                </c:pt>
                <c:pt idx="83">
                  <c:v>-1723.9980719917</c:v>
                </c:pt>
                <c:pt idx="84">
                  <c:v>-1752.6653138797701</c:v>
                </c:pt>
                <c:pt idx="85">
                  <c:v>-1807.2138404093801</c:v>
                </c:pt>
                <c:pt idx="86">
                  <c:v>-1863.5253383577401</c:v>
                </c:pt>
                <c:pt idx="87">
                  <c:v>-1827.9359887701401</c:v>
                </c:pt>
                <c:pt idx="88">
                  <c:v>-1988.48619352367</c:v>
                </c:pt>
                <c:pt idx="89">
                  <c:v>-2053.4048795020299</c:v>
                </c:pt>
                <c:pt idx="90">
                  <c:v>-2049.3826290699399</c:v>
                </c:pt>
                <c:pt idx="91">
                  <c:v>-2096.0089554903702</c:v>
                </c:pt>
                <c:pt idx="92">
                  <c:v>-2252.1268535345798</c:v>
                </c:pt>
                <c:pt idx="93">
                  <c:v>-2264.4999602426901</c:v>
                </c:pt>
                <c:pt idx="94">
                  <c:v>-2174.1940775441599</c:v>
                </c:pt>
                <c:pt idx="95">
                  <c:v>-2079.34794234836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-35.404633864460301</c:v>
                </c:pt>
                <c:pt idx="8">
                  <c:v>-510.78911533788403</c:v>
                </c:pt>
                <c:pt idx="9">
                  <c:v>-750.79283621772004</c:v>
                </c:pt>
                <c:pt idx="10">
                  <c:v>-751.21127594598204</c:v>
                </c:pt>
                <c:pt idx="11">
                  <c:v>-837.28651080838097</c:v>
                </c:pt>
                <c:pt idx="12">
                  <c:v>-1054.75570886067</c:v>
                </c:pt>
                <c:pt idx="13">
                  <c:v>-1053.98634293639</c:v>
                </c:pt>
                <c:pt idx="14">
                  <c:v>-1052.20465299394</c:v>
                </c:pt>
                <c:pt idx="15">
                  <c:v>-1051.4352623545201</c:v>
                </c:pt>
                <c:pt idx="16">
                  <c:v>-1046.78529768517</c:v>
                </c:pt>
                <c:pt idx="17">
                  <c:v>-1044.3286783797801</c:v>
                </c:pt>
                <c:pt idx="18">
                  <c:v>-1042.7764520631599</c:v>
                </c:pt>
                <c:pt idx="19">
                  <c:v>-892.27641463730697</c:v>
                </c:pt>
                <c:pt idx="20">
                  <c:v>-173.23029594744401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304059792763716"/>
          <c:w val="0.19904200363756794"/>
          <c:h val="0.750772436441877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4160.2060865307703</c:v>
                </c:pt>
                <c:pt idx="1">
                  <c:v>4161.6666635369002</c:v>
                </c:pt>
                <c:pt idx="2">
                  <c:v>4162.4934642177404</c:v>
                </c:pt>
                <c:pt idx="3">
                  <c:v>4162.8069008652601</c:v>
                </c:pt>
                <c:pt idx="4">
                  <c:v>4162.51355464071</c:v>
                </c:pt>
                <c:pt idx="5">
                  <c:v>4162.5401899178396</c:v>
                </c:pt>
                <c:pt idx="6">
                  <c:v>4161.8866487842197</c:v>
                </c:pt>
                <c:pt idx="7">
                  <c:v>4162.9669404582901</c:v>
                </c:pt>
                <c:pt idx="8">
                  <c:v>4164.2139793868801</c:v>
                </c:pt>
                <c:pt idx="9">
                  <c:v>4165.1676069679897</c:v>
                </c:pt>
                <c:pt idx="10">
                  <c:v>4165.20755988369</c:v>
                </c:pt>
                <c:pt idx="11">
                  <c:v>4167.7283381409297</c:v>
                </c:pt>
                <c:pt idx="12">
                  <c:v>4169.0619580009197</c:v>
                </c:pt>
                <c:pt idx="13">
                  <c:v>4168.2884604358096</c:v>
                </c:pt>
                <c:pt idx="14">
                  <c:v>4167.5015475477503</c:v>
                </c:pt>
                <c:pt idx="15">
                  <c:v>4167.6882875408401</c:v>
                </c:pt>
                <c:pt idx="16">
                  <c:v>4166.9947609300498</c:v>
                </c:pt>
                <c:pt idx="17">
                  <c:v>4166.2012380648903</c:v>
                </c:pt>
                <c:pt idx="18">
                  <c:v>4164.5073581728902</c:v>
                </c:pt>
                <c:pt idx="19">
                  <c:v>4162.7535000651396</c:v>
                </c:pt>
                <c:pt idx="20">
                  <c:v>4163.6938751306197</c:v>
                </c:pt>
                <c:pt idx="21">
                  <c:v>4163.3337779059202</c:v>
                </c:pt>
                <c:pt idx="22">
                  <c:v>4164.3807266413896</c:v>
                </c:pt>
                <c:pt idx="23">
                  <c:v>4166.0477758874904</c:v>
                </c:pt>
                <c:pt idx="24">
                  <c:v>4167.2748220774902</c:v>
                </c:pt>
                <c:pt idx="25">
                  <c:v>4169.10874882395</c:v>
                </c:pt>
                <c:pt idx="26">
                  <c:v>4170.1022967592999</c:v>
                </c:pt>
                <c:pt idx="27">
                  <c:v>4169.4355356714996</c:v>
                </c:pt>
                <c:pt idx="28">
                  <c:v>4170.82255633161</c:v>
                </c:pt>
                <c:pt idx="29">
                  <c:v>4169.7822501347</c:v>
                </c:pt>
                <c:pt idx="30">
                  <c:v>4169.7489071960899</c:v>
                </c:pt>
                <c:pt idx="31">
                  <c:v>4169.1421243240302</c:v>
                </c:pt>
                <c:pt idx="32">
                  <c:v>4167.7949914566798</c:v>
                </c:pt>
                <c:pt idx="33">
                  <c:v>4166.7146672211402</c:v>
                </c:pt>
                <c:pt idx="34">
                  <c:v>4166.8613891756104</c:v>
                </c:pt>
                <c:pt idx="35">
                  <c:v>4166.7612952368499</c:v>
                </c:pt>
                <c:pt idx="36">
                  <c:v>4165.2942710609605</c:v>
                </c:pt>
                <c:pt idx="37">
                  <c:v>4166.8613566141503</c:v>
                </c:pt>
                <c:pt idx="38">
                  <c:v>4165.1475816679504</c:v>
                </c:pt>
                <c:pt idx="39">
                  <c:v>4163.1003447741896</c:v>
                </c:pt>
                <c:pt idx="40">
                  <c:v>4159.7926861903597</c:v>
                </c:pt>
                <c:pt idx="41">
                  <c:v>4157.1785542173102</c:v>
                </c:pt>
                <c:pt idx="42">
                  <c:v>4158.7457374548903</c:v>
                </c:pt>
                <c:pt idx="43">
                  <c:v>4157.2453052174496</c:v>
                </c:pt>
                <c:pt idx="44">
                  <c:v>4157.0785579629401</c:v>
                </c:pt>
                <c:pt idx="45">
                  <c:v>4157.7987849737901</c:v>
                </c:pt>
                <c:pt idx="46">
                  <c:v>4155.6915047413604</c:v>
                </c:pt>
                <c:pt idx="47">
                  <c:v>4153.2041996685903</c:v>
                </c:pt>
                <c:pt idx="48">
                  <c:v>4150.2633459709205</c:v>
                </c:pt>
                <c:pt idx="49">
                  <c:v>4150.0031798776699</c:v>
                </c:pt>
                <c:pt idx="50">
                  <c:v>4148.7895490106202</c:v>
                </c:pt>
                <c:pt idx="51">
                  <c:v>4149.4897181599599</c:v>
                </c:pt>
                <c:pt idx="52">
                  <c:v>4150.0232703006404</c:v>
                </c:pt>
                <c:pt idx="53">
                  <c:v>4148.32271530862</c:v>
                </c:pt>
                <c:pt idx="54">
                  <c:v>4146.5155540851401</c:v>
                </c:pt>
                <c:pt idx="55">
                  <c:v>4144.9218006933597</c:v>
                </c:pt>
                <c:pt idx="56">
                  <c:v>4143.3279496171799</c:v>
                </c:pt>
                <c:pt idx="57">
                  <c:v>4140.3137675037397</c:v>
                </c:pt>
                <c:pt idx="58">
                  <c:v>4138.1931696327501</c:v>
                </c:pt>
                <c:pt idx="59">
                  <c:v>4137.3728486831496</c:v>
                </c:pt>
                <c:pt idx="60">
                  <c:v>4138.1864945327397</c:v>
                </c:pt>
                <c:pt idx="61">
                  <c:v>4137.7597765537503</c:v>
                </c:pt>
                <c:pt idx="62">
                  <c:v>4137.5196031990799</c:v>
                </c:pt>
                <c:pt idx="63">
                  <c:v>4139.4735189384801</c:v>
                </c:pt>
                <c:pt idx="64">
                  <c:v>4140.48048219679</c:v>
                </c:pt>
                <c:pt idx="65">
                  <c:v>4139.7736053859699</c:v>
                </c:pt>
                <c:pt idx="66">
                  <c:v>4138.7466819505498</c:v>
                </c:pt>
                <c:pt idx="67">
                  <c:v>4138.99336759792</c:v>
                </c:pt>
                <c:pt idx="68">
                  <c:v>4139.1733999295302</c:v>
                </c:pt>
                <c:pt idx="69">
                  <c:v>4136.8060512882403</c:v>
                </c:pt>
                <c:pt idx="70">
                  <c:v>4136.4992897407401</c:v>
                </c:pt>
                <c:pt idx="71">
                  <c:v>4136.7327554339399</c:v>
                </c:pt>
                <c:pt idx="72">
                  <c:v>4138.7667072505901</c:v>
                </c:pt>
                <c:pt idx="73">
                  <c:v>4139.9870457791203</c:v>
                </c:pt>
                <c:pt idx="74">
                  <c:v>4139.7669628474196</c:v>
                </c:pt>
                <c:pt idx="75">
                  <c:v>4141.5140807322296</c:v>
                </c:pt>
                <c:pt idx="76">
                  <c:v>4141.6607375637705</c:v>
                </c:pt>
                <c:pt idx="77">
                  <c:v>4142.1142861886601</c:v>
                </c:pt>
                <c:pt idx="78">
                  <c:v>4142.3277265818197</c:v>
                </c:pt>
                <c:pt idx="79">
                  <c:v>4142.4010549975901</c:v>
                </c:pt>
                <c:pt idx="80">
                  <c:v>4143.3212745171704</c:v>
                </c:pt>
                <c:pt idx="81">
                  <c:v>4144.2481691367602</c:v>
                </c:pt>
                <c:pt idx="82">
                  <c:v>4144.1081548437696</c:v>
                </c:pt>
                <c:pt idx="83">
                  <c:v>4145.6553127813104</c:v>
                </c:pt>
                <c:pt idx="84">
                  <c:v>4144.5483207071702</c:v>
                </c:pt>
                <c:pt idx="85">
                  <c:v>4145.92202372872</c:v>
                </c:pt>
                <c:pt idx="86">
                  <c:v>4146.4088501693004</c:v>
                </c:pt>
                <c:pt idx="87">
                  <c:v>4146.5155540851401</c:v>
                </c:pt>
                <c:pt idx="88">
                  <c:v>4146.7689473939899</c:v>
                </c:pt>
                <c:pt idx="89">
                  <c:v>4150.00321243913</c:v>
                </c:pt>
                <c:pt idx="90">
                  <c:v>4150.5167392797703</c:v>
                </c:pt>
                <c:pt idx="91">
                  <c:v>4153.2907806000003</c:v>
                </c:pt>
                <c:pt idx="92">
                  <c:v>4151.1701827290099</c:v>
                </c:pt>
                <c:pt idx="93">
                  <c:v>4151.6437240924897</c:v>
                </c:pt>
                <c:pt idx="94">
                  <c:v>4152.5573010735197</c:v>
                </c:pt>
                <c:pt idx="95">
                  <c:v>4150.5367320183504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4817.0585694807596</c:v>
                </c:pt>
                <c:pt idx="1">
                  <c:v>4835.3494701047002</c:v>
                </c:pt>
                <c:pt idx="2">
                  <c:v>4868.1468902592796</c:v>
                </c:pt>
                <c:pt idx="3">
                  <c:v>4826.6763752851402</c:v>
                </c:pt>
                <c:pt idx="4">
                  <c:v>4780.9848350727298</c:v>
                </c:pt>
                <c:pt idx="5">
                  <c:v>4780.8711915784797</c:v>
                </c:pt>
                <c:pt idx="6">
                  <c:v>4791.3093201579204</c:v>
                </c:pt>
                <c:pt idx="7">
                  <c:v>4811.479425384</c:v>
                </c:pt>
                <c:pt idx="8">
                  <c:v>4886.8485949761298</c:v>
                </c:pt>
                <c:pt idx="9">
                  <c:v>4934.6340693048896</c:v>
                </c:pt>
                <c:pt idx="10">
                  <c:v>4911.2104905856704</c:v>
                </c:pt>
                <c:pt idx="11">
                  <c:v>4873.8362830475298</c:v>
                </c:pt>
                <c:pt idx="12">
                  <c:v>4923.8998348227997</c:v>
                </c:pt>
                <c:pt idx="13">
                  <c:v>4871.5496361960104</c:v>
                </c:pt>
                <c:pt idx="14">
                  <c:v>4889.1189269988699</c:v>
                </c:pt>
                <c:pt idx="15">
                  <c:v>4903.2612138569502</c:v>
                </c:pt>
                <c:pt idx="16">
                  <c:v>4893.4380389653597</c:v>
                </c:pt>
                <c:pt idx="17">
                  <c:v>4909.7544497952204</c:v>
                </c:pt>
                <c:pt idx="18">
                  <c:v>4916.3802807965303</c:v>
                </c:pt>
                <c:pt idx="19">
                  <c:v>4941.2485293649297</c:v>
                </c:pt>
                <c:pt idx="20">
                  <c:v>4988.94359647075</c:v>
                </c:pt>
                <c:pt idx="21">
                  <c:v>4968.0569571481001</c:v>
                </c:pt>
                <c:pt idx="22">
                  <c:v>4978.7424778585801</c:v>
                </c:pt>
                <c:pt idx="23">
                  <c:v>5004.7528303604904</c:v>
                </c:pt>
                <c:pt idx="24">
                  <c:v>4950.7939896154103</c:v>
                </c:pt>
                <c:pt idx="25">
                  <c:v>5040.3507320752196</c:v>
                </c:pt>
                <c:pt idx="26">
                  <c:v>5064.0373256100202</c:v>
                </c:pt>
                <c:pt idx="27">
                  <c:v>5142.3417800951102</c:v>
                </c:pt>
                <c:pt idx="28">
                  <c:v>5093.2921207705604</c:v>
                </c:pt>
                <c:pt idx="29">
                  <c:v>5068.3109208521701</c:v>
                </c:pt>
                <c:pt idx="30">
                  <c:v>5090.2643851811599</c:v>
                </c:pt>
                <c:pt idx="31">
                  <c:v>5064.6417982563498</c:v>
                </c:pt>
                <c:pt idx="32">
                  <c:v>5102.09477840216</c:v>
                </c:pt>
                <c:pt idx="33">
                  <c:v>5083.8519323648197</c:v>
                </c:pt>
                <c:pt idx="34">
                  <c:v>5072.3994828643999</c:v>
                </c:pt>
                <c:pt idx="35">
                  <c:v>5044.9209935272602</c:v>
                </c:pt>
                <c:pt idx="36">
                  <c:v>5017.6065094184896</c:v>
                </c:pt>
                <c:pt idx="37">
                  <c:v>4992.3105157026503</c:v>
                </c:pt>
                <c:pt idx="38">
                  <c:v>4991.3095103186897</c:v>
                </c:pt>
                <c:pt idx="39">
                  <c:v>4962.9855173394499</c:v>
                </c:pt>
                <c:pt idx="40">
                  <c:v>4907.3055115963398</c:v>
                </c:pt>
                <c:pt idx="41">
                  <c:v>4893.2797686465101</c:v>
                </c:pt>
                <c:pt idx="42">
                  <c:v>4885.4839172268803</c:v>
                </c:pt>
                <c:pt idx="43">
                  <c:v>4855.0946317196003</c:v>
                </c:pt>
                <c:pt idx="44">
                  <c:v>4782.2132263229296</c:v>
                </c:pt>
                <c:pt idx="45">
                  <c:v>4752.7429765446695</c:v>
                </c:pt>
                <c:pt idx="46">
                  <c:v>4767.54711810345</c:v>
                </c:pt>
                <c:pt idx="47">
                  <c:v>4813.6568452807796</c:v>
                </c:pt>
                <c:pt idx="48">
                  <c:v>4800.5601576720001</c:v>
                </c:pt>
                <c:pt idx="49">
                  <c:v>4830.1166618077104</c:v>
                </c:pt>
                <c:pt idx="50">
                  <c:v>4827.3150266738003</c:v>
                </c:pt>
                <c:pt idx="51">
                  <c:v>4826.4068015787998</c:v>
                </c:pt>
                <c:pt idx="52">
                  <c:v>4882.5304717871404</c:v>
                </c:pt>
                <c:pt idx="53">
                  <c:v>4890.5967208943703</c:v>
                </c:pt>
                <c:pt idx="54">
                  <c:v>4907.80372362043</c:v>
                </c:pt>
                <c:pt idx="55">
                  <c:v>4863.7579376418898</c:v>
                </c:pt>
                <c:pt idx="56">
                  <c:v>4922.3370390213704</c:v>
                </c:pt>
                <c:pt idx="57">
                  <c:v>4966.6099471921598</c:v>
                </c:pt>
                <c:pt idx="58">
                  <c:v>4923.6814797910702</c:v>
                </c:pt>
                <c:pt idx="59">
                  <c:v>4922.2523996671798</c:v>
                </c:pt>
                <c:pt idx="60">
                  <c:v>4846.8955238753297</c:v>
                </c:pt>
                <c:pt idx="61">
                  <c:v>4849.7892141946904</c:v>
                </c:pt>
                <c:pt idx="62">
                  <c:v>4881.1439420550896</c:v>
                </c:pt>
                <c:pt idx="63">
                  <c:v>4876.3932946273999</c:v>
                </c:pt>
                <c:pt idx="64">
                  <c:v>4830.1995543216399</c:v>
                </c:pt>
                <c:pt idx="65">
                  <c:v>4890.5948422171105</c:v>
                </c:pt>
                <c:pt idx="66">
                  <c:v>4912.4408264316198</c:v>
                </c:pt>
                <c:pt idx="67">
                  <c:v>4903.6013533177002</c:v>
                </c:pt>
                <c:pt idx="68">
                  <c:v>4939.3014946261501</c:v>
                </c:pt>
                <c:pt idx="69">
                  <c:v>4995.7451991526896</c:v>
                </c:pt>
                <c:pt idx="70">
                  <c:v>5021.9582180833004</c:v>
                </c:pt>
                <c:pt idx="71">
                  <c:v>5059.4018048428397</c:v>
                </c:pt>
                <c:pt idx="72">
                  <c:v>5070.1812923752796</c:v>
                </c:pt>
                <c:pt idx="73">
                  <c:v>5060.8960124448704</c:v>
                </c:pt>
                <c:pt idx="74">
                  <c:v>5089.1771913582697</c:v>
                </c:pt>
                <c:pt idx="75">
                  <c:v>5122.4971804227498</c:v>
                </c:pt>
                <c:pt idx="76">
                  <c:v>5102.3716690620204</c:v>
                </c:pt>
                <c:pt idx="77">
                  <c:v>5147.7166427599204</c:v>
                </c:pt>
                <c:pt idx="78">
                  <c:v>5166.4838045474098</c:v>
                </c:pt>
                <c:pt idx="79">
                  <c:v>5155.7196430662598</c:v>
                </c:pt>
                <c:pt idx="80">
                  <c:v>5160.4967238125</c:v>
                </c:pt>
                <c:pt idx="81">
                  <c:v>5154.5660693137197</c:v>
                </c:pt>
                <c:pt idx="82">
                  <c:v>5128.9826379779997</c:v>
                </c:pt>
                <c:pt idx="83">
                  <c:v>5038.8418905661501</c:v>
                </c:pt>
                <c:pt idx="84">
                  <c:v>5093.1484184402498</c:v>
                </c:pt>
                <c:pt idx="85">
                  <c:v>5105.6248788811699</c:v>
                </c:pt>
                <c:pt idx="86">
                  <c:v>5060.2100315731104</c:v>
                </c:pt>
                <c:pt idx="87">
                  <c:v>4950.1814089935597</c:v>
                </c:pt>
                <c:pt idx="88">
                  <c:v>5008.7636415017996</c:v>
                </c:pt>
                <c:pt idx="89">
                  <c:v>5077.1603476596101</c:v>
                </c:pt>
                <c:pt idx="90">
                  <c:v>5074.1368967727203</c:v>
                </c:pt>
                <c:pt idx="91">
                  <c:v>5057.7581600009698</c:v>
                </c:pt>
                <c:pt idx="92">
                  <c:v>5109.6225392816996</c:v>
                </c:pt>
                <c:pt idx="93">
                  <c:v>5072.6392284494304</c:v>
                </c:pt>
                <c:pt idx="94">
                  <c:v>5083.6587582001403</c:v>
                </c:pt>
                <c:pt idx="95">
                  <c:v>5047.9365012348899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56.157757739972297</c:v>
                </c:pt>
                <c:pt idx="21">
                  <c:v>151.725643896767</c:v>
                </c:pt>
                <c:pt idx="22">
                  <c:v>302.220136858812</c:v>
                </c:pt>
                <c:pt idx="23">
                  <c:v>454.36062807750301</c:v>
                </c:pt>
                <c:pt idx="24">
                  <c:v>758.75534443354695</c:v>
                </c:pt>
                <c:pt idx="25">
                  <c:v>802.788979138635</c:v>
                </c:pt>
                <c:pt idx="26">
                  <c:v>802.61500191574498</c:v>
                </c:pt>
                <c:pt idx="27">
                  <c:v>806.66307507311205</c:v>
                </c:pt>
                <c:pt idx="28">
                  <c:v>854.07566018998796</c:v>
                </c:pt>
                <c:pt idx="29">
                  <c:v>860.78676795659499</c:v>
                </c:pt>
                <c:pt idx="30">
                  <c:v>860.90720147465902</c:v>
                </c:pt>
                <c:pt idx="31">
                  <c:v>860.144415021491</c:v>
                </c:pt>
                <c:pt idx="32">
                  <c:v>849.53914723514902</c:v>
                </c:pt>
                <c:pt idx="33">
                  <c:v>848.053743338093</c:v>
                </c:pt>
                <c:pt idx="34">
                  <c:v>848.09388376023799</c:v>
                </c:pt>
                <c:pt idx="35">
                  <c:v>847.48500636082599</c:v>
                </c:pt>
                <c:pt idx="36">
                  <c:v>839.83047819946103</c:v>
                </c:pt>
                <c:pt idx="37">
                  <c:v>839.22829427363695</c:v>
                </c:pt>
                <c:pt idx="38">
                  <c:v>839.00747090338496</c:v>
                </c:pt>
                <c:pt idx="39">
                  <c:v>831.43324400569099</c:v>
                </c:pt>
                <c:pt idx="40">
                  <c:v>730.61959161697303</c:v>
                </c:pt>
                <c:pt idx="41">
                  <c:v>717.42489292759706</c:v>
                </c:pt>
                <c:pt idx="42">
                  <c:v>717.43159048506197</c:v>
                </c:pt>
                <c:pt idx="43">
                  <c:v>716.65542933634697</c:v>
                </c:pt>
                <c:pt idx="44">
                  <c:v>593.72794915070199</c:v>
                </c:pt>
                <c:pt idx="45">
                  <c:v>252.11775344803499</c:v>
                </c:pt>
                <c:pt idx="46">
                  <c:v>29.621160287021599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72.350034672039797</c:v>
                </c:pt>
                <c:pt idx="65">
                  <c:v>166.82059278415301</c:v>
                </c:pt>
                <c:pt idx="66">
                  <c:v>335.97635125737702</c:v>
                </c:pt>
                <c:pt idx="67">
                  <c:v>462.19581672565499</c:v>
                </c:pt>
                <c:pt idx="68">
                  <c:v>768.57776984921702</c:v>
                </c:pt>
                <c:pt idx="69">
                  <c:v>802.929484909709</c:v>
                </c:pt>
                <c:pt idx="70">
                  <c:v>802.90272326698698</c:v>
                </c:pt>
                <c:pt idx="71">
                  <c:v>805.21111404073599</c:v>
                </c:pt>
                <c:pt idx="72">
                  <c:v>836.05673536228403</c:v>
                </c:pt>
                <c:pt idx="73">
                  <c:v>839.93753702197796</c:v>
                </c:pt>
                <c:pt idx="74">
                  <c:v>839.81041003032703</c:v>
                </c:pt>
                <c:pt idx="75">
                  <c:v>839.56283726898198</c:v>
                </c:pt>
                <c:pt idx="76">
                  <c:v>835.58836781782304</c:v>
                </c:pt>
                <c:pt idx="77">
                  <c:v>835.20028520152698</c:v>
                </c:pt>
                <c:pt idx="78">
                  <c:v>834.83228300599603</c:v>
                </c:pt>
                <c:pt idx="79">
                  <c:v>835.03970717744301</c:v>
                </c:pt>
                <c:pt idx="80">
                  <c:v>841.26904820078403</c:v>
                </c:pt>
                <c:pt idx="81">
                  <c:v>842.20579145745899</c:v>
                </c:pt>
                <c:pt idx="82">
                  <c:v>842.05858812892097</c:v>
                </c:pt>
                <c:pt idx="83">
                  <c:v>834.61816127708403</c:v>
                </c:pt>
                <c:pt idx="84">
                  <c:v>778.192762925686</c:v>
                </c:pt>
                <c:pt idx="85">
                  <c:v>771.00660639265902</c:v>
                </c:pt>
                <c:pt idx="86">
                  <c:v>770.71890137692299</c:v>
                </c:pt>
                <c:pt idx="87">
                  <c:v>768.48409388999801</c:v>
                </c:pt>
                <c:pt idx="88">
                  <c:v>579.86414609319104</c:v>
                </c:pt>
                <c:pt idx="89">
                  <c:v>234.06537452499001</c:v>
                </c:pt>
                <c:pt idx="90">
                  <c:v>20.916138487192899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384.88892377608198</c:v>
                </c:pt>
                <c:pt idx="1">
                  <c:v>386.74243729327401</c:v>
                </c:pt>
                <c:pt idx="2">
                  <c:v>384.743313249491</c:v>
                </c:pt>
                <c:pt idx="3">
                  <c:v>385.86987392615299</c:v>
                </c:pt>
                <c:pt idx="4">
                  <c:v>382.13159238348999</c:v>
                </c:pt>
                <c:pt idx="5">
                  <c:v>382.21348213127999</c:v>
                </c:pt>
                <c:pt idx="6">
                  <c:v>382.52800534750901</c:v>
                </c:pt>
                <c:pt idx="7">
                  <c:v>380.46554868695699</c:v>
                </c:pt>
                <c:pt idx="8">
                  <c:v>379.55549533685399</c:v>
                </c:pt>
                <c:pt idx="9">
                  <c:v>377.63289146607599</c:v>
                </c:pt>
                <c:pt idx="10">
                  <c:v>376.22465951752099</c:v>
                </c:pt>
                <c:pt idx="11">
                  <c:v>376.04710275800301</c:v>
                </c:pt>
                <c:pt idx="12">
                  <c:v>379.07049185354703</c:v>
                </c:pt>
                <c:pt idx="13">
                  <c:v>378.26926321279097</c:v>
                </c:pt>
                <c:pt idx="14">
                  <c:v>376.93395098556698</c:v>
                </c:pt>
                <c:pt idx="15">
                  <c:v>377.073360872509</c:v>
                </c:pt>
                <c:pt idx="16">
                  <c:v>377.30706676297501</c:v>
                </c:pt>
                <c:pt idx="17">
                  <c:v>377.75747654923401</c:v>
                </c:pt>
                <c:pt idx="18">
                  <c:v>379.35810996683699</c:v>
                </c:pt>
                <c:pt idx="19">
                  <c:v>379.94624760456401</c:v>
                </c:pt>
                <c:pt idx="20">
                  <c:v>381.67941347412</c:v>
                </c:pt>
                <c:pt idx="21">
                  <c:v>383.91248974196702</c:v>
                </c:pt>
                <c:pt idx="22">
                  <c:v>384.60020835858501</c:v>
                </c:pt>
                <c:pt idx="23">
                  <c:v>385.91825981644899</c:v>
                </c:pt>
                <c:pt idx="24">
                  <c:v>423.20808555408701</c:v>
                </c:pt>
                <c:pt idx="25">
                  <c:v>435.891302363504</c:v>
                </c:pt>
                <c:pt idx="26">
                  <c:v>437.443811153718</c:v>
                </c:pt>
                <c:pt idx="27">
                  <c:v>439.94569460558102</c:v>
                </c:pt>
                <c:pt idx="28">
                  <c:v>451.40825876870002</c:v>
                </c:pt>
                <c:pt idx="29">
                  <c:v>455.23654662678302</c:v>
                </c:pt>
                <c:pt idx="30">
                  <c:v>455.90795994981403</c:v>
                </c:pt>
                <c:pt idx="31">
                  <c:v>452.66589380147599</c:v>
                </c:pt>
                <c:pt idx="32">
                  <c:v>457.55220436706702</c:v>
                </c:pt>
                <c:pt idx="33">
                  <c:v>461.541997489332</c:v>
                </c:pt>
                <c:pt idx="34">
                  <c:v>457.44693283324898</c:v>
                </c:pt>
                <c:pt idx="35">
                  <c:v>457.37411761708103</c:v>
                </c:pt>
                <c:pt idx="36">
                  <c:v>443.31119130385099</c:v>
                </c:pt>
                <c:pt idx="37">
                  <c:v>445.85898238072502</c:v>
                </c:pt>
                <c:pt idx="38">
                  <c:v>446.57321047359602</c:v>
                </c:pt>
                <c:pt idx="39">
                  <c:v>439.74022999120598</c:v>
                </c:pt>
                <c:pt idx="40">
                  <c:v>422.055985806254</c:v>
                </c:pt>
                <c:pt idx="41">
                  <c:v>420.27118443348797</c:v>
                </c:pt>
                <c:pt idx="42">
                  <c:v>420.28712644722498</c:v>
                </c:pt>
                <c:pt idx="43">
                  <c:v>418.46275991753299</c:v>
                </c:pt>
                <c:pt idx="44">
                  <c:v>404.87943516599</c:v>
                </c:pt>
                <c:pt idx="45">
                  <c:v>379.979860943657</c:v>
                </c:pt>
                <c:pt idx="46">
                  <c:v>379.22319629010599</c:v>
                </c:pt>
                <c:pt idx="47">
                  <c:v>404.62107601001702</c:v>
                </c:pt>
                <c:pt idx="48">
                  <c:v>397.51489912677903</c:v>
                </c:pt>
                <c:pt idx="49">
                  <c:v>398.71090597222502</c:v>
                </c:pt>
                <c:pt idx="50">
                  <c:v>397.019599396736</c:v>
                </c:pt>
                <c:pt idx="51">
                  <c:v>397.26527112832201</c:v>
                </c:pt>
                <c:pt idx="52">
                  <c:v>394.95367416007201</c:v>
                </c:pt>
                <c:pt idx="53">
                  <c:v>398.91782619422202</c:v>
                </c:pt>
                <c:pt idx="54">
                  <c:v>399.40412355097101</c:v>
                </c:pt>
                <c:pt idx="55">
                  <c:v>398.846787565819</c:v>
                </c:pt>
                <c:pt idx="56">
                  <c:v>397.88178689413797</c:v>
                </c:pt>
                <c:pt idx="57">
                  <c:v>401.046715791368</c:v>
                </c:pt>
                <c:pt idx="58">
                  <c:v>399.590849394401</c:v>
                </c:pt>
                <c:pt idx="59">
                  <c:v>399.17064408835802</c:v>
                </c:pt>
                <c:pt idx="60">
                  <c:v>395.21365812250201</c:v>
                </c:pt>
                <c:pt idx="61">
                  <c:v>399.13175572677102</c:v>
                </c:pt>
                <c:pt idx="62">
                  <c:v>396.65324908449901</c:v>
                </c:pt>
                <c:pt idx="63">
                  <c:v>394.47317932806698</c:v>
                </c:pt>
                <c:pt idx="64">
                  <c:v>402.21118944810001</c:v>
                </c:pt>
                <c:pt idx="65">
                  <c:v>404.48170593456501</c:v>
                </c:pt>
                <c:pt idx="66">
                  <c:v>404.132646250307</c:v>
                </c:pt>
                <c:pt idx="67">
                  <c:v>404.154532617222</c:v>
                </c:pt>
                <c:pt idx="68">
                  <c:v>418.07766834613199</c:v>
                </c:pt>
                <c:pt idx="69">
                  <c:v>425.234316246481</c:v>
                </c:pt>
                <c:pt idx="70">
                  <c:v>426.36557467902497</c:v>
                </c:pt>
                <c:pt idx="71">
                  <c:v>429.30661619463899</c:v>
                </c:pt>
                <c:pt idx="72">
                  <c:v>446.28028996741199</c:v>
                </c:pt>
                <c:pt idx="73">
                  <c:v>453.30208888470202</c:v>
                </c:pt>
                <c:pt idx="74">
                  <c:v>455.12074993015801</c:v>
                </c:pt>
                <c:pt idx="75">
                  <c:v>453.19025343138401</c:v>
                </c:pt>
                <c:pt idx="76">
                  <c:v>456.448279010985</c:v>
                </c:pt>
                <c:pt idx="77">
                  <c:v>459.60715407343702</c:v>
                </c:pt>
                <c:pt idx="78">
                  <c:v>459.55743698642698</c:v>
                </c:pt>
                <c:pt idx="79">
                  <c:v>460.48094413210902</c:v>
                </c:pt>
                <c:pt idx="80">
                  <c:v>458.16190739156701</c:v>
                </c:pt>
                <c:pt idx="81">
                  <c:v>456.704421164579</c:v>
                </c:pt>
                <c:pt idx="82">
                  <c:v>456.284984717947</c:v>
                </c:pt>
                <c:pt idx="83">
                  <c:v>453.38815137434199</c:v>
                </c:pt>
                <c:pt idx="84">
                  <c:v>435.14841248567501</c:v>
                </c:pt>
                <c:pt idx="85">
                  <c:v>433.43240288031598</c:v>
                </c:pt>
                <c:pt idx="86">
                  <c:v>432.827534463696</c:v>
                </c:pt>
                <c:pt idx="87">
                  <c:v>425.61299070325299</c:v>
                </c:pt>
                <c:pt idx="88">
                  <c:v>392.90995875868498</c:v>
                </c:pt>
                <c:pt idx="89">
                  <c:v>393.39087907599497</c:v>
                </c:pt>
                <c:pt idx="90">
                  <c:v>392.13674745438499</c:v>
                </c:pt>
                <c:pt idx="91">
                  <c:v>391.22071740426702</c:v>
                </c:pt>
                <c:pt idx="92">
                  <c:v>389.052200444741</c:v>
                </c:pt>
                <c:pt idx="93">
                  <c:v>388.992465791428</c:v>
                </c:pt>
                <c:pt idx="94">
                  <c:v>388.95749388522103</c:v>
                </c:pt>
                <c:pt idx="95">
                  <c:v>389.08550773300101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74.636166340129606</c:v>
                </c:pt>
                <c:pt idx="1">
                  <c:v>76.3990334631943</c:v>
                </c:pt>
                <c:pt idx="2">
                  <c:v>74.823053351119398</c:v>
                </c:pt>
                <c:pt idx="3">
                  <c:v>77.720047823361298</c:v>
                </c:pt>
                <c:pt idx="4">
                  <c:v>74.026655192966004</c:v>
                </c:pt>
                <c:pt idx="5">
                  <c:v>71.019585493447394</c:v>
                </c:pt>
                <c:pt idx="6">
                  <c:v>77.3081587838427</c:v>
                </c:pt>
                <c:pt idx="7">
                  <c:v>80.078685295654395</c:v>
                </c:pt>
                <c:pt idx="8">
                  <c:v>72.438022834230196</c:v>
                </c:pt>
                <c:pt idx="9">
                  <c:v>68.532966728126695</c:v>
                </c:pt>
                <c:pt idx="10">
                  <c:v>67.240447045011393</c:v>
                </c:pt>
                <c:pt idx="11">
                  <c:v>61.129527995492701</c:v>
                </c:pt>
                <c:pt idx="12">
                  <c:v>56.3501325166146</c:v>
                </c:pt>
                <c:pt idx="13">
                  <c:v>53.084634350565999</c:v>
                </c:pt>
                <c:pt idx="14">
                  <c:v>55.307577119441198</c:v>
                </c:pt>
                <c:pt idx="15">
                  <c:v>55.461259123779698</c:v>
                </c:pt>
                <c:pt idx="16">
                  <c:v>52.544780265053802</c:v>
                </c:pt>
                <c:pt idx="17">
                  <c:v>53.356929922617603</c:v>
                </c:pt>
                <c:pt idx="18">
                  <c:v>54.231763257633901</c:v>
                </c:pt>
                <c:pt idx="19">
                  <c:v>59.350105668935001</c:v>
                </c:pt>
                <c:pt idx="20">
                  <c:v>64.315081058717098</c:v>
                </c:pt>
                <c:pt idx="21">
                  <c:v>66.822167156075494</c:v>
                </c:pt>
                <c:pt idx="22">
                  <c:v>66.022739188140207</c:v>
                </c:pt>
                <c:pt idx="23">
                  <c:v>61.872298101226903</c:v>
                </c:pt>
                <c:pt idx="24">
                  <c:v>64.622564561708202</c:v>
                </c:pt>
                <c:pt idx="25">
                  <c:v>63.104229712219897</c:v>
                </c:pt>
                <c:pt idx="26">
                  <c:v>62.731800263323898</c:v>
                </c:pt>
                <c:pt idx="27">
                  <c:v>58.508030809185399</c:v>
                </c:pt>
                <c:pt idx="28">
                  <c:v>63.613106207025098</c:v>
                </c:pt>
                <c:pt idx="29">
                  <c:v>64.904150030540606</c:v>
                </c:pt>
                <c:pt idx="30">
                  <c:v>59.075135625456802</c:v>
                </c:pt>
                <c:pt idx="31">
                  <c:v>56.204433833068997</c:v>
                </c:pt>
                <c:pt idx="32">
                  <c:v>54.714422280629201</c:v>
                </c:pt>
                <c:pt idx="33">
                  <c:v>49.6978392357139</c:v>
                </c:pt>
                <c:pt idx="34">
                  <c:v>42.897613566149097</c:v>
                </c:pt>
                <c:pt idx="35">
                  <c:v>42.684989419046602</c:v>
                </c:pt>
                <c:pt idx="36">
                  <c:v>37.266799610708901</c:v>
                </c:pt>
                <c:pt idx="37">
                  <c:v>31.1664256723679</c:v>
                </c:pt>
                <c:pt idx="38">
                  <c:v>26.9017435662644</c:v>
                </c:pt>
                <c:pt idx="39">
                  <c:v>27.258602198490401</c:v>
                </c:pt>
                <c:pt idx="40">
                  <c:v>32.386455806897601</c:v>
                </c:pt>
                <c:pt idx="41">
                  <c:v>32.275368939708798</c:v>
                </c:pt>
                <c:pt idx="42">
                  <c:v>31.061307493762701</c:v>
                </c:pt>
                <c:pt idx="43">
                  <c:v>35.854791247463297</c:v>
                </c:pt>
                <c:pt idx="44">
                  <c:v>27.088732121216399</c:v>
                </c:pt>
                <c:pt idx="45">
                  <c:v>29.429838519783999</c:v>
                </c:pt>
                <c:pt idx="46">
                  <c:v>29.072400366339199</c:v>
                </c:pt>
                <c:pt idx="47">
                  <c:v>29.743379939021001</c:v>
                </c:pt>
                <c:pt idx="48">
                  <c:v>32.087434519127399</c:v>
                </c:pt>
                <c:pt idx="49">
                  <c:v>31.057037537397701</c:v>
                </c:pt>
                <c:pt idx="50">
                  <c:v>29.280479143646399</c:v>
                </c:pt>
                <c:pt idx="51">
                  <c:v>31.940751055685599</c:v>
                </c:pt>
                <c:pt idx="52">
                  <c:v>31.587716241513501</c:v>
                </c:pt>
                <c:pt idx="53">
                  <c:v>31.319231385068999</c:v>
                </c:pt>
                <c:pt idx="54">
                  <c:v>31.346083932471899</c:v>
                </c:pt>
                <c:pt idx="55">
                  <c:v>32.319783875684898</c:v>
                </c:pt>
                <c:pt idx="56">
                  <c:v>36.071744180916703</c:v>
                </c:pt>
                <c:pt idx="57">
                  <c:v>31.930009014733599</c:v>
                </c:pt>
                <c:pt idx="58">
                  <c:v>32.330408125640801</c:v>
                </c:pt>
                <c:pt idx="59">
                  <c:v>43.2489732325067</c:v>
                </c:pt>
                <c:pt idx="60">
                  <c:v>41.963913034363998</c:v>
                </c:pt>
                <c:pt idx="61">
                  <c:v>44.637874251722799</c:v>
                </c:pt>
                <c:pt idx="62">
                  <c:v>38.053783136788603</c:v>
                </c:pt>
                <c:pt idx="63">
                  <c:v>37.999919240328303</c:v>
                </c:pt>
                <c:pt idx="64">
                  <c:v>37.7845644123027</c:v>
                </c:pt>
                <c:pt idx="65">
                  <c:v>34.866583227034603</c:v>
                </c:pt>
                <c:pt idx="66">
                  <c:v>33.452997329202702</c:v>
                </c:pt>
                <c:pt idx="67">
                  <c:v>30.746296635124899</c:v>
                </c:pt>
                <c:pt idx="68">
                  <c:v>30.5402753350278</c:v>
                </c:pt>
                <c:pt idx="69">
                  <c:v>31.027481300111901</c:v>
                </c:pt>
                <c:pt idx="70">
                  <c:v>29.034651169112799</c:v>
                </c:pt>
                <c:pt idx="71">
                  <c:v>26.6605287011757</c:v>
                </c:pt>
                <c:pt idx="72">
                  <c:v>31.100296837572099</c:v>
                </c:pt>
                <c:pt idx="73">
                  <c:v>34.310178261836803</c:v>
                </c:pt>
                <c:pt idx="74">
                  <c:v>38.347579561876003</c:v>
                </c:pt>
                <c:pt idx="75">
                  <c:v>48.017794250726503</c:v>
                </c:pt>
                <c:pt idx="76">
                  <c:v>47.379584290391101</c:v>
                </c:pt>
                <c:pt idx="77">
                  <c:v>44.532424974288801</c:v>
                </c:pt>
                <c:pt idx="78">
                  <c:v>43.547849214142701</c:v>
                </c:pt>
                <c:pt idx="79">
                  <c:v>42.339147717105099</c:v>
                </c:pt>
                <c:pt idx="80">
                  <c:v>37.512088943657403</c:v>
                </c:pt>
                <c:pt idx="81">
                  <c:v>33.123035268600702</c:v>
                </c:pt>
                <c:pt idx="82">
                  <c:v>34.487515554527</c:v>
                </c:pt>
                <c:pt idx="83">
                  <c:v>37.235073870293498</c:v>
                </c:pt>
                <c:pt idx="84">
                  <c:v>37.298510414335098</c:v>
                </c:pt>
                <c:pt idx="85">
                  <c:v>39.139714707961197</c:v>
                </c:pt>
                <c:pt idx="86">
                  <c:v>39.038772410153499</c:v>
                </c:pt>
                <c:pt idx="87">
                  <c:v>39.371095007558402</c:v>
                </c:pt>
                <c:pt idx="88">
                  <c:v>38.317457298891497</c:v>
                </c:pt>
                <c:pt idx="89">
                  <c:v>37.508342430039299</c:v>
                </c:pt>
                <c:pt idx="90">
                  <c:v>36.936946038365903</c:v>
                </c:pt>
                <c:pt idx="91">
                  <c:v>37.752117120145797</c:v>
                </c:pt>
                <c:pt idx="92">
                  <c:v>39.257260164216802</c:v>
                </c:pt>
                <c:pt idx="93">
                  <c:v>36.422639627586598</c:v>
                </c:pt>
                <c:pt idx="94">
                  <c:v>34.555714182832801</c:v>
                </c:pt>
                <c:pt idx="95">
                  <c:v>34.874582794861503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1.79912196048637</c:v>
                </c:pt>
                <c:pt idx="24">
                  <c:v>13.4869343123327</c:v>
                </c:pt>
                <c:pt idx="25">
                  <c:v>13.4664453972348</c:v>
                </c:pt>
                <c:pt idx="26">
                  <c:v>13.429236285791299</c:v>
                </c:pt>
                <c:pt idx="27">
                  <c:v>14.656032885052801</c:v>
                </c:pt>
                <c:pt idx="28">
                  <c:v>24.2952032929669</c:v>
                </c:pt>
                <c:pt idx="29">
                  <c:v>42.831143913720702</c:v>
                </c:pt>
                <c:pt idx="30">
                  <c:v>72.422220012293906</c:v>
                </c:pt>
                <c:pt idx="31">
                  <c:v>104.636247058948</c:v>
                </c:pt>
                <c:pt idx="32">
                  <c:v>147.482135399583</c:v>
                </c:pt>
                <c:pt idx="33">
                  <c:v>201.00990127587599</c:v>
                </c:pt>
                <c:pt idx="34">
                  <c:v>258.53364400526402</c:v>
                </c:pt>
                <c:pt idx="35">
                  <c:v>333.13869389380397</c:v>
                </c:pt>
                <c:pt idx="36">
                  <c:v>385.66606240502699</c:v>
                </c:pt>
                <c:pt idx="37">
                  <c:v>459.87471391841899</c:v>
                </c:pt>
                <c:pt idx="38">
                  <c:v>501.10665368755099</c:v>
                </c:pt>
                <c:pt idx="39">
                  <c:v>524.82095452289605</c:v>
                </c:pt>
                <c:pt idx="40">
                  <c:v>574.592531952483</c:v>
                </c:pt>
                <c:pt idx="41">
                  <c:v>622.46042296789199</c:v>
                </c:pt>
                <c:pt idx="42">
                  <c:v>682.08447469181101</c:v>
                </c:pt>
                <c:pt idx="43">
                  <c:v>711.79912310752002</c:v>
                </c:pt>
                <c:pt idx="44">
                  <c:v>749.00198776990305</c:v>
                </c:pt>
                <c:pt idx="45">
                  <c:v>781.239306993215</c:v>
                </c:pt>
                <c:pt idx="46">
                  <c:v>778.50220233372795</c:v>
                </c:pt>
                <c:pt idx="47">
                  <c:v>823.80516717753699</c:v>
                </c:pt>
                <c:pt idx="48">
                  <c:v>855.39289750356897</c:v>
                </c:pt>
                <c:pt idx="49">
                  <c:v>840.06100688723905</c:v>
                </c:pt>
                <c:pt idx="50">
                  <c:v>816.28857581833404</c:v>
                </c:pt>
                <c:pt idx="51">
                  <c:v>867.52685605772103</c:v>
                </c:pt>
                <c:pt idx="52">
                  <c:v>827.83294816843204</c:v>
                </c:pt>
                <c:pt idx="53">
                  <c:v>812.302836414186</c:v>
                </c:pt>
                <c:pt idx="54">
                  <c:v>733.060358626224</c:v>
                </c:pt>
                <c:pt idx="55">
                  <c:v>719.798591465806</c:v>
                </c:pt>
                <c:pt idx="56">
                  <c:v>735.95192880142599</c:v>
                </c:pt>
                <c:pt idx="57">
                  <c:v>738.91754988916102</c:v>
                </c:pt>
                <c:pt idx="58">
                  <c:v>746.91016210563203</c:v>
                </c:pt>
                <c:pt idx="59">
                  <c:v>717.11209857033498</c:v>
                </c:pt>
                <c:pt idx="60">
                  <c:v>639.99657462981304</c:v>
                </c:pt>
                <c:pt idx="61">
                  <c:v>619.45908199209805</c:v>
                </c:pt>
                <c:pt idx="62">
                  <c:v>603.09267745201601</c:v>
                </c:pt>
                <c:pt idx="63">
                  <c:v>567.84645870013003</c:v>
                </c:pt>
                <c:pt idx="64">
                  <c:v>573.46269246233896</c:v>
                </c:pt>
                <c:pt idx="65">
                  <c:v>532.17228079779102</c:v>
                </c:pt>
                <c:pt idx="66">
                  <c:v>447.126848180536</c:v>
                </c:pt>
                <c:pt idx="67">
                  <c:v>398.485621779513</c:v>
                </c:pt>
                <c:pt idx="68">
                  <c:v>341.65466526741199</c:v>
                </c:pt>
                <c:pt idx="69">
                  <c:v>266.45138264853301</c:v>
                </c:pt>
                <c:pt idx="70">
                  <c:v>194.91094130389601</c:v>
                </c:pt>
                <c:pt idx="71">
                  <c:v>145.06032355344999</c:v>
                </c:pt>
                <c:pt idx="72">
                  <c:v>97.140018937200907</c:v>
                </c:pt>
                <c:pt idx="73">
                  <c:v>60.059591138903102</c:v>
                </c:pt>
                <c:pt idx="74">
                  <c:v>33.012220360270803</c:v>
                </c:pt>
                <c:pt idx="75">
                  <c:v>18.3380276227021</c:v>
                </c:pt>
                <c:pt idx="76">
                  <c:v>14.335504139553599</c:v>
                </c:pt>
                <c:pt idx="77">
                  <c:v>14.1366964860952</c:v>
                </c:pt>
                <c:pt idx="78">
                  <c:v>13.8984671505113</c:v>
                </c:pt>
                <c:pt idx="79">
                  <c:v>0.914730963461865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372.51889806958297</c:v>
                </c:pt>
                <c:pt idx="1">
                  <c:v>379.17780964271901</c:v>
                </c:pt>
                <c:pt idx="2">
                  <c:v>378.94190897214997</c:v>
                </c:pt>
                <c:pt idx="3">
                  <c:v>371.01837068375897</c:v>
                </c:pt>
                <c:pt idx="4">
                  <c:v>271.02190597325398</c:v>
                </c:pt>
                <c:pt idx="5">
                  <c:v>259.85870839811099</c:v>
                </c:pt>
                <c:pt idx="6">
                  <c:v>259.71571061054499</c:v>
                </c:pt>
                <c:pt idx="7">
                  <c:v>260.10844728424797</c:v>
                </c:pt>
                <c:pt idx="8">
                  <c:v>258.46381431580602</c:v>
                </c:pt>
                <c:pt idx="9">
                  <c:v>258.28532477118699</c:v>
                </c:pt>
                <c:pt idx="10">
                  <c:v>258.559469868787</c:v>
                </c:pt>
                <c:pt idx="11">
                  <c:v>256.27633247653898</c:v>
                </c:pt>
                <c:pt idx="12">
                  <c:v>214.03167704244399</c:v>
                </c:pt>
                <c:pt idx="13">
                  <c:v>207.83207834712499</c:v>
                </c:pt>
                <c:pt idx="14">
                  <c:v>207.89711383725901</c:v>
                </c:pt>
                <c:pt idx="15">
                  <c:v>210.179535123009</c:v>
                </c:pt>
                <c:pt idx="16">
                  <c:v>252.96421514730099</c:v>
                </c:pt>
                <c:pt idx="17">
                  <c:v>259.27649103005501</c:v>
                </c:pt>
                <c:pt idx="18">
                  <c:v>259.24138445149703</c:v>
                </c:pt>
                <c:pt idx="19">
                  <c:v>257.82534135728599</c:v>
                </c:pt>
                <c:pt idx="20">
                  <c:v>252.48118503927299</c:v>
                </c:pt>
                <c:pt idx="21">
                  <c:v>260.14283992632801</c:v>
                </c:pt>
                <c:pt idx="22">
                  <c:v>259.73657968991199</c:v>
                </c:pt>
                <c:pt idx="23">
                  <c:v>262.75450419463698</c:v>
                </c:pt>
                <c:pt idx="24">
                  <c:v>314.02586757231302</c:v>
                </c:pt>
                <c:pt idx="25">
                  <c:v>320.94558079196901</c:v>
                </c:pt>
                <c:pt idx="26">
                  <c:v>320.63788284991</c:v>
                </c:pt>
                <c:pt idx="27">
                  <c:v>338.92747500014201</c:v>
                </c:pt>
                <c:pt idx="28">
                  <c:v>604.06574746167803</c:v>
                </c:pt>
                <c:pt idx="29">
                  <c:v>656.90356559340501</c:v>
                </c:pt>
                <c:pt idx="30">
                  <c:v>657.17619384724105</c:v>
                </c:pt>
                <c:pt idx="31">
                  <c:v>647.85649744007503</c:v>
                </c:pt>
                <c:pt idx="32">
                  <c:v>481.23078031401201</c:v>
                </c:pt>
                <c:pt idx="33">
                  <c:v>453.70627876597399</c:v>
                </c:pt>
                <c:pt idx="34">
                  <c:v>459.843003310771</c:v>
                </c:pt>
                <c:pt idx="35">
                  <c:v>459.843003310771</c:v>
                </c:pt>
                <c:pt idx="36">
                  <c:v>449.17692252647799</c:v>
                </c:pt>
                <c:pt idx="37">
                  <c:v>449.17692252647799</c:v>
                </c:pt>
                <c:pt idx="38">
                  <c:v>449.17692252647799</c:v>
                </c:pt>
                <c:pt idx="39">
                  <c:v>449.17692252647799</c:v>
                </c:pt>
                <c:pt idx="40">
                  <c:v>448.110314448049</c:v>
                </c:pt>
                <c:pt idx="41">
                  <c:v>448.110314448049</c:v>
                </c:pt>
                <c:pt idx="42">
                  <c:v>448.110314448049</c:v>
                </c:pt>
                <c:pt idx="43">
                  <c:v>448.110314448049</c:v>
                </c:pt>
                <c:pt idx="44">
                  <c:v>445.97709829118998</c:v>
                </c:pt>
                <c:pt idx="45">
                  <c:v>445.97709829118998</c:v>
                </c:pt>
                <c:pt idx="46">
                  <c:v>445.97709829118998</c:v>
                </c:pt>
                <c:pt idx="47">
                  <c:v>445.97709829118998</c:v>
                </c:pt>
                <c:pt idx="48">
                  <c:v>444.91049021276098</c:v>
                </c:pt>
                <c:pt idx="49">
                  <c:v>444.91049021276098</c:v>
                </c:pt>
                <c:pt idx="50">
                  <c:v>444.91049021276098</c:v>
                </c:pt>
                <c:pt idx="51">
                  <c:v>444.91049021276098</c:v>
                </c:pt>
                <c:pt idx="52">
                  <c:v>445.97709829118998</c:v>
                </c:pt>
                <c:pt idx="53">
                  <c:v>445.97709829118998</c:v>
                </c:pt>
                <c:pt idx="54">
                  <c:v>445.97709829118998</c:v>
                </c:pt>
                <c:pt idx="55">
                  <c:v>263.14701410128202</c:v>
                </c:pt>
                <c:pt idx="56">
                  <c:v>161.63111353837701</c:v>
                </c:pt>
                <c:pt idx="57">
                  <c:v>163.00569298134599</c:v>
                </c:pt>
                <c:pt idx="58">
                  <c:v>162.338545382631</c:v>
                </c:pt>
                <c:pt idx="59">
                  <c:v>162.13746484802101</c:v>
                </c:pt>
                <c:pt idx="60">
                  <c:v>238.98997948972499</c:v>
                </c:pt>
                <c:pt idx="61">
                  <c:v>259.636851009971</c:v>
                </c:pt>
                <c:pt idx="62">
                  <c:v>258.868813770781</c:v>
                </c:pt>
                <c:pt idx="63">
                  <c:v>259.57910895601799</c:v>
                </c:pt>
                <c:pt idx="64">
                  <c:v>262.637739775113</c:v>
                </c:pt>
                <c:pt idx="65">
                  <c:v>263.15223082861797</c:v>
                </c:pt>
                <c:pt idx="66">
                  <c:v>262.48358049126801</c:v>
                </c:pt>
                <c:pt idx="67">
                  <c:v>262.70685273224598</c:v>
                </c:pt>
                <c:pt idx="68">
                  <c:v>305.48208774583401</c:v>
                </c:pt>
                <c:pt idx="69">
                  <c:v>315.422214482801</c:v>
                </c:pt>
                <c:pt idx="70">
                  <c:v>315.26793693288198</c:v>
                </c:pt>
                <c:pt idx="71">
                  <c:v>312.11236373912999</c:v>
                </c:pt>
                <c:pt idx="72">
                  <c:v>465.14246264820201</c:v>
                </c:pt>
                <c:pt idx="73">
                  <c:v>480.388899474764</c:v>
                </c:pt>
                <c:pt idx="74">
                  <c:v>483.71039237407598</c:v>
                </c:pt>
                <c:pt idx="75">
                  <c:v>488.08996517443302</c:v>
                </c:pt>
                <c:pt idx="76">
                  <c:v>485.77145320619502</c:v>
                </c:pt>
                <c:pt idx="77">
                  <c:v>486.06357040687402</c:v>
                </c:pt>
                <c:pt idx="78">
                  <c:v>485.75034759468201</c:v>
                </c:pt>
                <c:pt idx="79">
                  <c:v>483.29492908415102</c:v>
                </c:pt>
                <c:pt idx="80">
                  <c:v>456.80642314676402</c:v>
                </c:pt>
                <c:pt idx="81">
                  <c:v>452.75582750155399</c:v>
                </c:pt>
                <c:pt idx="82">
                  <c:v>453.34962300966998</c:v>
                </c:pt>
                <c:pt idx="83">
                  <c:v>453.79922287935102</c:v>
                </c:pt>
                <c:pt idx="84">
                  <c:v>442.19783973810098</c:v>
                </c:pt>
                <c:pt idx="85">
                  <c:v>439.466425103174</c:v>
                </c:pt>
                <c:pt idx="86">
                  <c:v>439.44754159182401</c:v>
                </c:pt>
                <c:pt idx="87">
                  <c:v>428.698748336996</c:v>
                </c:pt>
                <c:pt idx="88">
                  <c:v>291.93268986324699</c:v>
                </c:pt>
                <c:pt idx="89">
                  <c:v>274.542897462822</c:v>
                </c:pt>
                <c:pt idx="90">
                  <c:v>273.96853556604702</c:v>
                </c:pt>
                <c:pt idx="91">
                  <c:v>274.27400598289398</c:v>
                </c:pt>
                <c:pt idx="92">
                  <c:v>266.40036295725298</c:v>
                </c:pt>
                <c:pt idx="93">
                  <c:v>264.91451792465699</c:v>
                </c:pt>
                <c:pt idx="94">
                  <c:v>264.91451792465699</c:v>
                </c:pt>
                <c:pt idx="95">
                  <c:v>257.28973818220902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7.52068218077138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344.752241501355</c:v>
                </c:pt>
                <c:pt idx="29">
                  <c:v>481.87760332285399</c:v>
                </c:pt>
                <c:pt idx="30">
                  <c:v>384.95595268890497</c:v>
                </c:pt>
                <c:pt idx="31">
                  <c:v>380.10074433039603</c:v>
                </c:pt>
                <c:pt idx="32">
                  <c:v>368.32443214799201</c:v>
                </c:pt>
                <c:pt idx="33">
                  <c:v>367.51631567122598</c:v>
                </c:pt>
                <c:pt idx="34">
                  <c:v>368.585106413792</c:v>
                </c:pt>
                <c:pt idx="35">
                  <c:v>367.54238150672802</c:v>
                </c:pt>
                <c:pt idx="36">
                  <c:v>182.64048122118299</c:v>
                </c:pt>
                <c:pt idx="37">
                  <c:v>87.980250148807698</c:v>
                </c:pt>
                <c:pt idx="38">
                  <c:v>87.954181330034402</c:v>
                </c:pt>
                <c:pt idx="39">
                  <c:v>88.716676628130102</c:v>
                </c:pt>
                <c:pt idx="40">
                  <c:v>146.64678333150101</c:v>
                </c:pt>
                <c:pt idx="41">
                  <c:v>146.6533007848</c:v>
                </c:pt>
                <c:pt idx="42">
                  <c:v>146.56206141073</c:v>
                </c:pt>
                <c:pt idx="43">
                  <c:v>146.67285115585099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3.8124774849024798</c:v>
                </c:pt>
                <c:pt idx="72">
                  <c:v>314.84290050443099</c:v>
                </c:pt>
                <c:pt idx="73">
                  <c:v>431.82205244934897</c:v>
                </c:pt>
                <c:pt idx="74">
                  <c:v>431.16383342077</c:v>
                </c:pt>
                <c:pt idx="75">
                  <c:v>431.34631018006399</c:v>
                </c:pt>
                <c:pt idx="76">
                  <c:v>581.05405811433695</c:v>
                </c:pt>
                <c:pt idx="77">
                  <c:v>588.47982006150301</c:v>
                </c:pt>
                <c:pt idx="78">
                  <c:v>593.44133430841703</c:v>
                </c:pt>
                <c:pt idx="79">
                  <c:v>608.33261526452895</c:v>
                </c:pt>
                <c:pt idx="80">
                  <c:v>602.31736585072099</c:v>
                </c:pt>
                <c:pt idx="81">
                  <c:v>600.798896685523</c:v>
                </c:pt>
                <c:pt idx="82">
                  <c:v>615.12417152798503</c:v>
                </c:pt>
                <c:pt idx="83">
                  <c:v>592.56451508317002</c:v>
                </c:pt>
                <c:pt idx="84">
                  <c:v>139.70234883464701</c:v>
                </c:pt>
                <c:pt idx="85">
                  <c:v>95.768131009644407</c:v>
                </c:pt>
                <c:pt idx="86">
                  <c:v>39.1675037337845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96.276462534273307</c:v>
                </c:pt>
                <c:pt idx="93">
                  <c:v>151.567160753672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-3036.2551318628998</c:v>
                </c:pt>
                <c:pt idx="1">
                  <c:v>-3110.1209947566499</c:v>
                </c:pt>
                <c:pt idx="2">
                  <c:v>-3097.07408764507</c:v>
                </c:pt>
                <c:pt idx="3">
                  <c:v>-3044.42076409335</c:v>
                </c:pt>
                <c:pt idx="4">
                  <c:v>-2514.54684052007</c:v>
                </c:pt>
                <c:pt idx="5">
                  <c:v>-2265.7508337040099</c:v>
                </c:pt>
                <c:pt idx="6">
                  <c:v>-2304.6008299406199</c:v>
                </c:pt>
                <c:pt idx="7">
                  <c:v>-2353.3095055152498</c:v>
                </c:pt>
                <c:pt idx="8">
                  <c:v>-2348.3646330083202</c:v>
                </c:pt>
                <c:pt idx="9">
                  <c:v>-2257.9850270338902</c:v>
                </c:pt>
                <c:pt idx="10">
                  <c:v>-2243.8380920749501</c:v>
                </c:pt>
                <c:pt idx="11">
                  <c:v>-2145.4177933153301</c:v>
                </c:pt>
                <c:pt idx="12">
                  <c:v>-2241.2550810287098</c:v>
                </c:pt>
                <c:pt idx="13">
                  <c:v>-2372.0856128842502</c:v>
                </c:pt>
                <c:pt idx="14">
                  <c:v>-2388.5473435159502</c:v>
                </c:pt>
                <c:pt idx="15">
                  <c:v>-2415.1122345539002</c:v>
                </c:pt>
                <c:pt idx="16">
                  <c:v>-2547.8753479242</c:v>
                </c:pt>
                <c:pt idx="17">
                  <c:v>-2498.76694346664</c:v>
                </c:pt>
                <c:pt idx="18">
                  <c:v>-2472.6266918587398</c:v>
                </c:pt>
                <c:pt idx="19">
                  <c:v>-2395.5509615634901</c:v>
                </c:pt>
                <c:pt idx="20">
                  <c:v>-2698.61491754281</c:v>
                </c:pt>
                <c:pt idx="21">
                  <c:v>-2903.57885092368</c:v>
                </c:pt>
                <c:pt idx="22">
                  <c:v>-2901.4362860647502</c:v>
                </c:pt>
                <c:pt idx="23">
                  <c:v>-2850.6529776277398</c:v>
                </c:pt>
                <c:pt idx="24">
                  <c:v>-2714.04593803332</c:v>
                </c:pt>
                <c:pt idx="25">
                  <c:v>-2554.9647510641498</c:v>
                </c:pt>
                <c:pt idx="26">
                  <c:v>-2401.6185649972699</c:v>
                </c:pt>
                <c:pt idx="27">
                  <c:v>-2373.43406946093</c:v>
                </c:pt>
                <c:pt idx="28">
                  <c:v>-2824.4919726015401</c:v>
                </c:pt>
                <c:pt idx="29">
                  <c:v>-2939.5653427089401</c:v>
                </c:pt>
                <c:pt idx="30">
                  <c:v>-2876.1990659593698</c:v>
                </c:pt>
                <c:pt idx="31">
                  <c:v>-2812.3318874126599</c:v>
                </c:pt>
                <c:pt idx="32">
                  <c:v>-2670.8982601278699</c:v>
                </c:pt>
                <c:pt idx="33">
                  <c:v>-2629.5658295818498</c:v>
                </c:pt>
                <c:pt idx="34">
                  <c:v>-2572.5604916543898</c:v>
                </c:pt>
                <c:pt idx="35">
                  <c:v>-2623.1295146022799</c:v>
                </c:pt>
                <c:pt idx="36">
                  <c:v>-2324.8846054749902</c:v>
                </c:pt>
                <c:pt idx="37">
                  <c:v>-2275.4748091779002</c:v>
                </c:pt>
                <c:pt idx="38">
                  <c:v>-2334.0782731048398</c:v>
                </c:pt>
                <c:pt idx="39">
                  <c:v>-2338.0423532422301</c:v>
                </c:pt>
                <c:pt idx="40">
                  <c:v>-2277.7721545773502</c:v>
                </c:pt>
                <c:pt idx="41">
                  <c:v>-2342.4241603745299</c:v>
                </c:pt>
                <c:pt idx="42">
                  <c:v>-2354.85673085602</c:v>
                </c:pt>
                <c:pt idx="43">
                  <c:v>-2349.7530656958702</c:v>
                </c:pt>
                <c:pt idx="44">
                  <c:v>-2039.2094279109299</c:v>
                </c:pt>
                <c:pt idx="45">
                  <c:v>-1670.7892195089</c:v>
                </c:pt>
                <c:pt idx="46">
                  <c:v>-1554.2891163449201</c:v>
                </c:pt>
                <c:pt idx="47">
                  <c:v>-1665.41699254787</c:v>
                </c:pt>
                <c:pt idx="48">
                  <c:v>-1596.76263847008</c:v>
                </c:pt>
                <c:pt idx="49">
                  <c:v>-1594.8962809842301</c:v>
                </c:pt>
                <c:pt idx="50">
                  <c:v>-1613.0394090950499</c:v>
                </c:pt>
                <c:pt idx="51">
                  <c:v>-1617.61661739485</c:v>
                </c:pt>
                <c:pt idx="52">
                  <c:v>-1620.3092767419701</c:v>
                </c:pt>
                <c:pt idx="53">
                  <c:v>-1622.94679773705</c:v>
                </c:pt>
                <c:pt idx="54">
                  <c:v>-1612.53435822554</c:v>
                </c:pt>
                <c:pt idx="55">
                  <c:v>-1666.7645065197501</c:v>
                </c:pt>
                <c:pt idx="56">
                  <c:v>-1765.1375461366099</c:v>
                </c:pt>
                <c:pt idx="57">
                  <c:v>-1812.57575963866</c:v>
                </c:pt>
                <c:pt idx="58">
                  <c:v>-1813.83604641337</c:v>
                </c:pt>
                <c:pt idx="59">
                  <c:v>-1810.92562924666</c:v>
                </c:pt>
                <c:pt idx="60">
                  <c:v>-1757.45219118821</c:v>
                </c:pt>
                <c:pt idx="61">
                  <c:v>-1755.5538093088201</c:v>
                </c:pt>
                <c:pt idx="62">
                  <c:v>-1830.0448367030799</c:v>
                </c:pt>
                <c:pt idx="63">
                  <c:v>-1837.4006586278899</c:v>
                </c:pt>
                <c:pt idx="64">
                  <c:v>-1884.85674133871</c:v>
                </c:pt>
                <c:pt idx="65">
                  <c:v>-2024.3219842395899</c:v>
                </c:pt>
                <c:pt idx="66">
                  <c:v>-2176.7952054798402</c:v>
                </c:pt>
                <c:pt idx="67">
                  <c:v>-2273.8378994223199</c:v>
                </c:pt>
                <c:pt idx="68">
                  <c:v>-2544.4760733549001</c:v>
                </c:pt>
                <c:pt idx="69">
                  <c:v>-2556.59033344933</c:v>
                </c:pt>
                <c:pt idx="70">
                  <c:v>-2541.1875749896499</c:v>
                </c:pt>
                <c:pt idx="71">
                  <c:v>-2552.0388252288799</c:v>
                </c:pt>
                <c:pt idx="72">
                  <c:v>-3076.4428857089902</c:v>
                </c:pt>
                <c:pt idx="73">
                  <c:v>-3210.96826721559</c:v>
                </c:pt>
                <c:pt idx="74">
                  <c:v>-3149.54792957686</c:v>
                </c:pt>
                <c:pt idx="75">
                  <c:v>-3081.20049406414</c:v>
                </c:pt>
                <c:pt idx="76">
                  <c:v>-3118.3687866764799</c:v>
                </c:pt>
                <c:pt idx="77">
                  <c:v>-3025.4053478977899</c:v>
                </c:pt>
                <c:pt idx="78">
                  <c:v>-2961.6512980388802</c:v>
                </c:pt>
                <c:pt idx="79">
                  <c:v>-3023.86479329861</c:v>
                </c:pt>
                <c:pt idx="80">
                  <c:v>-3134.5545838544499</c:v>
                </c:pt>
                <c:pt idx="81">
                  <c:v>-3199.7951456378701</c:v>
                </c:pt>
                <c:pt idx="82">
                  <c:v>-3335.3458233504598</c:v>
                </c:pt>
                <c:pt idx="83">
                  <c:v>-3334.9294015006399</c:v>
                </c:pt>
                <c:pt idx="84">
                  <c:v>-2960.38925495782</c:v>
                </c:pt>
                <c:pt idx="85">
                  <c:v>-3066.3639107692502</c:v>
                </c:pt>
                <c:pt idx="86">
                  <c:v>-3179.2552555197299</c:v>
                </c:pt>
                <c:pt idx="87">
                  <c:v>-3081.8946540127499</c:v>
                </c:pt>
                <c:pt idx="88">
                  <c:v>-2867.91856484765</c:v>
                </c:pt>
                <c:pt idx="89">
                  <c:v>-2629.1472002644</c:v>
                </c:pt>
                <c:pt idx="90">
                  <c:v>-2513.4184700773799</c:v>
                </c:pt>
                <c:pt idx="91">
                  <c:v>-2562.0776145900099</c:v>
                </c:pt>
                <c:pt idx="92">
                  <c:v>-2805.3664730567298</c:v>
                </c:pt>
                <c:pt idx="93">
                  <c:v>-2946.17139100248</c:v>
                </c:pt>
                <c:pt idx="94">
                  <c:v>-2873.1133323580202</c:v>
                </c:pt>
                <c:pt idx="95">
                  <c:v>-2970.6091372290998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-377.07365300326001</c:v>
                </c:pt>
                <c:pt idx="5">
                  <c:v>-581.47500931441903</c:v>
                </c:pt>
                <c:pt idx="6">
                  <c:v>-580.43195434262998</c:v>
                </c:pt>
                <c:pt idx="7">
                  <c:v>-580.39400475277296</c:v>
                </c:pt>
                <c:pt idx="8">
                  <c:v>-725.37029964328303</c:v>
                </c:pt>
                <c:pt idx="9">
                  <c:v>-885.43811510458204</c:v>
                </c:pt>
                <c:pt idx="10">
                  <c:v>-889.99886984509499</c:v>
                </c:pt>
                <c:pt idx="11">
                  <c:v>-994.10325852707695</c:v>
                </c:pt>
                <c:pt idx="12">
                  <c:v>-934.82616823961405</c:v>
                </c:pt>
                <c:pt idx="13">
                  <c:v>-793.11403291003603</c:v>
                </c:pt>
                <c:pt idx="14">
                  <c:v>-791.59519572835598</c:v>
                </c:pt>
                <c:pt idx="15">
                  <c:v>-790.32514423125997</c:v>
                </c:pt>
                <c:pt idx="16">
                  <c:v>-611.47795175590295</c:v>
                </c:pt>
                <c:pt idx="17">
                  <c:v>-573.69105896229905</c:v>
                </c:pt>
                <c:pt idx="18">
                  <c:v>-571.87246414338995</c:v>
                </c:pt>
                <c:pt idx="19">
                  <c:v>-571.72019569233805</c:v>
                </c:pt>
                <c:pt idx="20">
                  <c:v>-219.780543576968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715466398440673"/>
          <c:h val="0.7360909275421149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3015.4599426937398</c:v>
                </c:pt>
                <c:pt idx="1">
                  <c:v>3017.9608346447098</c:v>
                </c:pt>
                <c:pt idx="2">
                  <c:v>3019.7214397836001</c:v>
                </c:pt>
                <c:pt idx="3">
                  <c:v>3021.4687263702999</c:v>
                </c:pt>
                <c:pt idx="4">
                  <c:v>3021.07522665239</c:v>
                </c:pt>
                <c:pt idx="5">
                  <c:v>3022.1289553326101</c:v>
                </c:pt>
                <c:pt idx="6">
                  <c:v>3023.7562121311498</c:v>
                </c:pt>
                <c:pt idx="7">
                  <c:v>3022.9825963749099</c:v>
                </c:pt>
                <c:pt idx="8">
                  <c:v>3021.9222409822901</c:v>
                </c:pt>
                <c:pt idx="9">
                  <c:v>3022.3290429705398</c:v>
                </c:pt>
                <c:pt idx="10">
                  <c:v>3023.07597277686</c:v>
                </c:pt>
                <c:pt idx="11">
                  <c:v>3022.1023182282402</c:v>
                </c:pt>
                <c:pt idx="12">
                  <c:v>3024.6032101791998</c:v>
                </c:pt>
                <c:pt idx="13">
                  <c:v>3025.3501237036699</c:v>
                </c:pt>
                <c:pt idx="14">
                  <c:v>3028.2377909690599</c:v>
                </c:pt>
                <c:pt idx="15">
                  <c:v>3025.7769523657498</c:v>
                </c:pt>
                <c:pt idx="16">
                  <c:v>3024.1830245113701</c:v>
                </c:pt>
                <c:pt idx="17">
                  <c:v>3026.5772215082102</c:v>
                </c:pt>
                <c:pt idx="18">
                  <c:v>3028.9314140029301</c:v>
                </c:pt>
                <c:pt idx="19">
                  <c:v>3028.9181117325902</c:v>
                </c:pt>
                <c:pt idx="20">
                  <c:v>3030.2118348617601</c:v>
                </c:pt>
                <c:pt idx="21">
                  <c:v>3029.1981432473299</c:v>
                </c:pt>
                <c:pt idx="22">
                  <c:v>3029.5383036291</c:v>
                </c:pt>
                <c:pt idx="23">
                  <c:v>3030.9454298340402</c:v>
                </c:pt>
                <c:pt idx="24">
                  <c:v>3030.7053702577</c:v>
                </c:pt>
                <c:pt idx="25">
                  <c:v>3029.8117247133</c:v>
                </c:pt>
                <c:pt idx="26">
                  <c:v>3030.51199074142</c:v>
                </c:pt>
                <c:pt idx="27">
                  <c:v>3030.6519983578601</c:v>
                </c:pt>
                <c:pt idx="28">
                  <c:v>3032.8127624907602</c:v>
                </c:pt>
                <c:pt idx="29">
                  <c:v>3032.0858430764201</c:v>
                </c:pt>
                <c:pt idx="30">
                  <c:v>3031.6523551382502</c:v>
                </c:pt>
                <c:pt idx="31">
                  <c:v>3030.4252573337199</c:v>
                </c:pt>
                <c:pt idx="32">
                  <c:v>3029.6116370753698</c:v>
                </c:pt>
                <c:pt idx="33">
                  <c:v>3028.61126401314</c:v>
                </c:pt>
                <c:pt idx="34">
                  <c:v>3027.95771060877</c:v>
                </c:pt>
                <c:pt idx="35">
                  <c:v>3029.46492133729</c:v>
                </c:pt>
                <c:pt idx="36">
                  <c:v>3026.9307004421598</c:v>
                </c:pt>
                <c:pt idx="37">
                  <c:v>3024.3564261993802</c:v>
                </c:pt>
                <c:pt idx="38">
                  <c:v>3022.78921685863</c:v>
                </c:pt>
                <c:pt idx="39">
                  <c:v>3020.04823276763</c:v>
                </c:pt>
                <c:pt idx="40">
                  <c:v>3018.1808838290599</c:v>
                </c:pt>
                <c:pt idx="41">
                  <c:v>3016.7003916141598</c:v>
                </c:pt>
                <c:pt idx="42">
                  <c:v>3014.1661381553399</c:v>
                </c:pt>
                <c:pt idx="43">
                  <c:v>3014.3328968491001</c:v>
                </c:pt>
                <c:pt idx="44">
                  <c:v>3009.41774866378</c:v>
                </c:pt>
                <c:pt idx="45">
                  <c:v>3006.2499684744098</c:v>
                </c:pt>
                <c:pt idx="46">
                  <c:v>3004.5693723397299</c:v>
                </c:pt>
                <c:pt idx="47">
                  <c:v>3003.18220768123</c:v>
                </c:pt>
                <c:pt idx="48">
                  <c:v>3005.3363125380301</c:v>
                </c:pt>
                <c:pt idx="49">
                  <c:v>3007.2436659786999</c:v>
                </c:pt>
                <c:pt idx="50">
                  <c:v>3007.05694573851</c:v>
                </c:pt>
                <c:pt idx="51">
                  <c:v>3005.6031069098299</c:v>
                </c:pt>
                <c:pt idx="52">
                  <c:v>3003.4489532074799</c:v>
                </c:pt>
                <c:pt idx="53">
                  <c:v>3002.01514105263</c:v>
                </c:pt>
                <c:pt idx="54">
                  <c:v>3000.9147485942099</c:v>
                </c:pt>
                <c:pt idx="55">
                  <c:v>3000.8146966343202</c:v>
                </c:pt>
                <c:pt idx="56">
                  <c:v>2997.6468838812498</c:v>
                </c:pt>
                <c:pt idx="57">
                  <c:v>2998.38049513538</c:v>
                </c:pt>
                <c:pt idx="58">
                  <c:v>2996.8799762466501</c:v>
                </c:pt>
                <c:pt idx="59">
                  <c:v>2994.4257806375899</c:v>
                </c:pt>
                <c:pt idx="60">
                  <c:v>2988.5436860252898</c:v>
                </c:pt>
                <c:pt idx="61">
                  <c:v>2986.5229457906999</c:v>
                </c:pt>
                <c:pt idx="62">
                  <c:v>2988.1768234117599</c:v>
                </c:pt>
                <c:pt idx="63">
                  <c:v>2992.61177103516</c:v>
                </c:pt>
                <c:pt idx="64">
                  <c:v>2991.9448827967499</c:v>
                </c:pt>
                <c:pt idx="65">
                  <c:v>2990.0641990241502</c:v>
                </c:pt>
                <c:pt idx="66">
                  <c:v>2989.5106975796698</c:v>
                </c:pt>
                <c:pt idx="67">
                  <c:v>2991.65141875688</c:v>
                </c:pt>
                <c:pt idx="68">
                  <c:v>2992.8185016673301</c:v>
                </c:pt>
                <c:pt idx="69">
                  <c:v>2992.8118586730898</c:v>
                </c:pt>
                <c:pt idx="70">
                  <c:v>2992.4783901311098</c:v>
                </c:pt>
                <c:pt idx="71">
                  <c:v>2992.6518081009699</c:v>
                </c:pt>
                <c:pt idx="72">
                  <c:v>2994.97929836392</c:v>
                </c:pt>
                <c:pt idx="73">
                  <c:v>2992.07824741896</c:v>
                </c:pt>
                <c:pt idx="74">
                  <c:v>2989.5306591261001</c:v>
                </c:pt>
                <c:pt idx="75">
                  <c:v>2989.2238928158899</c:v>
                </c:pt>
                <c:pt idx="76">
                  <c:v>2989.1038630277199</c:v>
                </c:pt>
                <c:pt idx="77">
                  <c:v>2988.3169287193</c:v>
                </c:pt>
                <c:pt idx="78">
                  <c:v>2988.26354053761</c:v>
                </c:pt>
                <c:pt idx="79">
                  <c:v>2990.20425548614</c:v>
                </c:pt>
                <c:pt idx="80">
                  <c:v>2990.27762149611</c:v>
                </c:pt>
                <c:pt idx="81">
                  <c:v>2991.7514707167702</c:v>
                </c:pt>
                <c:pt idx="82">
                  <c:v>2990.4776602884899</c:v>
                </c:pt>
                <c:pt idx="83">
                  <c:v>2991.9382072388098</c:v>
                </c:pt>
                <c:pt idx="84">
                  <c:v>2993.57878258953</c:v>
                </c:pt>
                <c:pt idx="85">
                  <c:v>2995.79291862226</c:v>
                </c:pt>
                <c:pt idx="86">
                  <c:v>2996.4998276446299</c:v>
                </c:pt>
                <c:pt idx="87">
                  <c:v>2998.0537184332002</c:v>
                </c:pt>
                <c:pt idx="88">
                  <c:v>2998.6405813855399</c:v>
                </c:pt>
                <c:pt idx="89">
                  <c:v>2998.9873684797099</c:v>
                </c:pt>
                <c:pt idx="90">
                  <c:v>2998.28047573919</c:v>
                </c:pt>
                <c:pt idx="91">
                  <c:v>2996.6398841066198</c:v>
                </c:pt>
                <c:pt idx="92">
                  <c:v>2995.2393683322298</c:v>
                </c:pt>
                <c:pt idx="93">
                  <c:v>2997.9203375291399</c:v>
                </c:pt>
                <c:pt idx="94">
                  <c:v>3000.0477401541798</c:v>
                </c:pt>
                <c:pt idx="95">
                  <c:v>3002.40191636705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4029.9208200355702</c:v>
                </c:pt>
                <c:pt idx="1">
                  <c:v>4051.6305389372301</c:v>
                </c:pt>
                <c:pt idx="2">
                  <c:v>3965.0256628614902</c:v>
                </c:pt>
                <c:pt idx="3">
                  <c:v>3878.8567130925499</c:v>
                </c:pt>
                <c:pt idx="4">
                  <c:v>3969.5830039748198</c:v>
                </c:pt>
                <c:pt idx="5">
                  <c:v>3967.9851228736302</c:v>
                </c:pt>
                <c:pt idx="6">
                  <c:v>3929.9765397604301</c:v>
                </c:pt>
                <c:pt idx="7">
                  <c:v>3973.7682846827001</c:v>
                </c:pt>
                <c:pt idx="8">
                  <c:v>4062.6909847475499</c:v>
                </c:pt>
                <c:pt idx="9">
                  <c:v>4065.1239252557202</c:v>
                </c:pt>
                <c:pt idx="10">
                  <c:v>4028.7732404144499</c:v>
                </c:pt>
                <c:pt idx="11">
                  <c:v>4026.53313117782</c:v>
                </c:pt>
                <c:pt idx="12">
                  <c:v>4044.6881197347102</c:v>
                </c:pt>
                <c:pt idx="13">
                  <c:v>4037.9886968820501</c:v>
                </c:pt>
                <c:pt idx="14">
                  <c:v>4036.4744845524701</c:v>
                </c:pt>
                <c:pt idx="15">
                  <c:v>4015.0914472198501</c:v>
                </c:pt>
                <c:pt idx="16">
                  <c:v>4008.7375712951898</c:v>
                </c:pt>
                <c:pt idx="17">
                  <c:v>4006.9571222040499</c:v>
                </c:pt>
                <c:pt idx="18">
                  <c:v>3994.9446747877901</c:v>
                </c:pt>
                <c:pt idx="19">
                  <c:v>3996.3451521939</c:v>
                </c:pt>
                <c:pt idx="20">
                  <c:v>4091.5206085435698</c:v>
                </c:pt>
                <c:pt idx="21">
                  <c:v>4052.0262509435402</c:v>
                </c:pt>
                <c:pt idx="22">
                  <c:v>3984.9574491497101</c:v>
                </c:pt>
                <c:pt idx="23">
                  <c:v>3995.0538208401499</c:v>
                </c:pt>
                <c:pt idx="24">
                  <c:v>3958.27686441371</c:v>
                </c:pt>
                <c:pt idx="25">
                  <c:v>3950.02206097212</c:v>
                </c:pt>
                <c:pt idx="26">
                  <c:v>3944.16046071764</c:v>
                </c:pt>
                <c:pt idx="27">
                  <c:v>3933.7639867258899</c:v>
                </c:pt>
                <c:pt idx="28">
                  <c:v>3890.7151290470301</c:v>
                </c:pt>
                <c:pt idx="29">
                  <c:v>3884.4188360532498</c:v>
                </c:pt>
                <c:pt idx="30">
                  <c:v>3878.3327594089701</c:v>
                </c:pt>
                <c:pt idx="31">
                  <c:v>3935.3465386949501</c:v>
                </c:pt>
                <c:pt idx="32">
                  <c:v>3911.57709102024</c:v>
                </c:pt>
                <c:pt idx="33">
                  <c:v>3882.8659719420102</c:v>
                </c:pt>
                <c:pt idx="34">
                  <c:v>3889.5970728080601</c:v>
                </c:pt>
                <c:pt idx="35">
                  <c:v>3896.8245776835302</c:v>
                </c:pt>
                <c:pt idx="36">
                  <c:v>3640.6518190092402</c:v>
                </c:pt>
                <c:pt idx="37">
                  <c:v>3581.8114223125099</c:v>
                </c:pt>
                <c:pt idx="38">
                  <c:v>3587.32316637653</c:v>
                </c:pt>
                <c:pt idx="39">
                  <c:v>3588.9092052297201</c:v>
                </c:pt>
                <c:pt idx="40">
                  <c:v>3563.40189121396</c:v>
                </c:pt>
                <c:pt idx="41">
                  <c:v>3539.4483952683099</c:v>
                </c:pt>
                <c:pt idx="42">
                  <c:v>3557.2978044841898</c:v>
                </c:pt>
                <c:pt idx="43">
                  <c:v>3558.5222106891902</c:v>
                </c:pt>
                <c:pt idx="44">
                  <c:v>3467.8661509165599</c:v>
                </c:pt>
                <c:pt idx="45">
                  <c:v>3447.8742158770601</c:v>
                </c:pt>
                <c:pt idx="46">
                  <c:v>3428.11690537598</c:v>
                </c:pt>
                <c:pt idx="47">
                  <c:v>3374.86371417911</c:v>
                </c:pt>
                <c:pt idx="48">
                  <c:v>3385.4717696683902</c:v>
                </c:pt>
                <c:pt idx="49">
                  <c:v>3497.7905247496001</c:v>
                </c:pt>
                <c:pt idx="50">
                  <c:v>3555.1268243702398</c:v>
                </c:pt>
                <c:pt idx="51">
                  <c:v>3498.5820310000599</c:v>
                </c:pt>
                <c:pt idx="52">
                  <c:v>3430.8930737052501</c:v>
                </c:pt>
                <c:pt idx="53">
                  <c:v>3423.99057274701</c:v>
                </c:pt>
                <c:pt idx="54">
                  <c:v>3423.2206292564501</c:v>
                </c:pt>
                <c:pt idx="55">
                  <c:v>3402.0662295479901</c:v>
                </c:pt>
                <c:pt idx="56">
                  <c:v>3409.7250060688898</c:v>
                </c:pt>
                <c:pt idx="57">
                  <c:v>3437.7101953449401</c:v>
                </c:pt>
                <c:pt idx="58">
                  <c:v>3409.2961357681902</c:v>
                </c:pt>
                <c:pt idx="59">
                  <c:v>3419.9757381724498</c:v>
                </c:pt>
                <c:pt idx="60">
                  <c:v>3522.2866259194202</c:v>
                </c:pt>
                <c:pt idx="61">
                  <c:v>3543.5676389960399</c:v>
                </c:pt>
                <c:pt idx="62">
                  <c:v>3626.4226179010102</c:v>
                </c:pt>
                <c:pt idx="63">
                  <c:v>3591.9841600549598</c:v>
                </c:pt>
                <c:pt idx="64">
                  <c:v>3547.4687879898402</c:v>
                </c:pt>
                <c:pt idx="65">
                  <c:v>3594.8506255252</c:v>
                </c:pt>
                <c:pt idx="66">
                  <c:v>3643.9857243240099</c:v>
                </c:pt>
                <c:pt idx="67">
                  <c:v>3693.0340622086801</c:v>
                </c:pt>
                <c:pt idx="68">
                  <c:v>3837.6923024688199</c:v>
                </c:pt>
                <c:pt idx="69">
                  <c:v>3878.1624448561902</c:v>
                </c:pt>
                <c:pt idx="70">
                  <c:v>3870.5244087168398</c:v>
                </c:pt>
                <c:pt idx="71">
                  <c:v>3866.48202446812</c:v>
                </c:pt>
                <c:pt idx="72">
                  <c:v>3812.8606544915301</c:v>
                </c:pt>
                <c:pt idx="73">
                  <c:v>3880.45299877977</c:v>
                </c:pt>
                <c:pt idx="74">
                  <c:v>3920.7960837146802</c:v>
                </c:pt>
                <c:pt idx="75">
                  <c:v>3963.9081164970898</c:v>
                </c:pt>
                <c:pt idx="76">
                  <c:v>3944.9383648304702</c:v>
                </c:pt>
                <c:pt idx="77">
                  <c:v>3958.3715530549798</c:v>
                </c:pt>
                <c:pt idx="78">
                  <c:v>3951.7878223862199</c:v>
                </c:pt>
                <c:pt idx="79">
                  <c:v>3970.9687608087702</c:v>
                </c:pt>
                <c:pt idx="80">
                  <c:v>3970.7803539326601</c:v>
                </c:pt>
                <c:pt idx="81">
                  <c:v>3998.4583849013002</c:v>
                </c:pt>
                <c:pt idx="82">
                  <c:v>4003.04592374703</c:v>
                </c:pt>
                <c:pt idx="83">
                  <c:v>4016.65510093481</c:v>
                </c:pt>
                <c:pt idx="84">
                  <c:v>4059.8715264228299</c:v>
                </c:pt>
                <c:pt idx="85">
                  <c:v>4039.9291150065401</c:v>
                </c:pt>
                <c:pt idx="86">
                  <c:v>3985.2291958461001</c:v>
                </c:pt>
                <c:pt idx="87">
                  <c:v>3947.8046658250501</c:v>
                </c:pt>
                <c:pt idx="88">
                  <c:v>4120.7592997700403</c:v>
                </c:pt>
                <c:pt idx="89">
                  <c:v>4112.82436860489</c:v>
                </c:pt>
                <c:pt idx="90">
                  <c:v>4080.8915001689602</c:v>
                </c:pt>
                <c:pt idx="91">
                  <c:v>4019.1319399984</c:v>
                </c:pt>
                <c:pt idx="92">
                  <c:v>4161.6962405468403</c:v>
                </c:pt>
                <c:pt idx="93">
                  <c:v>4130.5313912361798</c:v>
                </c:pt>
                <c:pt idx="94">
                  <c:v>4106.6762188440298</c:v>
                </c:pt>
                <c:pt idx="95">
                  <c:v>4013.42389422628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387.31723879289598</c:v>
                </c:pt>
                <c:pt idx="1">
                  <c:v>388.19667330380997</c:v>
                </c:pt>
                <c:pt idx="2">
                  <c:v>388.11487864456097</c:v>
                </c:pt>
                <c:pt idx="3">
                  <c:v>386.85853017383698</c:v>
                </c:pt>
                <c:pt idx="4">
                  <c:v>385.49334536515897</c:v>
                </c:pt>
                <c:pt idx="5">
                  <c:v>386.67245622654798</c:v>
                </c:pt>
                <c:pt idx="6">
                  <c:v>385.56651620741002</c:v>
                </c:pt>
                <c:pt idx="7">
                  <c:v>386.33733242720899</c:v>
                </c:pt>
                <c:pt idx="8">
                  <c:v>385.892120778471</c:v>
                </c:pt>
                <c:pt idx="9">
                  <c:v>387.34777180146301</c:v>
                </c:pt>
                <c:pt idx="10">
                  <c:v>386.57059093635502</c:v>
                </c:pt>
                <c:pt idx="11">
                  <c:v>386.10498223152302</c:v>
                </c:pt>
                <c:pt idx="12">
                  <c:v>384.98205907307602</c:v>
                </c:pt>
                <c:pt idx="13">
                  <c:v>384.71627416857899</c:v>
                </c:pt>
                <c:pt idx="14">
                  <c:v>384.69128909733797</c:v>
                </c:pt>
                <c:pt idx="15">
                  <c:v>385.43916008052702</c:v>
                </c:pt>
                <c:pt idx="16">
                  <c:v>384.04300100873098</c:v>
                </c:pt>
                <c:pt idx="17">
                  <c:v>383.68095810139499</c:v>
                </c:pt>
                <c:pt idx="18">
                  <c:v>384.14988911753198</c:v>
                </c:pt>
                <c:pt idx="19">
                  <c:v>383.61712714712201</c:v>
                </c:pt>
                <c:pt idx="20">
                  <c:v>385.56959853817199</c:v>
                </c:pt>
                <c:pt idx="21">
                  <c:v>388.69326401306699</c:v>
                </c:pt>
                <c:pt idx="22">
                  <c:v>387.13091712375302</c:v>
                </c:pt>
                <c:pt idx="23">
                  <c:v>387.89772205584302</c:v>
                </c:pt>
                <c:pt idx="24">
                  <c:v>411.80950998476402</c:v>
                </c:pt>
                <c:pt idx="25">
                  <c:v>419.34790530054698</c:v>
                </c:pt>
                <c:pt idx="26">
                  <c:v>420.44183468048101</c:v>
                </c:pt>
                <c:pt idx="27">
                  <c:v>422.40054040482403</c:v>
                </c:pt>
                <c:pt idx="28">
                  <c:v>427.965405391638</c:v>
                </c:pt>
                <c:pt idx="29">
                  <c:v>432.22438914914397</c:v>
                </c:pt>
                <c:pt idx="30">
                  <c:v>433.76505908612597</c:v>
                </c:pt>
                <c:pt idx="31">
                  <c:v>426.94765306185599</c:v>
                </c:pt>
                <c:pt idx="32">
                  <c:v>414.01247977764899</c:v>
                </c:pt>
                <c:pt idx="33">
                  <c:v>418.66101905075999</c:v>
                </c:pt>
                <c:pt idx="34">
                  <c:v>420.21330094958898</c:v>
                </c:pt>
                <c:pt idx="35">
                  <c:v>417.66038275274099</c:v>
                </c:pt>
                <c:pt idx="36">
                  <c:v>409.78634496999001</c:v>
                </c:pt>
                <c:pt idx="37">
                  <c:v>409.38866624196402</c:v>
                </c:pt>
                <c:pt idx="38">
                  <c:v>408.46221231709399</c:v>
                </c:pt>
                <c:pt idx="39">
                  <c:v>408.56611615170101</c:v>
                </c:pt>
                <c:pt idx="40">
                  <c:v>391.30800558500601</c:v>
                </c:pt>
                <c:pt idx="41">
                  <c:v>390.80589274278202</c:v>
                </c:pt>
                <c:pt idx="42">
                  <c:v>386.50582199360798</c:v>
                </c:pt>
                <c:pt idx="43">
                  <c:v>386.25071364292103</c:v>
                </c:pt>
                <c:pt idx="44">
                  <c:v>385.67824263364798</c:v>
                </c:pt>
                <c:pt idx="45">
                  <c:v>386.19405113976097</c:v>
                </c:pt>
                <c:pt idx="46">
                  <c:v>388.25007155547303</c:v>
                </c:pt>
                <c:pt idx="47">
                  <c:v>388.08035886242601</c:v>
                </c:pt>
                <c:pt idx="48">
                  <c:v>385.90899811990698</c:v>
                </c:pt>
                <c:pt idx="49">
                  <c:v>388.48194824115802</c:v>
                </c:pt>
                <c:pt idx="50">
                  <c:v>385.54758225850998</c:v>
                </c:pt>
                <c:pt idx="51">
                  <c:v>385.14500973367399</c:v>
                </c:pt>
                <c:pt idx="52">
                  <c:v>385.06010177843098</c:v>
                </c:pt>
                <c:pt idx="53">
                  <c:v>386.44616102385697</c:v>
                </c:pt>
                <c:pt idx="54">
                  <c:v>387.78347970453802</c:v>
                </c:pt>
                <c:pt idx="55">
                  <c:v>386.72393979472298</c:v>
                </c:pt>
                <c:pt idx="56">
                  <c:v>387.61114270811402</c:v>
                </c:pt>
                <c:pt idx="57">
                  <c:v>385.73775522833103</c:v>
                </c:pt>
                <c:pt idx="58">
                  <c:v>382.83526537117098</c:v>
                </c:pt>
                <c:pt idx="59">
                  <c:v>382.91186174216699</c:v>
                </c:pt>
                <c:pt idx="60">
                  <c:v>383.07888691115602</c:v>
                </c:pt>
                <c:pt idx="61">
                  <c:v>385.49837721529298</c:v>
                </c:pt>
                <c:pt idx="62">
                  <c:v>385.64416410606299</c:v>
                </c:pt>
                <c:pt idx="63">
                  <c:v>388.10457496374801</c:v>
                </c:pt>
                <c:pt idx="64">
                  <c:v>384.864997595479</c:v>
                </c:pt>
                <c:pt idx="65">
                  <c:v>386.19006307597601</c:v>
                </c:pt>
                <c:pt idx="66">
                  <c:v>386.25380758564398</c:v>
                </c:pt>
                <c:pt idx="67">
                  <c:v>388.79343911770297</c:v>
                </c:pt>
                <c:pt idx="68">
                  <c:v>397.99848254454503</c:v>
                </c:pt>
                <c:pt idx="69">
                  <c:v>405.78382042139998</c:v>
                </c:pt>
                <c:pt idx="70">
                  <c:v>405.66589449775398</c:v>
                </c:pt>
                <c:pt idx="71">
                  <c:v>407.00846436562699</c:v>
                </c:pt>
                <c:pt idx="72">
                  <c:v>423.01950699955</c:v>
                </c:pt>
                <c:pt idx="73">
                  <c:v>436.14868520098901</c:v>
                </c:pt>
                <c:pt idx="74">
                  <c:v>435.02856439599998</c:v>
                </c:pt>
                <c:pt idx="75">
                  <c:v>435.36875359113998</c:v>
                </c:pt>
                <c:pt idx="76">
                  <c:v>440.839293321654</c:v>
                </c:pt>
                <c:pt idx="77">
                  <c:v>447.03685798340399</c:v>
                </c:pt>
                <c:pt idx="78">
                  <c:v>445.72073758418298</c:v>
                </c:pt>
                <c:pt idx="79">
                  <c:v>441.88235714782599</c:v>
                </c:pt>
                <c:pt idx="80">
                  <c:v>427.815275627137</c:v>
                </c:pt>
                <c:pt idx="81">
                  <c:v>431.81681186875198</c:v>
                </c:pt>
                <c:pt idx="82">
                  <c:v>433.588779183545</c:v>
                </c:pt>
                <c:pt idx="83">
                  <c:v>436.550822922365</c:v>
                </c:pt>
                <c:pt idx="84">
                  <c:v>425.19947220579797</c:v>
                </c:pt>
                <c:pt idx="85">
                  <c:v>423.87391773268502</c:v>
                </c:pt>
                <c:pt idx="86">
                  <c:v>423.76633161595498</c:v>
                </c:pt>
                <c:pt idx="87">
                  <c:v>416.95219242361901</c:v>
                </c:pt>
                <c:pt idx="88">
                  <c:v>390.62508288486401</c:v>
                </c:pt>
                <c:pt idx="89">
                  <c:v>391.04894013576501</c:v>
                </c:pt>
                <c:pt idx="90">
                  <c:v>390.51270102789101</c:v>
                </c:pt>
                <c:pt idx="91">
                  <c:v>384.25045515821603</c:v>
                </c:pt>
                <c:pt idx="92">
                  <c:v>379.679752155583</c:v>
                </c:pt>
                <c:pt idx="93">
                  <c:v>383.53787550751599</c:v>
                </c:pt>
                <c:pt idx="94">
                  <c:v>387.61451146726699</c:v>
                </c:pt>
                <c:pt idx="95">
                  <c:v>387.693058647854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96.758242154187101</c:v>
                </c:pt>
                <c:pt idx="1">
                  <c:v>96.876384282118593</c:v>
                </c:pt>
                <c:pt idx="2">
                  <c:v>92.874493347013797</c:v>
                </c:pt>
                <c:pt idx="3">
                  <c:v>93.783532695749599</c:v>
                </c:pt>
                <c:pt idx="4">
                  <c:v>95.874053385625402</c:v>
                </c:pt>
                <c:pt idx="5">
                  <c:v>99.204591360811094</c:v>
                </c:pt>
                <c:pt idx="6">
                  <c:v>99.1721993971546</c:v>
                </c:pt>
                <c:pt idx="7">
                  <c:v>95.416981342574005</c:v>
                </c:pt>
                <c:pt idx="8">
                  <c:v>96.167724126589704</c:v>
                </c:pt>
                <c:pt idx="9">
                  <c:v>95.426616087774093</c:v>
                </c:pt>
                <c:pt idx="10">
                  <c:v>98.508525030921902</c:v>
                </c:pt>
                <c:pt idx="11">
                  <c:v>105.94224613830499</c:v>
                </c:pt>
                <c:pt idx="12">
                  <c:v>103.59307903594301</c:v>
                </c:pt>
                <c:pt idx="13">
                  <c:v>104.001698790391</c:v>
                </c:pt>
                <c:pt idx="14">
                  <c:v>108.255344043541</c:v>
                </c:pt>
                <c:pt idx="15">
                  <c:v>111.896320364407</c:v>
                </c:pt>
                <c:pt idx="16">
                  <c:v>117.136396699153</c:v>
                </c:pt>
                <c:pt idx="17">
                  <c:v>125.20402377177</c:v>
                </c:pt>
                <c:pt idx="18">
                  <c:v>123.798219797919</c:v>
                </c:pt>
                <c:pt idx="19">
                  <c:v>115.051441048046</c:v>
                </c:pt>
                <c:pt idx="20">
                  <c:v>116.054898621536</c:v>
                </c:pt>
                <c:pt idx="21">
                  <c:v>118.654159539587</c:v>
                </c:pt>
                <c:pt idx="22">
                  <c:v>127.68701690505399</c:v>
                </c:pt>
                <c:pt idx="23">
                  <c:v>126.510251970515</c:v>
                </c:pt>
                <c:pt idx="24">
                  <c:v>128.477758793552</c:v>
                </c:pt>
                <c:pt idx="25">
                  <c:v>125.760902517289</c:v>
                </c:pt>
                <c:pt idx="26">
                  <c:v>120.395264865877</c:v>
                </c:pt>
                <c:pt idx="27">
                  <c:v>113.659633550563</c:v>
                </c:pt>
                <c:pt idx="28">
                  <c:v>103.87659466848</c:v>
                </c:pt>
                <c:pt idx="29">
                  <c:v>89.476723925138501</c:v>
                </c:pt>
                <c:pt idx="30">
                  <c:v>86.076275538749798</c:v>
                </c:pt>
                <c:pt idx="31">
                  <c:v>84.502477604281793</c:v>
                </c:pt>
                <c:pt idx="32">
                  <c:v>78.820679165016102</c:v>
                </c:pt>
                <c:pt idx="33">
                  <c:v>79.134827363951203</c:v>
                </c:pt>
                <c:pt idx="34">
                  <c:v>74.809870602193101</c:v>
                </c:pt>
                <c:pt idx="35">
                  <c:v>74.630852707781102</c:v>
                </c:pt>
                <c:pt idx="36">
                  <c:v>73.555347868324503</c:v>
                </c:pt>
                <c:pt idx="37">
                  <c:v>78.426739866859194</c:v>
                </c:pt>
                <c:pt idx="38">
                  <c:v>80.471523476849598</c:v>
                </c:pt>
                <c:pt idx="39">
                  <c:v>82.344544246691996</c:v>
                </c:pt>
                <c:pt idx="40">
                  <c:v>84.641210582767798</c:v>
                </c:pt>
                <c:pt idx="41">
                  <c:v>84.159292619511305</c:v>
                </c:pt>
                <c:pt idx="42">
                  <c:v>80.841967210319794</c:v>
                </c:pt>
                <c:pt idx="43">
                  <c:v>82.758131528302798</c:v>
                </c:pt>
                <c:pt idx="44">
                  <c:v>92.890560403027607</c:v>
                </c:pt>
                <c:pt idx="45">
                  <c:v>96.201196685325399</c:v>
                </c:pt>
                <c:pt idx="46">
                  <c:v>99.519918014178401</c:v>
                </c:pt>
                <c:pt idx="47">
                  <c:v>96.849058222752603</c:v>
                </c:pt>
                <c:pt idx="48">
                  <c:v>98.702692485190497</c:v>
                </c:pt>
                <c:pt idx="49">
                  <c:v>96.227354127971907</c:v>
                </c:pt>
                <c:pt idx="50">
                  <c:v>92.111476204135499</c:v>
                </c:pt>
                <c:pt idx="51">
                  <c:v>96.264795944913899</c:v>
                </c:pt>
                <c:pt idx="52">
                  <c:v>101.942144631372</c:v>
                </c:pt>
                <c:pt idx="53">
                  <c:v>110.68829221430499</c:v>
                </c:pt>
                <c:pt idx="54">
                  <c:v>98.984623210426705</c:v>
                </c:pt>
                <c:pt idx="55">
                  <c:v>104.451375462328</c:v>
                </c:pt>
                <c:pt idx="56">
                  <c:v>104.907768185425</c:v>
                </c:pt>
                <c:pt idx="57">
                  <c:v>98.398656937185294</c:v>
                </c:pt>
                <c:pt idx="58">
                  <c:v>100.76412305847199</c:v>
                </c:pt>
                <c:pt idx="59">
                  <c:v>97.152637611550901</c:v>
                </c:pt>
                <c:pt idx="60">
                  <c:v>95.277146540260205</c:v>
                </c:pt>
                <c:pt idx="61">
                  <c:v>92.211751492394697</c:v>
                </c:pt>
                <c:pt idx="62">
                  <c:v>92.048684154766605</c:v>
                </c:pt>
                <c:pt idx="63">
                  <c:v>91.5968763235837</c:v>
                </c:pt>
                <c:pt idx="64">
                  <c:v>88.555967860520695</c:v>
                </c:pt>
                <c:pt idx="65">
                  <c:v>80.714010669486896</c:v>
                </c:pt>
                <c:pt idx="66">
                  <c:v>85.867022728644699</c:v>
                </c:pt>
                <c:pt idx="67">
                  <c:v>77.572043784452504</c:v>
                </c:pt>
                <c:pt idx="68">
                  <c:v>58.165119501564902</c:v>
                </c:pt>
                <c:pt idx="69">
                  <c:v>59.1428734616306</c:v>
                </c:pt>
                <c:pt idx="70">
                  <c:v>56.953020091709</c:v>
                </c:pt>
                <c:pt idx="71">
                  <c:v>61.565723220260097</c:v>
                </c:pt>
                <c:pt idx="72">
                  <c:v>66.021332832805399</c:v>
                </c:pt>
                <c:pt idx="73">
                  <c:v>56.728180461304397</c:v>
                </c:pt>
                <c:pt idx="74">
                  <c:v>51.901337768284598</c:v>
                </c:pt>
                <c:pt idx="75">
                  <c:v>47.373352879718702</c:v>
                </c:pt>
                <c:pt idx="76">
                  <c:v>37.430011704507898</c:v>
                </c:pt>
                <c:pt idx="77">
                  <c:v>29.2985336045225</c:v>
                </c:pt>
                <c:pt idx="78">
                  <c:v>29.089686470624699</c:v>
                </c:pt>
                <c:pt idx="79">
                  <c:v>24.980029605665099</c:v>
                </c:pt>
                <c:pt idx="80">
                  <c:v>22.1337375072365</c:v>
                </c:pt>
                <c:pt idx="81">
                  <c:v>20.626054697948501</c:v>
                </c:pt>
                <c:pt idx="82">
                  <c:v>21.994984076663499</c:v>
                </c:pt>
                <c:pt idx="83">
                  <c:v>22.4104556685962</c:v>
                </c:pt>
                <c:pt idx="84">
                  <c:v>20.9638909441869</c:v>
                </c:pt>
                <c:pt idx="85">
                  <c:v>20.172946735359801</c:v>
                </c:pt>
                <c:pt idx="86">
                  <c:v>17.688517360735801</c:v>
                </c:pt>
                <c:pt idx="87">
                  <c:v>16.2944374163296</c:v>
                </c:pt>
                <c:pt idx="88">
                  <c:v>16.5858240604481</c:v>
                </c:pt>
                <c:pt idx="89">
                  <c:v>13.944206352389401</c:v>
                </c:pt>
                <c:pt idx="90">
                  <c:v>10.941493262120501</c:v>
                </c:pt>
                <c:pt idx="91">
                  <c:v>11.7940012948242</c:v>
                </c:pt>
                <c:pt idx="92">
                  <c:v>10.725674749583501</c:v>
                </c:pt>
                <c:pt idx="93">
                  <c:v>11.032079697759499</c:v>
                </c:pt>
                <c:pt idx="94">
                  <c:v>12.411535493836</c:v>
                </c:pt>
                <c:pt idx="95">
                  <c:v>15.735786135027301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7.3661014937337299</c:v>
                </c:pt>
                <c:pt idx="19">
                  <c:v>10.0208409744493</c:v>
                </c:pt>
                <c:pt idx="20">
                  <c:v>9.9289011011387096</c:v>
                </c:pt>
                <c:pt idx="21">
                  <c:v>9.9300145387707808</c:v>
                </c:pt>
                <c:pt idx="22">
                  <c:v>9.9946502972609998</c:v>
                </c:pt>
                <c:pt idx="23">
                  <c:v>11.519973342347599</c:v>
                </c:pt>
                <c:pt idx="24">
                  <c:v>19.3287905193583</c:v>
                </c:pt>
                <c:pt idx="25">
                  <c:v>32.979242746106401</c:v>
                </c:pt>
                <c:pt idx="26">
                  <c:v>50.705858220796699</c:v>
                </c:pt>
                <c:pt idx="27">
                  <c:v>79.533994709248205</c:v>
                </c:pt>
                <c:pt idx="28">
                  <c:v>119.093223942713</c:v>
                </c:pt>
                <c:pt idx="29">
                  <c:v>170.97002601849499</c:v>
                </c:pt>
                <c:pt idx="30">
                  <c:v>227.028987309711</c:v>
                </c:pt>
                <c:pt idx="31">
                  <c:v>289.15218107160399</c:v>
                </c:pt>
                <c:pt idx="32">
                  <c:v>356.88815875910501</c:v>
                </c:pt>
                <c:pt idx="33">
                  <c:v>428.12716688469101</c:v>
                </c:pt>
                <c:pt idx="34">
                  <c:v>500.40998939020199</c:v>
                </c:pt>
                <c:pt idx="35">
                  <c:v>568.55796763881006</c:v>
                </c:pt>
                <c:pt idx="36">
                  <c:v>633.11789039216706</c:v>
                </c:pt>
                <c:pt idx="37">
                  <c:v>704.03285240022296</c:v>
                </c:pt>
                <c:pt idx="38">
                  <c:v>761.93581738472801</c:v>
                </c:pt>
                <c:pt idx="39">
                  <c:v>837.00310794554605</c:v>
                </c:pt>
                <c:pt idx="40">
                  <c:v>918.41215966532604</c:v>
                </c:pt>
                <c:pt idx="41">
                  <c:v>972.35732422560397</c:v>
                </c:pt>
                <c:pt idx="42">
                  <c:v>1024.35404422333</c:v>
                </c:pt>
                <c:pt idx="43">
                  <c:v>1065.0121561794101</c:v>
                </c:pt>
                <c:pt idx="44">
                  <c:v>1081.23400919196</c:v>
                </c:pt>
                <c:pt idx="45">
                  <c:v>1112.6827667600701</c:v>
                </c:pt>
                <c:pt idx="46">
                  <c:v>1143.1666289218299</c:v>
                </c:pt>
                <c:pt idx="47">
                  <c:v>1174.9530711251</c:v>
                </c:pt>
                <c:pt idx="48">
                  <c:v>1199.37150068798</c:v>
                </c:pt>
                <c:pt idx="49">
                  <c:v>1223.8697138535499</c:v>
                </c:pt>
                <c:pt idx="50">
                  <c:v>1239.05028502508</c:v>
                </c:pt>
                <c:pt idx="51">
                  <c:v>1248.9244030775899</c:v>
                </c:pt>
                <c:pt idx="52">
                  <c:v>1260.3525912955799</c:v>
                </c:pt>
                <c:pt idx="53">
                  <c:v>1253.37749219333</c:v>
                </c:pt>
                <c:pt idx="54">
                  <c:v>1239.8267871435501</c:v>
                </c:pt>
                <c:pt idx="55">
                  <c:v>1214.3855799527601</c:v>
                </c:pt>
                <c:pt idx="56">
                  <c:v>1161.55483220263</c:v>
                </c:pt>
                <c:pt idx="57">
                  <c:v>1151.71439442531</c:v>
                </c:pt>
                <c:pt idx="58">
                  <c:v>1155.28839154978</c:v>
                </c:pt>
                <c:pt idx="59">
                  <c:v>1087.3693252944199</c:v>
                </c:pt>
                <c:pt idx="60">
                  <c:v>1071.1187228848601</c:v>
                </c:pt>
                <c:pt idx="61">
                  <c:v>979.56072375418296</c:v>
                </c:pt>
                <c:pt idx="62">
                  <c:v>912.201112789288</c:v>
                </c:pt>
                <c:pt idx="63">
                  <c:v>864.69875404779202</c:v>
                </c:pt>
                <c:pt idx="64">
                  <c:v>801.52451158684801</c:v>
                </c:pt>
                <c:pt idx="65">
                  <c:v>755.72925661091699</c:v>
                </c:pt>
                <c:pt idx="66">
                  <c:v>717.41798960362405</c:v>
                </c:pt>
                <c:pt idx="67">
                  <c:v>675.77627097720801</c:v>
                </c:pt>
                <c:pt idx="68">
                  <c:v>598.10174215611596</c:v>
                </c:pt>
                <c:pt idx="69">
                  <c:v>544.56237813361201</c:v>
                </c:pt>
                <c:pt idx="70">
                  <c:v>480.42628468099502</c:v>
                </c:pt>
                <c:pt idx="71">
                  <c:v>397.52938264915099</c:v>
                </c:pt>
                <c:pt idx="72">
                  <c:v>334.32493568368301</c:v>
                </c:pt>
                <c:pt idx="73">
                  <c:v>266.42159187463699</c:v>
                </c:pt>
                <c:pt idx="74">
                  <c:v>205.71101131418899</c:v>
                </c:pt>
                <c:pt idx="75">
                  <c:v>159.260566859417</c:v>
                </c:pt>
                <c:pt idx="76">
                  <c:v>121.607689033792</c:v>
                </c:pt>
                <c:pt idx="77">
                  <c:v>88.922596200399198</c:v>
                </c:pt>
                <c:pt idx="78">
                  <c:v>67.247063239210206</c:v>
                </c:pt>
                <c:pt idx="79">
                  <c:v>49.0377955267179</c:v>
                </c:pt>
                <c:pt idx="80">
                  <c:v>32.891216889149902</c:v>
                </c:pt>
                <c:pt idx="81">
                  <c:v>21.5687827797423</c:v>
                </c:pt>
                <c:pt idx="82">
                  <c:v>16.582907316674099</c:v>
                </c:pt>
                <c:pt idx="83">
                  <c:v>16.342858550678901</c:v>
                </c:pt>
                <c:pt idx="84">
                  <c:v>16.408699050484401</c:v>
                </c:pt>
                <c:pt idx="85">
                  <c:v>16.522447144013501</c:v>
                </c:pt>
                <c:pt idx="86">
                  <c:v>8.7881784058118306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154.56748340130201</c:v>
                </c:pt>
                <c:pt idx="1">
                  <c:v>154.07568627651401</c:v>
                </c:pt>
                <c:pt idx="2">
                  <c:v>153.549576810177</c:v>
                </c:pt>
                <c:pt idx="3">
                  <c:v>148.38980167979199</c:v>
                </c:pt>
                <c:pt idx="4">
                  <c:v>75.868250113654298</c:v>
                </c:pt>
                <c:pt idx="5">
                  <c:v>73.183537760518703</c:v>
                </c:pt>
                <c:pt idx="6">
                  <c:v>73.117418715290896</c:v>
                </c:pt>
                <c:pt idx="7">
                  <c:v>73.104853282769</c:v>
                </c:pt>
                <c:pt idx="8">
                  <c:v>73.023177971376896</c:v>
                </c:pt>
                <c:pt idx="9">
                  <c:v>72.901796265647505</c:v>
                </c:pt>
                <c:pt idx="10">
                  <c:v>72.826569195726506</c:v>
                </c:pt>
                <c:pt idx="11">
                  <c:v>72.8211958335893</c:v>
                </c:pt>
                <c:pt idx="12">
                  <c:v>72.428315539904403</c:v>
                </c:pt>
                <c:pt idx="13">
                  <c:v>71.4553723203407</c:v>
                </c:pt>
                <c:pt idx="14">
                  <c:v>71.396765016059803</c:v>
                </c:pt>
                <c:pt idx="15">
                  <c:v>71.433500232873499</c:v>
                </c:pt>
                <c:pt idx="16">
                  <c:v>115.838099548283</c:v>
                </c:pt>
                <c:pt idx="17">
                  <c:v>122.36299108890999</c:v>
                </c:pt>
                <c:pt idx="18">
                  <c:v>122.456343169351</c:v>
                </c:pt>
                <c:pt idx="19">
                  <c:v>118.76750678517401</c:v>
                </c:pt>
                <c:pt idx="20">
                  <c:v>68.762232147672805</c:v>
                </c:pt>
                <c:pt idx="21">
                  <c:v>63.423090795880299</c:v>
                </c:pt>
                <c:pt idx="22">
                  <c:v>63.423090795880299</c:v>
                </c:pt>
                <c:pt idx="23">
                  <c:v>63.423090795880299</c:v>
                </c:pt>
                <c:pt idx="24">
                  <c:v>65.222174477850402</c:v>
                </c:pt>
                <c:pt idx="25">
                  <c:v>64.987470850964101</c:v>
                </c:pt>
                <c:pt idx="26">
                  <c:v>64.966193619721196</c:v>
                </c:pt>
                <c:pt idx="27">
                  <c:v>67.151554949919799</c:v>
                </c:pt>
                <c:pt idx="28">
                  <c:v>118.00078056244899</c:v>
                </c:pt>
                <c:pt idx="29">
                  <c:v>123.767869240981</c:v>
                </c:pt>
                <c:pt idx="30">
                  <c:v>123.767869240981</c:v>
                </c:pt>
                <c:pt idx="31">
                  <c:v>120.75003998858099</c:v>
                </c:pt>
                <c:pt idx="32">
                  <c:v>89.122856159116196</c:v>
                </c:pt>
                <c:pt idx="33">
                  <c:v>86.983427298857904</c:v>
                </c:pt>
                <c:pt idx="34">
                  <c:v>86.460974387868404</c:v>
                </c:pt>
                <c:pt idx="35">
                  <c:v>86.149707850888007</c:v>
                </c:pt>
                <c:pt idx="36">
                  <c:v>72.481966915937704</c:v>
                </c:pt>
                <c:pt idx="37">
                  <c:v>71.816043994445593</c:v>
                </c:pt>
                <c:pt idx="38">
                  <c:v>71.849063687555798</c:v>
                </c:pt>
                <c:pt idx="39">
                  <c:v>63.704359509369802</c:v>
                </c:pt>
                <c:pt idx="40">
                  <c:v>64.587576167862395</c:v>
                </c:pt>
                <c:pt idx="41">
                  <c:v>64.587576167862395</c:v>
                </c:pt>
                <c:pt idx="42">
                  <c:v>64.587576167862395</c:v>
                </c:pt>
                <c:pt idx="43">
                  <c:v>64.546469016433406</c:v>
                </c:pt>
                <c:pt idx="44">
                  <c:v>63.784013861398201</c:v>
                </c:pt>
                <c:pt idx="45">
                  <c:v>63.757784322771599</c:v>
                </c:pt>
                <c:pt idx="46">
                  <c:v>63.792847217695602</c:v>
                </c:pt>
                <c:pt idx="47">
                  <c:v>63.793849679750103</c:v>
                </c:pt>
                <c:pt idx="48">
                  <c:v>67.701241672022505</c:v>
                </c:pt>
                <c:pt idx="49">
                  <c:v>68.224333148237093</c:v>
                </c:pt>
                <c:pt idx="50">
                  <c:v>68.048245360525399</c:v>
                </c:pt>
                <c:pt idx="51">
                  <c:v>72.837598088757801</c:v>
                </c:pt>
                <c:pt idx="52">
                  <c:v>127.350064456666</c:v>
                </c:pt>
                <c:pt idx="53">
                  <c:v>134.59279383190901</c:v>
                </c:pt>
                <c:pt idx="54">
                  <c:v>133.979789837395</c:v>
                </c:pt>
                <c:pt idx="55">
                  <c:v>128.802618007414</c:v>
                </c:pt>
                <c:pt idx="56">
                  <c:v>63.396079150635302</c:v>
                </c:pt>
                <c:pt idx="57">
                  <c:v>61.0002069961918</c:v>
                </c:pt>
                <c:pt idx="58">
                  <c:v>61.072262965170999</c:v>
                </c:pt>
                <c:pt idx="59">
                  <c:v>61.143335352315098</c:v>
                </c:pt>
                <c:pt idx="60">
                  <c:v>63.240662875350402</c:v>
                </c:pt>
                <c:pt idx="61">
                  <c:v>63.335693484876899</c:v>
                </c:pt>
                <c:pt idx="62">
                  <c:v>63.282684036299599</c:v>
                </c:pt>
                <c:pt idx="63">
                  <c:v>63.2788976471155</c:v>
                </c:pt>
                <c:pt idx="64">
                  <c:v>60.394444988258499</c:v>
                </c:pt>
                <c:pt idx="65">
                  <c:v>60.188412655482999</c:v>
                </c:pt>
                <c:pt idx="66">
                  <c:v>60.188412655482999</c:v>
                </c:pt>
                <c:pt idx="67">
                  <c:v>60.188412655482999</c:v>
                </c:pt>
                <c:pt idx="68">
                  <c:v>62.211890071440003</c:v>
                </c:pt>
                <c:pt idx="69">
                  <c:v>62.169904601864197</c:v>
                </c:pt>
                <c:pt idx="70">
                  <c:v>62.169904601864197</c:v>
                </c:pt>
                <c:pt idx="71">
                  <c:v>64.530687222170201</c:v>
                </c:pt>
                <c:pt idx="72">
                  <c:v>101.067699493704</c:v>
                </c:pt>
                <c:pt idx="73">
                  <c:v>105.410898415237</c:v>
                </c:pt>
                <c:pt idx="74">
                  <c:v>105.304757960506</c:v>
                </c:pt>
                <c:pt idx="75">
                  <c:v>124.13269611512899</c:v>
                </c:pt>
                <c:pt idx="76">
                  <c:v>321.63659279022301</c:v>
                </c:pt>
                <c:pt idx="77">
                  <c:v>345.28738830332702</c:v>
                </c:pt>
                <c:pt idx="78">
                  <c:v>345.85571083640298</c:v>
                </c:pt>
                <c:pt idx="79">
                  <c:v>349.19391982313903</c:v>
                </c:pt>
                <c:pt idx="80">
                  <c:v>408.63558082408002</c:v>
                </c:pt>
                <c:pt idx="81">
                  <c:v>422.80756586236203</c:v>
                </c:pt>
                <c:pt idx="82">
                  <c:v>423.00257525066797</c:v>
                </c:pt>
                <c:pt idx="83">
                  <c:v>426.40230168178698</c:v>
                </c:pt>
                <c:pt idx="84">
                  <c:v>491.55788880186299</c:v>
                </c:pt>
                <c:pt idx="85">
                  <c:v>501.15317626352902</c:v>
                </c:pt>
                <c:pt idx="86">
                  <c:v>502.67431570240399</c:v>
                </c:pt>
                <c:pt idx="87">
                  <c:v>503.00249426047401</c:v>
                </c:pt>
                <c:pt idx="88">
                  <c:v>499.595782665483</c:v>
                </c:pt>
                <c:pt idx="89">
                  <c:v>500.72398387684899</c:v>
                </c:pt>
                <c:pt idx="90">
                  <c:v>500.66727493982302</c:v>
                </c:pt>
                <c:pt idx="91">
                  <c:v>479.73510996449698</c:v>
                </c:pt>
                <c:pt idx="92">
                  <c:v>211.98188680429701</c:v>
                </c:pt>
                <c:pt idx="93">
                  <c:v>179.45005545701099</c:v>
                </c:pt>
                <c:pt idx="94">
                  <c:v>178.995074242577</c:v>
                </c:pt>
                <c:pt idx="95">
                  <c:v>171.93336427177701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314.22429721581199</c:v>
                </c:pt>
                <c:pt idx="1">
                  <c:v>319.98370277893702</c:v>
                </c:pt>
                <c:pt idx="2">
                  <c:v>360.66938380591603</c:v>
                </c:pt>
                <c:pt idx="3">
                  <c:v>409.30728140667998</c:v>
                </c:pt>
                <c:pt idx="4">
                  <c:v>362.59138874497302</c:v>
                </c:pt>
                <c:pt idx="5">
                  <c:v>393.402878493576</c:v>
                </c:pt>
                <c:pt idx="6">
                  <c:v>395.13993921032301</c:v>
                </c:pt>
                <c:pt idx="7">
                  <c:v>319.58740352133901</c:v>
                </c:pt>
                <c:pt idx="8">
                  <c:v>10.646969086144599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84.284104302994194</c:v>
                </c:pt>
                <c:pt idx="33">
                  <c:v>79.198392410944606</c:v>
                </c:pt>
                <c:pt idx="34">
                  <c:v>79.238021228107399</c:v>
                </c:pt>
                <c:pt idx="35">
                  <c:v>84.548296333427999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2.0871230369296399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18.090111847939198</c:v>
                </c:pt>
                <c:pt idx="74">
                  <c:v>45.221664585651503</c:v>
                </c:pt>
                <c:pt idx="75">
                  <c:v>47.523949302988399</c:v>
                </c:pt>
                <c:pt idx="76">
                  <c:v>47.523949302988399</c:v>
                </c:pt>
                <c:pt idx="77">
                  <c:v>47.523949302988399</c:v>
                </c:pt>
                <c:pt idx="78">
                  <c:v>47.523949302988399</c:v>
                </c:pt>
                <c:pt idx="79">
                  <c:v>47.523949302988399</c:v>
                </c:pt>
                <c:pt idx="80">
                  <c:v>47.523949302988399</c:v>
                </c:pt>
                <c:pt idx="81">
                  <c:v>47.523949302988399</c:v>
                </c:pt>
                <c:pt idx="82">
                  <c:v>47.523949302988399</c:v>
                </c:pt>
                <c:pt idx="83">
                  <c:v>123.54542255169601</c:v>
                </c:pt>
                <c:pt idx="84">
                  <c:v>525.53211634844195</c:v>
                </c:pt>
                <c:pt idx="85">
                  <c:v>577.85009255817397</c:v>
                </c:pt>
                <c:pt idx="86">
                  <c:v>580.66351836904403</c:v>
                </c:pt>
                <c:pt idx="87">
                  <c:v>549.08427678856799</c:v>
                </c:pt>
                <c:pt idx="88">
                  <c:v>499.429110378941</c:v>
                </c:pt>
                <c:pt idx="89">
                  <c:v>496.66163490795401</c:v>
                </c:pt>
                <c:pt idx="90">
                  <c:v>497.55300337336098</c:v>
                </c:pt>
                <c:pt idx="91">
                  <c:v>477.81704919734801</c:v>
                </c:pt>
                <c:pt idx="92">
                  <c:v>376.73891325734797</c:v>
                </c:pt>
                <c:pt idx="93">
                  <c:v>371.745673224499</c:v>
                </c:pt>
                <c:pt idx="94">
                  <c:v>372.17498045533699</c:v>
                </c:pt>
                <c:pt idx="95">
                  <c:v>271.71567749774403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-2874.37647330662</c:v>
                </c:pt>
                <c:pt idx="1">
                  <c:v>-2945.8207708515101</c:v>
                </c:pt>
                <c:pt idx="2">
                  <c:v>-2968.25317668257</c:v>
                </c:pt>
                <c:pt idx="3">
                  <c:v>-2978.1682544979199</c:v>
                </c:pt>
                <c:pt idx="4">
                  <c:v>-2937.4364913527302</c:v>
                </c:pt>
                <c:pt idx="5">
                  <c:v>-2971.0365892273699</c:v>
                </c:pt>
                <c:pt idx="6">
                  <c:v>-2995.8004982079601</c:v>
                </c:pt>
                <c:pt idx="7">
                  <c:v>-2944.0887674555102</c:v>
                </c:pt>
                <c:pt idx="8">
                  <c:v>-2720.0761087600899</c:v>
                </c:pt>
                <c:pt idx="9">
                  <c:v>-2727.7167655240701</c:v>
                </c:pt>
                <c:pt idx="10">
                  <c:v>-2716.4995094332899</c:v>
                </c:pt>
                <c:pt idx="11">
                  <c:v>-2711.67039309444</c:v>
                </c:pt>
                <c:pt idx="12">
                  <c:v>-2724.7213082961798</c:v>
                </c:pt>
                <c:pt idx="13">
                  <c:v>-2687.7000435578602</c:v>
                </c:pt>
                <c:pt idx="14">
                  <c:v>-2706.3338569236698</c:v>
                </c:pt>
                <c:pt idx="15">
                  <c:v>-2746.7369321769802</c:v>
                </c:pt>
                <c:pt idx="16">
                  <c:v>-2764.0705439962799</c:v>
                </c:pt>
                <c:pt idx="17">
                  <c:v>-2776.9877707529899</c:v>
                </c:pt>
                <c:pt idx="18">
                  <c:v>-2804.01449965457</c:v>
                </c:pt>
                <c:pt idx="19">
                  <c:v>-2818.0413194415601</c:v>
                </c:pt>
                <c:pt idx="20">
                  <c:v>-2820.8167764626</c:v>
                </c:pt>
                <c:pt idx="21">
                  <c:v>-2879.1993678101899</c:v>
                </c:pt>
                <c:pt idx="22">
                  <c:v>-2898.7463813275699</c:v>
                </c:pt>
                <c:pt idx="23">
                  <c:v>-2904.6800354555398</c:v>
                </c:pt>
                <c:pt idx="24">
                  <c:v>-2837.7664167911198</c:v>
                </c:pt>
                <c:pt idx="25">
                  <c:v>-2780.32588259675</c:v>
                </c:pt>
                <c:pt idx="26">
                  <c:v>-2723.1630464098198</c:v>
                </c:pt>
                <c:pt idx="27">
                  <c:v>-2681.0956626245702</c:v>
                </c:pt>
                <c:pt idx="28">
                  <c:v>-2635.9340985844601</c:v>
                </c:pt>
                <c:pt idx="29">
                  <c:v>-2605.9915325033298</c:v>
                </c:pt>
                <c:pt idx="30">
                  <c:v>-2550.0390377106701</c:v>
                </c:pt>
                <c:pt idx="31">
                  <c:v>-2555.95294075216</c:v>
                </c:pt>
                <c:pt idx="32">
                  <c:v>-2508.5787527433799</c:v>
                </c:pt>
                <c:pt idx="33">
                  <c:v>-2436.8850146929299</c:v>
                </c:pt>
                <c:pt idx="34">
                  <c:v>-2351.6555281671199</c:v>
                </c:pt>
                <c:pt idx="35">
                  <c:v>-2320.2757667444498</c:v>
                </c:pt>
                <c:pt idx="36">
                  <c:v>-1914.7510770283</c:v>
                </c:pt>
                <c:pt idx="37">
                  <c:v>-1844.03387546825</c:v>
                </c:pt>
                <c:pt idx="38">
                  <c:v>-1821.5364239139301</c:v>
                </c:pt>
                <c:pt idx="39">
                  <c:v>-1768.08826642946</c:v>
                </c:pt>
                <c:pt idx="40">
                  <c:v>-1705.93491074707</c:v>
                </c:pt>
                <c:pt idx="41">
                  <c:v>-1660.9685324848101</c:v>
                </c:pt>
                <c:pt idx="42">
                  <c:v>-1668.33422949697</c:v>
                </c:pt>
                <c:pt idx="43">
                  <c:v>-1580.8804854667301</c:v>
                </c:pt>
                <c:pt idx="44">
                  <c:v>-1197.11011875232</c:v>
                </c:pt>
                <c:pt idx="45">
                  <c:v>-1129.8190258782399</c:v>
                </c:pt>
                <c:pt idx="46">
                  <c:v>-1160.7052369768001</c:v>
                </c:pt>
                <c:pt idx="47">
                  <c:v>-1179.67188612468</c:v>
                </c:pt>
                <c:pt idx="48">
                  <c:v>-1174.7869271939301</c:v>
                </c:pt>
                <c:pt idx="49">
                  <c:v>-911.01712182422102</c:v>
                </c:pt>
                <c:pt idx="50">
                  <c:v>-973.70527989483901</c:v>
                </c:pt>
                <c:pt idx="51">
                  <c:v>-958.83529610992196</c:v>
                </c:pt>
                <c:pt idx="52">
                  <c:v>-915.869655109527</c:v>
                </c:pt>
                <c:pt idx="53">
                  <c:v>-918.35027167071303</c:v>
                </c:pt>
                <c:pt idx="54">
                  <c:v>-897.14913706652499</c:v>
                </c:pt>
                <c:pt idx="55">
                  <c:v>-912.758587594711</c:v>
                </c:pt>
                <c:pt idx="56">
                  <c:v>-824.35490785030095</c:v>
                </c:pt>
                <c:pt idx="57">
                  <c:v>-839.59206498087701</c:v>
                </c:pt>
                <c:pt idx="58">
                  <c:v>-848.54347529716301</c:v>
                </c:pt>
                <c:pt idx="59">
                  <c:v>-837.93508006754496</c:v>
                </c:pt>
                <c:pt idx="60">
                  <c:v>-817.43957287594503</c:v>
                </c:pt>
                <c:pt idx="61">
                  <c:v>-774.15322381146098</c:v>
                </c:pt>
                <c:pt idx="62">
                  <c:v>-891.65014051322601</c:v>
                </c:pt>
                <c:pt idx="63">
                  <c:v>-912.80989343172496</c:v>
                </c:pt>
                <c:pt idx="64">
                  <c:v>-899.16465118717895</c:v>
                </c:pt>
                <c:pt idx="65">
                  <c:v>-895.82753580922099</c:v>
                </c:pt>
                <c:pt idx="66">
                  <c:v>-957.83843738802</c:v>
                </c:pt>
                <c:pt idx="67">
                  <c:v>-1086.3514334558399</c:v>
                </c:pt>
                <c:pt idx="68">
                  <c:v>-1694.87971402209</c:v>
                </c:pt>
                <c:pt idx="69">
                  <c:v>-1878.58849036937</c:v>
                </c:pt>
                <c:pt idx="70">
                  <c:v>-1833.65839804489</c:v>
                </c:pt>
                <c:pt idx="71">
                  <c:v>-1787.76403467093</c:v>
                </c:pt>
                <c:pt idx="72">
                  <c:v>-1672.65076544522</c:v>
                </c:pt>
                <c:pt idx="73">
                  <c:v>-1687.8106478677</c:v>
                </c:pt>
                <c:pt idx="74">
                  <c:v>-1673.5833926293401</c:v>
                </c:pt>
                <c:pt idx="75">
                  <c:v>-1655.4602639387001</c:v>
                </c:pt>
                <c:pt idx="76">
                  <c:v>-1792.7549430311001</c:v>
                </c:pt>
                <c:pt idx="77">
                  <c:v>-1803.6951087155301</c:v>
                </c:pt>
                <c:pt idx="78">
                  <c:v>-1764.7492310320199</c:v>
                </c:pt>
                <c:pt idx="79">
                  <c:v>-1764.1912020790201</c:v>
                </c:pt>
                <c:pt idx="80">
                  <c:v>-1790.64496314185</c:v>
                </c:pt>
                <c:pt idx="81">
                  <c:v>-1835.55863403389</c:v>
                </c:pt>
                <c:pt idx="82">
                  <c:v>-1869.0470305220299</c:v>
                </c:pt>
                <c:pt idx="83">
                  <c:v>-1888.9916176935201</c:v>
                </c:pt>
                <c:pt idx="84">
                  <c:v>-2323.0453583895301</c:v>
                </c:pt>
                <c:pt idx="85">
                  <c:v>-2388.9535835618999</c:v>
                </c:pt>
                <c:pt idx="86">
                  <c:v>-2360.1977515469098</c:v>
                </c:pt>
                <c:pt idx="87">
                  <c:v>-2335.1400876870998</c:v>
                </c:pt>
                <c:pt idx="88">
                  <c:v>-2410.0053900686999</c:v>
                </c:pt>
                <c:pt idx="89">
                  <c:v>-2459.0873908482999</c:v>
                </c:pt>
                <c:pt idx="90">
                  <c:v>-2502.4010698103298</c:v>
                </c:pt>
                <c:pt idx="91">
                  <c:v>-2451.7322255885601</c:v>
                </c:pt>
                <c:pt idx="92">
                  <c:v>-2325.6124649421799</c:v>
                </c:pt>
                <c:pt idx="93">
                  <c:v>-2362.5082397996598</c:v>
                </c:pt>
                <c:pt idx="94">
                  <c:v>-2460.37963687105</c:v>
                </c:pt>
                <c:pt idx="95">
                  <c:v>-2407.97786569961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-65.301450163798904</c:v>
                </c:pt>
                <c:pt idx="44">
                  <c:v>-315.32429269333801</c:v>
                </c:pt>
                <c:pt idx="45">
                  <c:v>-315.25676275564899</c:v>
                </c:pt>
                <c:pt idx="46">
                  <c:v>-315.29052978534401</c:v>
                </c:pt>
                <c:pt idx="47">
                  <c:v>-314.58822296724901</c:v>
                </c:pt>
                <c:pt idx="48">
                  <c:v>-400.71589993140702</c:v>
                </c:pt>
                <c:pt idx="49">
                  <c:v>-896.31811159998904</c:v>
                </c:pt>
                <c:pt idx="50">
                  <c:v>-956.53454961814202</c:v>
                </c:pt>
                <c:pt idx="51">
                  <c:v>-955.69043364043102</c:v>
                </c:pt>
                <c:pt idx="52">
                  <c:v>-991.30384080921203</c:v>
                </c:pt>
                <c:pt idx="53">
                  <c:v>-1003.73509087249</c:v>
                </c:pt>
                <c:pt idx="54">
                  <c:v>-1001.21656300046</c:v>
                </c:pt>
                <c:pt idx="55">
                  <c:v>-1000.07496742541</c:v>
                </c:pt>
                <c:pt idx="56">
                  <c:v>-995.47831123652895</c:v>
                </c:pt>
                <c:pt idx="57">
                  <c:v>-996.15250599773799</c:v>
                </c:pt>
                <c:pt idx="58">
                  <c:v>-993.78242528365297</c:v>
                </c:pt>
                <c:pt idx="59">
                  <c:v>-992.50746385205105</c:v>
                </c:pt>
                <c:pt idx="60">
                  <c:v>-989.50863836594601</c:v>
                </c:pt>
                <c:pt idx="61">
                  <c:v>-986.90380621136603</c:v>
                </c:pt>
                <c:pt idx="62">
                  <c:v>-976.20447400497301</c:v>
                </c:pt>
                <c:pt idx="63">
                  <c:v>-889.88926482936404</c:v>
                </c:pt>
                <c:pt idx="64">
                  <c:v>-768.90263011456898</c:v>
                </c:pt>
                <c:pt idx="65">
                  <c:v>-713.87922946657397</c:v>
                </c:pt>
                <c:pt idx="66">
                  <c:v>-711.42113808601698</c:v>
                </c:pt>
                <c:pt idx="67">
                  <c:v>-630.00704685693097</c:v>
                </c:pt>
                <c:pt idx="68">
                  <c:v>-120.20328908628299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7.6373896256696702E-2"/>
          <c:w val="0.19904200363756794"/>
          <c:h val="0.792124555932513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3033.14456348778</c:v>
                </c:pt>
                <c:pt idx="1">
                  <c:v>3033.8447829848901</c:v>
                </c:pt>
                <c:pt idx="2">
                  <c:v>3035.6986576138402</c:v>
                </c:pt>
                <c:pt idx="3">
                  <c:v>3038.1926919913699</c:v>
                </c:pt>
                <c:pt idx="4">
                  <c:v>3039.13966278933</c:v>
                </c:pt>
                <c:pt idx="5">
                  <c:v>3040.7801291277401</c:v>
                </c:pt>
                <c:pt idx="6">
                  <c:v>3041.6003541565601</c:v>
                </c:pt>
                <c:pt idx="7">
                  <c:v>3042.3272415495999</c:v>
                </c:pt>
                <c:pt idx="8">
                  <c:v>3042.2539129761699</c:v>
                </c:pt>
                <c:pt idx="9">
                  <c:v>3043.6676207952901</c:v>
                </c:pt>
                <c:pt idx="10">
                  <c:v>3043.4609364614098</c:v>
                </c:pt>
                <c:pt idx="11">
                  <c:v>3043.6676207952901</c:v>
                </c:pt>
                <c:pt idx="12">
                  <c:v>3042.2005446227599</c:v>
                </c:pt>
                <c:pt idx="13">
                  <c:v>3042.64733770466</c:v>
                </c:pt>
                <c:pt idx="14">
                  <c:v>3043.0408112754499</c:v>
                </c:pt>
                <c:pt idx="15">
                  <c:v>3043.2141688797901</c:v>
                </c:pt>
                <c:pt idx="16">
                  <c:v>3042.7540581306998</c:v>
                </c:pt>
                <c:pt idx="17">
                  <c:v>3043.4342522847101</c:v>
                </c:pt>
                <c:pt idx="18">
                  <c:v>3046.0883428801499</c:v>
                </c:pt>
                <c:pt idx="19">
                  <c:v>3047.1819871057501</c:v>
                </c:pt>
                <c:pt idx="20">
                  <c:v>3048.0422302592401</c:v>
                </c:pt>
                <c:pt idx="21">
                  <c:v>3048.5957600479401</c:v>
                </c:pt>
                <c:pt idx="22">
                  <c:v>3050.40290887633</c:v>
                </c:pt>
                <c:pt idx="23">
                  <c:v>3050.70302853058</c:v>
                </c:pt>
                <c:pt idx="24">
                  <c:v>3050.3629233131901</c:v>
                </c:pt>
                <c:pt idx="25">
                  <c:v>3051.68329349654</c:v>
                </c:pt>
                <c:pt idx="26">
                  <c:v>3049.8161012003902</c:v>
                </c:pt>
                <c:pt idx="27">
                  <c:v>3048.4823482267698</c:v>
                </c:pt>
                <c:pt idx="28">
                  <c:v>3048.4356875492599</c:v>
                </c:pt>
                <c:pt idx="29">
                  <c:v>3048.62907049671</c:v>
                </c:pt>
                <c:pt idx="30">
                  <c:v>3047.9622591329698</c:v>
                </c:pt>
                <c:pt idx="31">
                  <c:v>3047.1353264282502</c:v>
                </c:pt>
                <c:pt idx="32">
                  <c:v>3047.1420015426102</c:v>
                </c:pt>
                <c:pt idx="33">
                  <c:v>3048.06225560234</c:v>
                </c:pt>
                <c:pt idx="34">
                  <c:v>3045.1013865190498</c:v>
                </c:pt>
                <c:pt idx="35">
                  <c:v>3043.7209565871599</c:v>
                </c:pt>
                <c:pt idx="36">
                  <c:v>3041.9271417067398</c:v>
                </c:pt>
                <c:pt idx="37">
                  <c:v>3039.9799131612499</c:v>
                </c:pt>
                <c:pt idx="38">
                  <c:v>3036.6455958502702</c:v>
                </c:pt>
                <c:pt idx="39">
                  <c:v>3034.5249608581298</c:v>
                </c:pt>
                <c:pt idx="40">
                  <c:v>3029.8703059253298</c:v>
                </c:pt>
                <c:pt idx="41">
                  <c:v>3029.57023511338</c:v>
                </c:pt>
                <c:pt idx="42">
                  <c:v>3028.2165056389599</c:v>
                </c:pt>
                <c:pt idx="43">
                  <c:v>3025.8291265644002</c:v>
                </c:pt>
                <c:pt idx="44">
                  <c:v>3023.58181092619</c:v>
                </c:pt>
                <c:pt idx="45">
                  <c:v>3020.2675189583101</c:v>
                </c:pt>
                <c:pt idx="46">
                  <c:v>3019.71405429267</c:v>
                </c:pt>
                <c:pt idx="47">
                  <c:v>3018.6670381830399</c:v>
                </c:pt>
                <c:pt idx="48">
                  <c:v>3019.6339854818002</c:v>
                </c:pt>
                <c:pt idx="49">
                  <c:v>3020.1408057507001</c:v>
                </c:pt>
                <c:pt idx="50">
                  <c:v>3020.8009908423801</c:v>
                </c:pt>
                <c:pt idx="51">
                  <c:v>3017.8601471021898</c:v>
                </c:pt>
                <c:pt idx="52">
                  <c:v>3018.5469838090298</c:v>
                </c:pt>
                <c:pt idx="53">
                  <c:v>3019.9673993040601</c:v>
                </c:pt>
                <c:pt idx="54">
                  <c:v>3019.5272976173001</c:v>
                </c:pt>
                <c:pt idx="55">
                  <c:v>3019.3806079088899</c:v>
                </c:pt>
                <c:pt idx="56">
                  <c:v>3016.1663286911498</c:v>
                </c:pt>
                <c:pt idx="57">
                  <c:v>3014.7458969153499</c:v>
                </c:pt>
                <c:pt idx="58">
                  <c:v>3013.7722582214601</c:v>
                </c:pt>
                <c:pt idx="59">
                  <c:v>3013.4455683558699</c:v>
                </c:pt>
                <c:pt idx="60">
                  <c:v>3013.0054341075702</c:v>
                </c:pt>
                <c:pt idx="61">
                  <c:v>3011.9117736011999</c:v>
                </c:pt>
                <c:pt idx="62">
                  <c:v>3011.2515559479898</c:v>
                </c:pt>
                <c:pt idx="63">
                  <c:v>3011.0381639382099</c:v>
                </c:pt>
                <c:pt idx="64">
                  <c:v>3011.48495702011</c:v>
                </c:pt>
                <c:pt idx="65">
                  <c:v>3011.61167022772</c:v>
                </c:pt>
                <c:pt idx="66">
                  <c:v>3011.6049788325799</c:v>
                </c:pt>
                <c:pt idx="67">
                  <c:v>3013.1187645249202</c:v>
                </c:pt>
                <c:pt idx="68">
                  <c:v>3015.5394866097699</c:v>
                </c:pt>
                <c:pt idx="69">
                  <c:v>3014.9059694140301</c:v>
                </c:pt>
                <c:pt idx="70">
                  <c:v>3014.2457843223501</c:v>
                </c:pt>
                <c:pt idx="71">
                  <c:v>3013.1320821921199</c:v>
                </c:pt>
                <c:pt idx="72">
                  <c:v>3011.07150694852</c:v>
                </c:pt>
                <c:pt idx="73">
                  <c:v>3009.1509462989602</c:v>
                </c:pt>
                <c:pt idx="74">
                  <c:v>3006.77691745314</c:v>
                </c:pt>
                <c:pt idx="75">
                  <c:v>3006.4634801316802</c:v>
                </c:pt>
                <c:pt idx="76">
                  <c:v>3007.8038919389101</c:v>
                </c:pt>
                <c:pt idx="77">
                  <c:v>3008.3974072907399</c:v>
                </c:pt>
                <c:pt idx="78">
                  <c:v>3008.1906578337998</c:v>
                </c:pt>
                <c:pt idx="79">
                  <c:v>3010.1312438264599</c:v>
                </c:pt>
                <c:pt idx="80">
                  <c:v>3012.3318825063998</c:v>
                </c:pt>
                <c:pt idx="81">
                  <c:v>3013.4122253455698</c:v>
                </c:pt>
                <c:pt idx="82">
                  <c:v>3017.17995294818</c:v>
                </c:pt>
                <c:pt idx="83">
                  <c:v>3018.1669093092801</c:v>
                </c:pt>
                <c:pt idx="84">
                  <c:v>3019.4006006904501</c:v>
                </c:pt>
                <c:pt idx="85">
                  <c:v>3019.8874118970198</c:v>
                </c:pt>
                <c:pt idx="86">
                  <c:v>3017.7800945720801</c:v>
                </c:pt>
                <c:pt idx="87">
                  <c:v>3017.0265718446299</c:v>
                </c:pt>
                <c:pt idx="88">
                  <c:v>3016.2063305350498</c:v>
                </c:pt>
                <c:pt idx="89">
                  <c:v>3018.1535753613098</c:v>
                </c:pt>
                <c:pt idx="90">
                  <c:v>3018.9337985462198</c:v>
                </c:pt>
                <c:pt idx="91">
                  <c:v>3019.74068962708</c:v>
                </c:pt>
                <c:pt idx="92">
                  <c:v>3020.0674608965001</c:v>
                </c:pt>
                <c:pt idx="93">
                  <c:v>3022.4281395135799</c:v>
                </c:pt>
                <c:pt idx="94">
                  <c:v>3024.22864578913</c:v>
                </c:pt>
                <c:pt idx="95">
                  <c:v>3028.1297942752499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3561.1079019281201</c:v>
                </c:pt>
                <c:pt idx="1">
                  <c:v>3637.8936099554999</c:v>
                </c:pt>
                <c:pt idx="2">
                  <c:v>3485.2847472788999</c:v>
                </c:pt>
                <c:pt idx="3">
                  <c:v>3441.6451727144799</c:v>
                </c:pt>
                <c:pt idx="4">
                  <c:v>3493.2161396766201</c:v>
                </c:pt>
                <c:pt idx="5">
                  <c:v>3509.9302448478002</c:v>
                </c:pt>
                <c:pt idx="6">
                  <c:v>3496.1754020414501</c:v>
                </c:pt>
                <c:pt idx="7">
                  <c:v>3480.2963103198399</c:v>
                </c:pt>
                <c:pt idx="8">
                  <c:v>3550.9217722625199</c:v>
                </c:pt>
                <c:pt idx="9">
                  <c:v>3542.7805805531002</c:v>
                </c:pt>
                <c:pt idx="10">
                  <c:v>3544.33578363173</c:v>
                </c:pt>
                <c:pt idx="11">
                  <c:v>3536.24766355474</c:v>
                </c:pt>
                <c:pt idx="12">
                  <c:v>3531.8852149007598</c:v>
                </c:pt>
                <c:pt idx="13">
                  <c:v>3531.0501026213401</c:v>
                </c:pt>
                <c:pt idx="14">
                  <c:v>3531.9589255013602</c:v>
                </c:pt>
                <c:pt idx="15">
                  <c:v>3513.71936503807</c:v>
                </c:pt>
                <c:pt idx="16">
                  <c:v>3563.15941206969</c:v>
                </c:pt>
                <c:pt idx="17">
                  <c:v>3505.56926217001</c:v>
                </c:pt>
                <c:pt idx="18">
                  <c:v>3475.18636205339</c:v>
                </c:pt>
                <c:pt idx="19">
                  <c:v>3461.14030060601</c:v>
                </c:pt>
                <c:pt idx="20">
                  <c:v>3425.8225128404001</c:v>
                </c:pt>
                <c:pt idx="21">
                  <c:v>3415.32617272986</c:v>
                </c:pt>
                <c:pt idx="22">
                  <c:v>3370.3035566951899</c:v>
                </c:pt>
                <c:pt idx="23">
                  <c:v>3346.6281894600402</c:v>
                </c:pt>
                <c:pt idx="24">
                  <c:v>3366.4075684877698</c:v>
                </c:pt>
                <c:pt idx="25">
                  <c:v>3382.57273969793</c:v>
                </c:pt>
                <c:pt idx="26">
                  <c:v>3402.3111208072501</c:v>
                </c:pt>
                <c:pt idx="27">
                  <c:v>3394.7663672761</c:v>
                </c:pt>
                <c:pt idx="28">
                  <c:v>3345.24312197774</c:v>
                </c:pt>
                <c:pt idx="29">
                  <c:v>3319.9585082046201</c:v>
                </c:pt>
                <c:pt idx="30">
                  <c:v>3352.5887004066699</c:v>
                </c:pt>
                <c:pt idx="31">
                  <c:v>3346.6036631842198</c:v>
                </c:pt>
                <c:pt idx="32">
                  <c:v>3350.94016900111</c:v>
                </c:pt>
                <c:pt idx="33">
                  <c:v>3329.2062813350299</c:v>
                </c:pt>
                <c:pt idx="34">
                  <c:v>3333.8576920149999</c:v>
                </c:pt>
                <c:pt idx="35">
                  <c:v>3281.7737816309</c:v>
                </c:pt>
                <c:pt idx="36">
                  <c:v>3315.1856850470999</c:v>
                </c:pt>
                <c:pt idx="37">
                  <c:v>3297.8815326949798</c:v>
                </c:pt>
                <c:pt idx="38">
                  <c:v>3202.68690277517</c:v>
                </c:pt>
                <c:pt idx="39">
                  <c:v>3159.5460071902398</c:v>
                </c:pt>
                <c:pt idx="40">
                  <c:v>3061.2384509518602</c:v>
                </c:pt>
                <c:pt idx="41">
                  <c:v>3005.2618137455802</c:v>
                </c:pt>
                <c:pt idx="42">
                  <c:v>2990.8852158463101</c:v>
                </c:pt>
                <c:pt idx="43">
                  <c:v>3044.1290922450298</c:v>
                </c:pt>
                <c:pt idx="44">
                  <c:v>3089.9158607228401</c:v>
                </c:pt>
                <c:pt idx="45">
                  <c:v>3118.9369183732301</c:v>
                </c:pt>
                <c:pt idx="46">
                  <c:v>3044.4539295086001</c:v>
                </c:pt>
                <c:pt idx="47">
                  <c:v>3071.7200489422798</c:v>
                </c:pt>
                <c:pt idx="48">
                  <c:v>3095.0600700058899</c:v>
                </c:pt>
                <c:pt idx="49">
                  <c:v>3039.8192704891399</c:v>
                </c:pt>
                <c:pt idx="50">
                  <c:v>3014.5225830019899</c:v>
                </c:pt>
                <c:pt idx="51">
                  <c:v>3007.5816634166299</c:v>
                </c:pt>
                <c:pt idx="52">
                  <c:v>2996.3068075906099</c:v>
                </c:pt>
                <c:pt idx="53">
                  <c:v>2914.34561063089</c:v>
                </c:pt>
                <c:pt idx="54">
                  <c:v>2913.24331183698</c:v>
                </c:pt>
                <c:pt idx="55">
                  <c:v>2910.2972926727898</c:v>
                </c:pt>
                <c:pt idx="56">
                  <c:v>2935.2347501066401</c:v>
                </c:pt>
                <c:pt idx="57">
                  <c:v>2936.8461214865101</c:v>
                </c:pt>
                <c:pt idx="58">
                  <c:v>2915.8586133611998</c:v>
                </c:pt>
                <c:pt idx="59">
                  <c:v>2960.28381939069</c:v>
                </c:pt>
                <c:pt idx="60">
                  <c:v>3075.48454402688</c:v>
                </c:pt>
                <c:pt idx="61">
                  <c:v>3128.90112559818</c:v>
                </c:pt>
                <c:pt idx="62">
                  <c:v>3113.0988411459798</c:v>
                </c:pt>
                <c:pt idx="63">
                  <c:v>3110.63437045298</c:v>
                </c:pt>
                <c:pt idx="64">
                  <c:v>3180.83049903148</c:v>
                </c:pt>
                <c:pt idx="65">
                  <c:v>3287.2749478805699</c:v>
                </c:pt>
                <c:pt idx="66">
                  <c:v>3363.7929093576099</c:v>
                </c:pt>
                <c:pt idx="67">
                  <c:v>3385.8389840657501</c:v>
                </c:pt>
                <c:pt idx="68">
                  <c:v>3315.0807606837802</c:v>
                </c:pt>
                <c:pt idx="69">
                  <c:v>3259.6726916365101</c:v>
                </c:pt>
                <c:pt idx="70">
                  <c:v>3286.7158344444201</c:v>
                </c:pt>
                <c:pt idx="71">
                  <c:v>3373.4421128896402</c:v>
                </c:pt>
                <c:pt idx="72">
                  <c:v>3245.6991054165301</c:v>
                </c:pt>
                <c:pt idx="73">
                  <c:v>3273.5101891453801</c:v>
                </c:pt>
                <c:pt idx="74">
                  <c:v>3300.8848402321</c:v>
                </c:pt>
                <c:pt idx="75">
                  <c:v>3334.3100033205801</c:v>
                </c:pt>
                <c:pt idx="76">
                  <c:v>3356.5682327853101</c:v>
                </c:pt>
                <c:pt idx="77">
                  <c:v>3233.5819062599899</c:v>
                </c:pt>
                <c:pt idx="78">
                  <c:v>3149.1214999130402</c:v>
                </c:pt>
                <c:pt idx="79">
                  <c:v>3195.3939018294</c:v>
                </c:pt>
                <c:pt idx="80">
                  <c:v>3121.2135135108301</c:v>
                </c:pt>
                <c:pt idx="81">
                  <c:v>3148.6869615098199</c:v>
                </c:pt>
                <c:pt idx="82">
                  <c:v>3145.9790564109398</c:v>
                </c:pt>
                <c:pt idx="83">
                  <c:v>3142.7396608205399</c:v>
                </c:pt>
                <c:pt idx="84">
                  <c:v>3273.3274033275302</c:v>
                </c:pt>
                <c:pt idx="85">
                  <c:v>3266.9112208602301</c:v>
                </c:pt>
                <c:pt idx="86">
                  <c:v>3264.8617202590499</c:v>
                </c:pt>
                <c:pt idx="87">
                  <c:v>3267.6797382886498</c:v>
                </c:pt>
                <c:pt idx="88">
                  <c:v>3375.9741832038399</c:v>
                </c:pt>
                <c:pt idx="89">
                  <c:v>3324.7750471015802</c:v>
                </c:pt>
                <c:pt idx="90">
                  <c:v>3323.85153151636</c:v>
                </c:pt>
                <c:pt idx="91">
                  <c:v>3360.9657989812999</c:v>
                </c:pt>
                <c:pt idx="92">
                  <c:v>3527.42319516731</c:v>
                </c:pt>
                <c:pt idx="93">
                  <c:v>3564.15924077504</c:v>
                </c:pt>
                <c:pt idx="94">
                  <c:v>3545.9065688842502</c:v>
                </c:pt>
                <c:pt idx="95">
                  <c:v>3558.6480762383198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364.42175065244498</c:v>
                </c:pt>
                <c:pt idx="1">
                  <c:v>364.99926663892899</c:v>
                </c:pt>
                <c:pt idx="2">
                  <c:v>365.52806902651002</c:v>
                </c:pt>
                <c:pt idx="3">
                  <c:v>364.72791852266403</c:v>
                </c:pt>
                <c:pt idx="4">
                  <c:v>364.16374769092897</c:v>
                </c:pt>
                <c:pt idx="5">
                  <c:v>363.25411646387499</c:v>
                </c:pt>
                <c:pt idx="6">
                  <c:v>363.60745781636501</c:v>
                </c:pt>
                <c:pt idx="7">
                  <c:v>362.83676756150697</c:v>
                </c:pt>
                <c:pt idx="8">
                  <c:v>363.56464106041602</c:v>
                </c:pt>
                <c:pt idx="9">
                  <c:v>365.90427751609201</c:v>
                </c:pt>
                <c:pt idx="10">
                  <c:v>364.890757160443</c:v>
                </c:pt>
                <c:pt idx="11">
                  <c:v>366.059558104036</c:v>
                </c:pt>
                <c:pt idx="12">
                  <c:v>364.18586305937902</c:v>
                </c:pt>
                <c:pt idx="13">
                  <c:v>364.47042893335703</c:v>
                </c:pt>
                <c:pt idx="14">
                  <c:v>363.173797048099</c:v>
                </c:pt>
                <c:pt idx="15">
                  <c:v>363.67202667000998</c:v>
                </c:pt>
                <c:pt idx="16">
                  <c:v>363.33145529357603</c:v>
                </c:pt>
                <c:pt idx="17">
                  <c:v>365.27331658141901</c:v>
                </c:pt>
                <c:pt idx="18">
                  <c:v>364.93662135437501</c:v>
                </c:pt>
                <c:pt idx="19">
                  <c:v>365.10459875968201</c:v>
                </c:pt>
                <c:pt idx="20">
                  <c:v>366.84033669043203</c:v>
                </c:pt>
                <c:pt idx="21">
                  <c:v>367.618192713165</c:v>
                </c:pt>
                <c:pt idx="22">
                  <c:v>362.38801087527997</c:v>
                </c:pt>
                <c:pt idx="23">
                  <c:v>367.48114629885498</c:v>
                </c:pt>
                <c:pt idx="24">
                  <c:v>391.13728223933498</c:v>
                </c:pt>
                <c:pt idx="25">
                  <c:v>397.85755908155602</c:v>
                </c:pt>
                <c:pt idx="26">
                  <c:v>401.16208932759702</c:v>
                </c:pt>
                <c:pt idx="27">
                  <c:v>401.374075471011</c:v>
                </c:pt>
                <c:pt idx="28">
                  <c:v>409.10894986757199</c:v>
                </c:pt>
                <c:pt idx="29">
                  <c:v>410.31433520325697</c:v>
                </c:pt>
                <c:pt idx="30">
                  <c:v>407.290217183312</c:v>
                </c:pt>
                <c:pt idx="31">
                  <c:v>403.89641062699002</c:v>
                </c:pt>
                <c:pt idx="32">
                  <c:v>404.61872658791998</c:v>
                </c:pt>
                <c:pt idx="33">
                  <c:v>407.74832430736097</c:v>
                </c:pt>
                <c:pt idx="34">
                  <c:v>407.319750590995</c:v>
                </c:pt>
                <c:pt idx="35">
                  <c:v>407.67232503856098</c:v>
                </c:pt>
                <c:pt idx="36">
                  <c:v>397.18897187409101</c:v>
                </c:pt>
                <c:pt idx="37">
                  <c:v>394.55527657329998</c:v>
                </c:pt>
                <c:pt idx="38">
                  <c:v>394.26927401394698</c:v>
                </c:pt>
                <c:pt idx="39">
                  <c:v>392.67320611961298</c:v>
                </c:pt>
                <c:pt idx="40">
                  <c:v>377.73558338919003</c:v>
                </c:pt>
                <c:pt idx="41">
                  <c:v>377.16726521635798</c:v>
                </c:pt>
                <c:pt idx="42">
                  <c:v>376.13994309480501</c:v>
                </c:pt>
                <c:pt idx="43">
                  <c:v>374.34817947989097</c:v>
                </c:pt>
                <c:pt idx="44">
                  <c:v>367.95159579901002</c:v>
                </c:pt>
                <c:pt idx="45">
                  <c:v>370.86966524754899</c:v>
                </c:pt>
                <c:pt idx="46">
                  <c:v>370.31877650272298</c:v>
                </c:pt>
                <c:pt idx="47">
                  <c:v>369.41700731248898</c:v>
                </c:pt>
                <c:pt idx="48">
                  <c:v>367.57456238209301</c:v>
                </c:pt>
                <c:pt idx="49">
                  <c:v>368.888186004555</c:v>
                </c:pt>
                <c:pt idx="50">
                  <c:v>367.283709905916</c:v>
                </c:pt>
                <c:pt idx="51">
                  <c:v>367.34293943630502</c:v>
                </c:pt>
                <c:pt idx="52">
                  <c:v>366.64558698743798</c:v>
                </c:pt>
                <c:pt idx="53">
                  <c:v>366.64265054885101</c:v>
                </c:pt>
                <c:pt idx="54">
                  <c:v>366.277487760604</c:v>
                </c:pt>
                <c:pt idx="55">
                  <c:v>365.93031192006202</c:v>
                </c:pt>
                <c:pt idx="56">
                  <c:v>365.37453667906499</c:v>
                </c:pt>
                <c:pt idx="57">
                  <c:v>368.08879736020498</c:v>
                </c:pt>
                <c:pt idx="58">
                  <c:v>368.57035436817802</c:v>
                </c:pt>
                <c:pt idx="59">
                  <c:v>365.95764426016098</c:v>
                </c:pt>
                <c:pt idx="60">
                  <c:v>366.84268281404599</c:v>
                </c:pt>
                <c:pt idx="61">
                  <c:v>368.18844328458698</c:v>
                </c:pt>
                <c:pt idx="62">
                  <c:v>365.74939299417701</c:v>
                </c:pt>
                <c:pt idx="63">
                  <c:v>365.36328663793103</c:v>
                </c:pt>
                <c:pt idx="64">
                  <c:v>366.14041233508698</c:v>
                </c:pt>
                <c:pt idx="65">
                  <c:v>367.00145357620403</c:v>
                </c:pt>
                <c:pt idx="66">
                  <c:v>364.60172356074401</c:v>
                </c:pt>
                <c:pt idx="67">
                  <c:v>367.46865886671799</c:v>
                </c:pt>
                <c:pt idx="68">
                  <c:v>376.69313507711399</c:v>
                </c:pt>
                <c:pt idx="69">
                  <c:v>386.58053752573898</c:v>
                </c:pt>
                <c:pt idx="70">
                  <c:v>386.69070694974999</c:v>
                </c:pt>
                <c:pt idx="71">
                  <c:v>387.75240356631201</c:v>
                </c:pt>
                <c:pt idx="72">
                  <c:v>402.30941441062902</c:v>
                </c:pt>
                <c:pt idx="73">
                  <c:v>408.658241862404</c:v>
                </c:pt>
                <c:pt idx="74">
                  <c:v>408.89910046254698</c:v>
                </c:pt>
                <c:pt idx="75">
                  <c:v>408.86376985909698</c:v>
                </c:pt>
                <c:pt idx="76">
                  <c:v>415.59892566591202</c:v>
                </c:pt>
                <c:pt idx="77">
                  <c:v>417.81857303503398</c:v>
                </c:pt>
                <c:pt idx="78">
                  <c:v>415.87484241644</c:v>
                </c:pt>
                <c:pt idx="79">
                  <c:v>416.548782822085</c:v>
                </c:pt>
                <c:pt idx="80">
                  <c:v>412.59004988131602</c:v>
                </c:pt>
                <c:pt idx="81">
                  <c:v>418.22727029123701</c:v>
                </c:pt>
                <c:pt idx="82">
                  <c:v>413.66264714318402</c:v>
                </c:pt>
                <c:pt idx="83">
                  <c:v>412.87513165021801</c:v>
                </c:pt>
                <c:pt idx="84">
                  <c:v>399.85218544628299</c:v>
                </c:pt>
                <c:pt idx="85">
                  <c:v>402.36647819142399</c:v>
                </c:pt>
                <c:pt idx="86">
                  <c:v>403.67656370811397</c:v>
                </c:pt>
                <c:pt idx="87">
                  <c:v>393.33767625854301</c:v>
                </c:pt>
                <c:pt idx="88">
                  <c:v>369.25311922586701</c:v>
                </c:pt>
                <c:pt idx="89">
                  <c:v>368.36929535856302</c:v>
                </c:pt>
                <c:pt idx="90">
                  <c:v>367.68222549017901</c:v>
                </c:pt>
                <c:pt idx="91">
                  <c:v>367.10016357385501</c:v>
                </c:pt>
                <c:pt idx="92">
                  <c:v>366.27573573603502</c:v>
                </c:pt>
                <c:pt idx="93">
                  <c:v>366.73148286154498</c:v>
                </c:pt>
                <c:pt idx="94">
                  <c:v>365.27401285036302</c:v>
                </c:pt>
                <c:pt idx="95">
                  <c:v>367.45465780644298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81.109327842465106</c:v>
                </c:pt>
                <c:pt idx="1">
                  <c:v>84.995594219590998</c:v>
                </c:pt>
                <c:pt idx="2">
                  <c:v>87.052219823155497</c:v>
                </c:pt>
                <c:pt idx="3">
                  <c:v>88.6678971434863</c:v>
                </c:pt>
                <c:pt idx="4">
                  <c:v>85.695851541257895</c:v>
                </c:pt>
                <c:pt idx="5">
                  <c:v>84.573247105336705</c:v>
                </c:pt>
                <c:pt idx="6">
                  <c:v>83.211008618025403</c:v>
                </c:pt>
                <c:pt idx="7">
                  <c:v>79.081143947693903</c:v>
                </c:pt>
                <c:pt idx="8">
                  <c:v>74.425867460776303</c:v>
                </c:pt>
                <c:pt idx="9">
                  <c:v>71.8099639005368</c:v>
                </c:pt>
                <c:pt idx="10">
                  <c:v>70.099284906085202</c:v>
                </c:pt>
                <c:pt idx="11">
                  <c:v>67.014183270238405</c:v>
                </c:pt>
                <c:pt idx="12">
                  <c:v>62.494285539774602</c:v>
                </c:pt>
                <c:pt idx="13">
                  <c:v>58.954328026696999</c:v>
                </c:pt>
                <c:pt idx="14">
                  <c:v>60.299151368194899</c:v>
                </c:pt>
                <c:pt idx="15">
                  <c:v>62.2460713520423</c:v>
                </c:pt>
                <c:pt idx="16">
                  <c:v>61.770889342772499</c:v>
                </c:pt>
                <c:pt idx="17">
                  <c:v>64.270116858617101</c:v>
                </c:pt>
                <c:pt idx="18">
                  <c:v>63.666816676920398</c:v>
                </c:pt>
                <c:pt idx="19">
                  <c:v>60.662127767135402</c:v>
                </c:pt>
                <c:pt idx="20">
                  <c:v>61.564255522862702</c:v>
                </c:pt>
                <c:pt idx="21">
                  <c:v>64.121820553189295</c:v>
                </c:pt>
                <c:pt idx="22">
                  <c:v>63.4769377189509</c:v>
                </c:pt>
                <c:pt idx="23">
                  <c:v>62.979860737067199</c:v>
                </c:pt>
                <c:pt idx="24">
                  <c:v>65.350937078984103</c:v>
                </c:pt>
                <c:pt idx="25">
                  <c:v>66.404884177275093</c:v>
                </c:pt>
                <c:pt idx="26">
                  <c:v>61.868634964753397</c:v>
                </c:pt>
                <c:pt idx="27">
                  <c:v>58.4707928298673</c:v>
                </c:pt>
                <c:pt idx="28">
                  <c:v>56.542693348050697</c:v>
                </c:pt>
                <c:pt idx="29">
                  <c:v>50.590847298628603</c:v>
                </c:pt>
                <c:pt idx="30">
                  <c:v>46.116281698909297</c:v>
                </c:pt>
                <c:pt idx="31">
                  <c:v>42.294717556475298</c:v>
                </c:pt>
                <c:pt idx="32">
                  <c:v>37.901493294277799</c:v>
                </c:pt>
                <c:pt idx="33">
                  <c:v>37.291980960848001</c:v>
                </c:pt>
                <c:pt idx="34">
                  <c:v>38.034627948679301</c:v>
                </c:pt>
                <c:pt idx="35">
                  <c:v>41.032086229645898</c:v>
                </c:pt>
                <c:pt idx="36">
                  <c:v>43.935239929730997</c:v>
                </c:pt>
                <c:pt idx="37">
                  <c:v>46.798648399294002</c:v>
                </c:pt>
                <c:pt idx="38">
                  <c:v>49.560861828472703</c:v>
                </c:pt>
                <c:pt idx="39">
                  <c:v>54.4925621859797</c:v>
                </c:pt>
                <c:pt idx="40">
                  <c:v>56.491349613154597</c:v>
                </c:pt>
                <c:pt idx="41">
                  <c:v>58.785744937173597</c:v>
                </c:pt>
                <c:pt idx="42">
                  <c:v>58.103110924632603</c:v>
                </c:pt>
                <c:pt idx="43">
                  <c:v>58.364688181599298</c:v>
                </c:pt>
                <c:pt idx="44">
                  <c:v>60.675102941806898</c:v>
                </c:pt>
                <c:pt idx="45">
                  <c:v>61.222753708187902</c:v>
                </c:pt>
                <c:pt idx="46">
                  <c:v>63.351643459559</c:v>
                </c:pt>
                <c:pt idx="47">
                  <c:v>61.307688401428102</c:v>
                </c:pt>
                <c:pt idx="48">
                  <c:v>57.153118046047901</c:v>
                </c:pt>
                <c:pt idx="49">
                  <c:v>58.470797399305802</c:v>
                </c:pt>
                <c:pt idx="50">
                  <c:v>58.325322468336097</c:v>
                </c:pt>
                <c:pt idx="51">
                  <c:v>57.604734699049502</c:v>
                </c:pt>
                <c:pt idx="52">
                  <c:v>53.027616174118101</c:v>
                </c:pt>
                <c:pt idx="53">
                  <c:v>54.310365977389203</c:v>
                </c:pt>
                <c:pt idx="54">
                  <c:v>53.409797161786599</c:v>
                </c:pt>
                <c:pt idx="55">
                  <c:v>52.511636694167102</c:v>
                </c:pt>
                <c:pt idx="56">
                  <c:v>52.474096217754202</c:v>
                </c:pt>
                <c:pt idx="57">
                  <c:v>45.677837975726199</c:v>
                </c:pt>
                <c:pt idx="58">
                  <c:v>46.118381102073599</c:v>
                </c:pt>
                <c:pt idx="59">
                  <c:v>43.508509200743802</c:v>
                </c:pt>
                <c:pt idx="60">
                  <c:v>43.319046823256997</c:v>
                </c:pt>
                <c:pt idx="61">
                  <c:v>43.404333870982299</c:v>
                </c:pt>
                <c:pt idx="62">
                  <c:v>39.466497571751198</c:v>
                </c:pt>
                <c:pt idx="63">
                  <c:v>40.545678125245402</c:v>
                </c:pt>
                <c:pt idx="64">
                  <c:v>40.217720888059198</c:v>
                </c:pt>
                <c:pt idx="65">
                  <c:v>39.6368749274857</c:v>
                </c:pt>
                <c:pt idx="66">
                  <c:v>36.500819609096098</c:v>
                </c:pt>
                <c:pt idx="67">
                  <c:v>33.710961584296498</c:v>
                </c:pt>
                <c:pt idx="68">
                  <c:v>33.167536913946599</c:v>
                </c:pt>
                <c:pt idx="69">
                  <c:v>36.019080709339001</c:v>
                </c:pt>
                <c:pt idx="70">
                  <c:v>31.908724876187001</c:v>
                </c:pt>
                <c:pt idx="71">
                  <c:v>30.670808754069899</c:v>
                </c:pt>
                <c:pt idx="72">
                  <c:v>33.031773309222302</c:v>
                </c:pt>
                <c:pt idx="73">
                  <c:v>30.918379285608399</c:v>
                </c:pt>
                <c:pt idx="74">
                  <c:v>31.63184964661</c:v>
                </c:pt>
                <c:pt idx="75">
                  <c:v>29.9241472605989</c:v>
                </c:pt>
                <c:pt idx="76">
                  <c:v>31.696957418974801</c:v>
                </c:pt>
                <c:pt idx="77">
                  <c:v>30.1518898558313</c:v>
                </c:pt>
                <c:pt idx="78">
                  <c:v>25.862516493257001</c:v>
                </c:pt>
                <c:pt idx="79">
                  <c:v>27.6783163104671</c:v>
                </c:pt>
                <c:pt idx="80">
                  <c:v>27.644292905534101</c:v>
                </c:pt>
                <c:pt idx="81">
                  <c:v>30.440803398244402</c:v>
                </c:pt>
                <c:pt idx="82">
                  <c:v>35.033499646969503</c:v>
                </c:pt>
                <c:pt idx="83">
                  <c:v>41.688672665345401</c:v>
                </c:pt>
                <c:pt idx="84">
                  <c:v>45.253086829069701</c:v>
                </c:pt>
                <c:pt idx="85">
                  <c:v>48.055579605367498</c:v>
                </c:pt>
                <c:pt idx="86">
                  <c:v>48.746149717270299</c:v>
                </c:pt>
                <c:pt idx="87">
                  <c:v>49.8163127376082</c:v>
                </c:pt>
                <c:pt idx="88">
                  <c:v>50.162694966531298</c:v>
                </c:pt>
                <c:pt idx="89">
                  <c:v>54.6895699758307</c:v>
                </c:pt>
                <c:pt idx="90">
                  <c:v>54.954833246575603</c:v>
                </c:pt>
                <c:pt idx="91">
                  <c:v>55.210735514698598</c:v>
                </c:pt>
                <c:pt idx="92">
                  <c:v>53.172718949702201</c:v>
                </c:pt>
                <c:pt idx="93">
                  <c:v>50.198498548573099</c:v>
                </c:pt>
                <c:pt idx="94">
                  <c:v>50.815289997641699</c:v>
                </c:pt>
                <c:pt idx="95">
                  <c:v>53.064978950142297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12.6933352590473</c:v>
                </c:pt>
                <c:pt idx="20">
                  <c:v>12.6724754961146</c:v>
                </c:pt>
                <c:pt idx="21">
                  <c:v>12.634091911312099</c:v>
                </c:pt>
                <c:pt idx="22">
                  <c:v>12.6933873628195</c:v>
                </c:pt>
                <c:pt idx="23">
                  <c:v>14.990996773210799</c:v>
                </c:pt>
                <c:pt idx="24">
                  <c:v>24.296494666939498</c:v>
                </c:pt>
                <c:pt idx="25">
                  <c:v>40.249818103267103</c:v>
                </c:pt>
                <c:pt idx="26">
                  <c:v>61.726626279549201</c:v>
                </c:pt>
                <c:pt idx="27">
                  <c:v>98.699300004725799</c:v>
                </c:pt>
                <c:pt idx="28">
                  <c:v>153.745607836864</c:v>
                </c:pt>
                <c:pt idx="29">
                  <c:v>224.11826980632699</c:v>
                </c:pt>
                <c:pt idx="30">
                  <c:v>306.95048201667902</c:v>
                </c:pt>
                <c:pt idx="31">
                  <c:v>394.10804646276398</c:v>
                </c:pt>
                <c:pt idx="32">
                  <c:v>487.82848390919003</c:v>
                </c:pt>
                <c:pt idx="33">
                  <c:v>584.86750394646106</c:v>
                </c:pt>
                <c:pt idx="34">
                  <c:v>676.54692533833304</c:v>
                </c:pt>
                <c:pt idx="35">
                  <c:v>764.75548785222804</c:v>
                </c:pt>
                <c:pt idx="36">
                  <c:v>849.35007790338204</c:v>
                </c:pt>
                <c:pt idx="37">
                  <c:v>934.94371442621696</c:v>
                </c:pt>
                <c:pt idx="38">
                  <c:v>1011.08572950298</c:v>
                </c:pt>
                <c:pt idx="39">
                  <c:v>1082.68504045391</c:v>
                </c:pt>
                <c:pt idx="40">
                  <c:v>1131.64010209101</c:v>
                </c:pt>
                <c:pt idx="41">
                  <c:v>1184.8517994768699</c:v>
                </c:pt>
                <c:pt idx="42">
                  <c:v>1213.1493321795499</c:v>
                </c:pt>
                <c:pt idx="43">
                  <c:v>1263.1133307894299</c:v>
                </c:pt>
                <c:pt idx="44">
                  <c:v>1291.9149009704199</c:v>
                </c:pt>
                <c:pt idx="45">
                  <c:v>1338.1781130173899</c:v>
                </c:pt>
                <c:pt idx="46">
                  <c:v>1379.4546145673601</c:v>
                </c:pt>
                <c:pt idx="47">
                  <c:v>1409.2527283485899</c:v>
                </c:pt>
                <c:pt idx="48">
                  <c:v>1417.6093473147</c:v>
                </c:pt>
                <c:pt idx="49">
                  <c:v>1438.5408310308201</c:v>
                </c:pt>
                <c:pt idx="50">
                  <c:v>1447.64414502147</c:v>
                </c:pt>
                <c:pt idx="51">
                  <c:v>1450.0523383674299</c:v>
                </c:pt>
                <c:pt idx="52">
                  <c:v>1439.1489607400199</c:v>
                </c:pt>
                <c:pt idx="53">
                  <c:v>1457.79802985263</c:v>
                </c:pt>
                <c:pt idx="54">
                  <c:v>1436.5258229108999</c:v>
                </c:pt>
                <c:pt idx="55">
                  <c:v>1407.46675187049</c:v>
                </c:pt>
                <c:pt idx="56">
                  <c:v>1396.90933005795</c:v>
                </c:pt>
                <c:pt idx="57">
                  <c:v>1370.5193559182401</c:v>
                </c:pt>
                <c:pt idx="58">
                  <c:v>1335.4548527685999</c:v>
                </c:pt>
                <c:pt idx="59">
                  <c:v>1292.66374347379</c:v>
                </c:pt>
                <c:pt idx="60">
                  <c:v>1235.91976099773</c:v>
                </c:pt>
                <c:pt idx="61">
                  <c:v>1198.16713609974</c:v>
                </c:pt>
                <c:pt idx="62">
                  <c:v>1138.19985595397</c:v>
                </c:pt>
                <c:pt idx="63">
                  <c:v>1087.0645891194999</c:v>
                </c:pt>
                <c:pt idx="64">
                  <c:v>1023.4145793807101</c:v>
                </c:pt>
                <c:pt idx="65">
                  <c:v>953.15494738852703</c:v>
                </c:pt>
                <c:pt idx="66">
                  <c:v>882.85030151791796</c:v>
                </c:pt>
                <c:pt idx="67">
                  <c:v>800.80712047835004</c:v>
                </c:pt>
                <c:pt idx="68">
                  <c:v>710.46146869767301</c:v>
                </c:pt>
                <c:pt idx="69">
                  <c:v>617.44589580787499</c:v>
                </c:pt>
                <c:pt idx="70">
                  <c:v>526.76715418144397</c:v>
                </c:pt>
                <c:pt idx="71">
                  <c:v>437.39343128106401</c:v>
                </c:pt>
                <c:pt idx="72">
                  <c:v>359.66229321252399</c:v>
                </c:pt>
                <c:pt idx="73">
                  <c:v>284.31672434678001</c:v>
                </c:pt>
                <c:pt idx="74">
                  <c:v>220.520230464463</c:v>
                </c:pt>
                <c:pt idx="75">
                  <c:v>167.74216500979</c:v>
                </c:pt>
                <c:pt idx="76">
                  <c:v>124.00707288786199</c:v>
                </c:pt>
                <c:pt idx="77">
                  <c:v>91.977058933071504</c:v>
                </c:pt>
                <c:pt idx="78">
                  <c:v>67.861366718736306</c:v>
                </c:pt>
                <c:pt idx="79">
                  <c:v>47.276540859697903</c:v>
                </c:pt>
                <c:pt idx="80">
                  <c:v>31.041808257757999</c:v>
                </c:pt>
                <c:pt idx="81">
                  <c:v>19.7604507264635</c:v>
                </c:pt>
                <c:pt idx="82">
                  <c:v>15.221377146578799</c:v>
                </c:pt>
                <c:pt idx="83">
                  <c:v>14.5758683565958</c:v>
                </c:pt>
                <c:pt idx="84">
                  <c:v>14.138191353192701</c:v>
                </c:pt>
                <c:pt idx="85">
                  <c:v>9.4483236671802509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216.515456582887</c:v>
                </c:pt>
                <c:pt idx="1">
                  <c:v>217.20469323985901</c:v>
                </c:pt>
                <c:pt idx="2">
                  <c:v>216.96360933076301</c:v>
                </c:pt>
                <c:pt idx="3">
                  <c:v>217.52833137598</c:v>
                </c:pt>
                <c:pt idx="4">
                  <c:v>209.01772678088199</c:v>
                </c:pt>
                <c:pt idx="5">
                  <c:v>207.480076022237</c:v>
                </c:pt>
                <c:pt idx="6">
                  <c:v>207.499729484825</c:v>
                </c:pt>
                <c:pt idx="7">
                  <c:v>209.209462367985</c:v>
                </c:pt>
                <c:pt idx="8">
                  <c:v>239.95201111708101</c:v>
                </c:pt>
                <c:pt idx="9">
                  <c:v>244.19869020909101</c:v>
                </c:pt>
                <c:pt idx="10">
                  <c:v>244.27674668229201</c:v>
                </c:pt>
                <c:pt idx="11">
                  <c:v>239.064692520839</c:v>
                </c:pt>
                <c:pt idx="12">
                  <c:v>170.973729991504</c:v>
                </c:pt>
                <c:pt idx="13">
                  <c:v>163.01547108648001</c:v>
                </c:pt>
                <c:pt idx="14">
                  <c:v>163.04299023817299</c:v>
                </c:pt>
                <c:pt idx="15">
                  <c:v>162.478488776576</c:v>
                </c:pt>
                <c:pt idx="16">
                  <c:v>172.08428028782001</c:v>
                </c:pt>
                <c:pt idx="17">
                  <c:v>174.26569089298999</c:v>
                </c:pt>
                <c:pt idx="18">
                  <c:v>174.37805618932799</c:v>
                </c:pt>
                <c:pt idx="19">
                  <c:v>172.73250130356999</c:v>
                </c:pt>
                <c:pt idx="20">
                  <c:v>142.70046746070099</c:v>
                </c:pt>
                <c:pt idx="21">
                  <c:v>139.15918035483301</c:v>
                </c:pt>
                <c:pt idx="22">
                  <c:v>139.08469195619699</c:v>
                </c:pt>
                <c:pt idx="23">
                  <c:v>137.17583124459799</c:v>
                </c:pt>
                <c:pt idx="24">
                  <c:v>117.294611226844</c:v>
                </c:pt>
                <c:pt idx="25">
                  <c:v>115.688455265771</c:v>
                </c:pt>
                <c:pt idx="26">
                  <c:v>115.60120260762601</c:v>
                </c:pt>
                <c:pt idx="27">
                  <c:v>119.01965046124</c:v>
                </c:pt>
                <c:pt idx="28">
                  <c:v>160.013007894742</c:v>
                </c:pt>
                <c:pt idx="29">
                  <c:v>165.07736087786299</c:v>
                </c:pt>
                <c:pt idx="30">
                  <c:v>165.02850106788901</c:v>
                </c:pt>
                <c:pt idx="31">
                  <c:v>164.58911033183099</c:v>
                </c:pt>
                <c:pt idx="32">
                  <c:v>148.764497342288</c:v>
                </c:pt>
                <c:pt idx="33">
                  <c:v>147.35676710812899</c:v>
                </c:pt>
                <c:pt idx="34">
                  <c:v>147.35676710812899</c:v>
                </c:pt>
                <c:pt idx="35">
                  <c:v>150.27446109048401</c:v>
                </c:pt>
                <c:pt idx="36">
                  <c:v>193.50934677391299</c:v>
                </c:pt>
                <c:pt idx="37">
                  <c:v>201.002980176682</c:v>
                </c:pt>
                <c:pt idx="38">
                  <c:v>200.59375021567601</c:v>
                </c:pt>
                <c:pt idx="39">
                  <c:v>195.60296940215201</c:v>
                </c:pt>
                <c:pt idx="40">
                  <c:v>114.66732472717</c:v>
                </c:pt>
                <c:pt idx="41">
                  <c:v>111.06487677742101</c:v>
                </c:pt>
                <c:pt idx="42">
                  <c:v>110.898103724047</c:v>
                </c:pt>
                <c:pt idx="43">
                  <c:v>110.735545431853</c:v>
                </c:pt>
                <c:pt idx="44">
                  <c:v>103.502149590564</c:v>
                </c:pt>
                <c:pt idx="45">
                  <c:v>102.839493797884</c:v>
                </c:pt>
                <c:pt idx="46">
                  <c:v>102.97527539057199</c:v>
                </c:pt>
                <c:pt idx="47">
                  <c:v>102.847024845497</c:v>
                </c:pt>
                <c:pt idx="48">
                  <c:v>103.703181970263</c:v>
                </c:pt>
                <c:pt idx="49">
                  <c:v>103.594779108963</c:v>
                </c:pt>
                <c:pt idx="50">
                  <c:v>103.546900627097</c:v>
                </c:pt>
                <c:pt idx="51">
                  <c:v>103.408139541504</c:v>
                </c:pt>
                <c:pt idx="52">
                  <c:v>103.278045778175</c:v>
                </c:pt>
                <c:pt idx="53">
                  <c:v>103.174919707488</c:v>
                </c:pt>
                <c:pt idx="54">
                  <c:v>103.118021507574</c:v>
                </c:pt>
                <c:pt idx="55">
                  <c:v>103.027852303557</c:v>
                </c:pt>
                <c:pt idx="56">
                  <c:v>100.911003296087</c:v>
                </c:pt>
                <c:pt idx="57">
                  <c:v>100.65850176358499</c:v>
                </c:pt>
                <c:pt idx="58">
                  <c:v>100.61851264321299</c:v>
                </c:pt>
                <c:pt idx="59">
                  <c:v>100.56082733637901</c:v>
                </c:pt>
                <c:pt idx="60">
                  <c:v>103.58278366407301</c:v>
                </c:pt>
                <c:pt idx="61">
                  <c:v>103.38476198179001</c:v>
                </c:pt>
                <c:pt idx="62">
                  <c:v>103.43381762697901</c:v>
                </c:pt>
                <c:pt idx="63">
                  <c:v>103.355305998307</c:v>
                </c:pt>
                <c:pt idx="64">
                  <c:v>93.718670440796004</c:v>
                </c:pt>
                <c:pt idx="65">
                  <c:v>93.237274127268094</c:v>
                </c:pt>
                <c:pt idx="66">
                  <c:v>93.183017012704397</c:v>
                </c:pt>
                <c:pt idx="67">
                  <c:v>98.170896344603904</c:v>
                </c:pt>
                <c:pt idx="68">
                  <c:v>127.785614491749</c:v>
                </c:pt>
                <c:pt idx="69">
                  <c:v>130.89464647268201</c:v>
                </c:pt>
                <c:pt idx="70">
                  <c:v>130.90974031042899</c:v>
                </c:pt>
                <c:pt idx="71">
                  <c:v>133.79882352117301</c:v>
                </c:pt>
                <c:pt idx="72">
                  <c:v>166.34106507201099</c:v>
                </c:pt>
                <c:pt idx="73">
                  <c:v>170.81069932755599</c:v>
                </c:pt>
                <c:pt idx="74">
                  <c:v>170.666465616137</c:v>
                </c:pt>
                <c:pt idx="75">
                  <c:v>168.53071904848599</c:v>
                </c:pt>
                <c:pt idx="76">
                  <c:v>133.444668448154</c:v>
                </c:pt>
                <c:pt idx="77">
                  <c:v>169.46371136640701</c:v>
                </c:pt>
                <c:pt idx="78">
                  <c:v>198.57613855106399</c:v>
                </c:pt>
                <c:pt idx="79">
                  <c:v>216.886770909555</c:v>
                </c:pt>
                <c:pt idx="80">
                  <c:v>433.32165370574103</c:v>
                </c:pt>
                <c:pt idx="81">
                  <c:v>474.11801113573102</c:v>
                </c:pt>
                <c:pt idx="82">
                  <c:v>477.90814131405301</c:v>
                </c:pt>
                <c:pt idx="83">
                  <c:v>480.52200772145301</c:v>
                </c:pt>
                <c:pt idx="84">
                  <c:v>516.58608036481303</c:v>
                </c:pt>
                <c:pt idx="85">
                  <c:v>523.75863547747599</c:v>
                </c:pt>
                <c:pt idx="86">
                  <c:v>524.34577097058298</c:v>
                </c:pt>
                <c:pt idx="87">
                  <c:v>524.79011246390098</c:v>
                </c:pt>
                <c:pt idx="88">
                  <c:v>524.53598076464198</c:v>
                </c:pt>
                <c:pt idx="89">
                  <c:v>525.01354537927796</c:v>
                </c:pt>
                <c:pt idx="90">
                  <c:v>525.55279378237606</c:v>
                </c:pt>
                <c:pt idx="91">
                  <c:v>518.64408896049099</c:v>
                </c:pt>
                <c:pt idx="92">
                  <c:v>414.269009252035</c:v>
                </c:pt>
                <c:pt idx="93">
                  <c:v>400.69123089351598</c:v>
                </c:pt>
                <c:pt idx="94">
                  <c:v>400.528836156007</c:v>
                </c:pt>
                <c:pt idx="95">
                  <c:v>392.17332874663703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172.367785565068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87.521859320258699</c:v>
                </c:pt>
                <c:pt idx="21">
                  <c:v>89.886790134408798</c:v>
                </c:pt>
                <c:pt idx="22">
                  <c:v>89.498034465396998</c:v>
                </c:pt>
                <c:pt idx="23">
                  <c:v>89.018569041416796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166.96427198337099</c:v>
                </c:pt>
                <c:pt idx="73">
                  <c:v>175.91249684161099</c:v>
                </c:pt>
                <c:pt idx="74">
                  <c:v>175.97410597824401</c:v>
                </c:pt>
                <c:pt idx="75">
                  <c:v>258.208887310151</c:v>
                </c:pt>
                <c:pt idx="76">
                  <c:v>644.20416625140899</c:v>
                </c:pt>
                <c:pt idx="77">
                  <c:v>848.19340967083394</c:v>
                </c:pt>
                <c:pt idx="78">
                  <c:v>925.16100528336699</c:v>
                </c:pt>
                <c:pt idx="79">
                  <c:v>925.81927670305504</c:v>
                </c:pt>
                <c:pt idx="80">
                  <c:v>586.18042906557798</c:v>
                </c:pt>
                <c:pt idx="81">
                  <c:v>510.68502250845501</c:v>
                </c:pt>
                <c:pt idx="82">
                  <c:v>495.797620920854</c:v>
                </c:pt>
                <c:pt idx="83">
                  <c:v>513.33049407949397</c:v>
                </c:pt>
                <c:pt idx="84">
                  <c:v>476.36434969986101</c:v>
                </c:pt>
                <c:pt idx="85">
                  <c:v>472.732532816684</c:v>
                </c:pt>
                <c:pt idx="86">
                  <c:v>473.03491151911697</c:v>
                </c:pt>
                <c:pt idx="87">
                  <c:v>473.51964005752802</c:v>
                </c:pt>
                <c:pt idx="88">
                  <c:v>357.67687300653199</c:v>
                </c:pt>
                <c:pt idx="89">
                  <c:v>349.63389097783403</c:v>
                </c:pt>
                <c:pt idx="90">
                  <c:v>358.64654363322097</c:v>
                </c:pt>
                <c:pt idx="91">
                  <c:v>350.56690814262703</c:v>
                </c:pt>
                <c:pt idx="92">
                  <c:v>145.74449991706001</c:v>
                </c:pt>
                <c:pt idx="93">
                  <c:v>67.999845771313304</c:v>
                </c:pt>
                <c:pt idx="94">
                  <c:v>68.064637888486899</c:v>
                </c:pt>
                <c:pt idx="95">
                  <c:v>22.677414025688101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-2312.0654190687101</c:v>
                </c:pt>
                <c:pt idx="1">
                  <c:v>-2272.3436211838398</c:v>
                </c:pt>
                <c:pt idx="2">
                  <c:v>-2186.8253630336299</c:v>
                </c:pt>
                <c:pt idx="3">
                  <c:v>-2222.3087029716298</c:v>
                </c:pt>
                <c:pt idx="4">
                  <c:v>-2235.9212784562201</c:v>
                </c:pt>
                <c:pt idx="5">
                  <c:v>-2252.0333680266799</c:v>
                </c:pt>
                <c:pt idx="6">
                  <c:v>-2327.27624029459</c:v>
                </c:pt>
                <c:pt idx="7">
                  <c:v>-2300.7034464294502</c:v>
                </c:pt>
                <c:pt idx="8">
                  <c:v>-2397.9049951726001</c:v>
                </c:pt>
                <c:pt idx="9">
                  <c:v>-2424.8938562548901</c:v>
                </c:pt>
                <c:pt idx="10">
                  <c:v>-2408.2338638385299</c:v>
                </c:pt>
                <c:pt idx="11">
                  <c:v>-2375.55466788583</c:v>
                </c:pt>
                <c:pt idx="12">
                  <c:v>-2306.31200983395</c:v>
                </c:pt>
                <c:pt idx="13">
                  <c:v>-2296.6790654350898</c:v>
                </c:pt>
                <c:pt idx="14">
                  <c:v>-2297.3417918155701</c:v>
                </c:pt>
                <c:pt idx="15">
                  <c:v>-2320.11917127172</c:v>
                </c:pt>
                <c:pt idx="16">
                  <c:v>-2345.14686193731</c:v>
                </c:pt>
                <c:pt idx="17">
                  <c:v>-2303.7032456995698</c:v>
                </c:pt>
                <c:pt idx="18">
                  <c:v>-2312.8868601866898</c:v>
                </c:pt>
                <c:pt idx="19">
                  <c:v>-2321.84241540011</c:v>
                </c:pt>
                <c:pt idx="20">
                  <c:v>-2331.8901470585602</c:v>
                </c:pt>
                <c:pt idx="21">
                  <c:v>-2405.4939283571898</c:v>
                </c:pt>
                <c:pt idx="22">
                  <c:v>-2443.8289003261798</c:v>
                </c:pt>
                <c:pt idx="23">
                  <c:v>-2435.3745700126901</c:v>
                </c:pt>
                <c:pt idx="24">
                  <c:v>-2294.0531757926001</c:v>
                </c:pt>
                <c:pt idx="25">
                  <c:v>-2276.3142763646501</c:v>
                </c:pt>
                <c:pt idx="26">
                  <c:v>-2252.41064766915</c:v>
                </c:pt>
                <c:pt idx="27">
                  <c:v>-2206.3053449858398</c:v>
                </c:pt>
                <c:pt idx="28">
                  <c:v>-2155.82654073203</c:v>
                </c:pt>
                <c:pt idx="29">
                  <c:v>-2109.2704256544898</c:v>
                </c:pt>
                <c:pt idx="30">
                  <c:v>-2107.3388805846198</c:v>
                </c:pt>
                <c:pt idx="31">
                  <c:v>-2085.62298289504</c:v>
                </c:pt>
                <c:pt idx="32">
                  <c:v>-2048.5738741136001</c:v>
                </c:pt>
                <c:pt idx="33">
                  <c:v>-2040.1796694014599</c:v>
                </c:pt>
                <c:pt idx="34">
                  <c:v>-1997.5322449770099</c:v>
                </c:pt>
                <c:pt idx="35">
                  <c:v>-1901.2322481133499</c:v>
                </c:pt>
                <c:pt idx="36">
                  <c:v>-1942.5616483913</c:v>
                </c:pt>
                <c:pt idx="37">
                  <c:v>-1963.8605877540299</c:v>
                </c:pt>
                <c:pt idx="38">
                  <c:v>-1822.1916283492701</c:v>
                </c:pt>
                <c:pt idx="39">
                  <c:v>-1776.43876765096</c:v>
                </c:pt>
                <c:pt idx="40">
                  <c:v>-1513.17566271643</c:v>
                </c:pt>
                <c:pt idx="41">
                  <c:v>-1433.85677369788</c:v>
                </c:pt>
                <c:pt idx="42">
                  <c:v>-1396.22320227009</c:v>
                </c:pt>
                <c:pt idx="43">
                  <c:v>-1259.2017687677501</c:v>
                </c:pt>
                <c:pt idx="44">
                  <c:v>-766.74599581075199</c:v>
                </c:pt>
                <c:pt idx="45">
                  <c:v>-539.940985329814</c:v>
                </c:pt>
                <c:pt idx="46">
                  <c:v>-511.23839068987701</c:v>
                </c:pt>
                <c:pt idx="47">
                  <c:v>-446.06886340837502</c:v>
                </c:pt>
                <c:pt idx="48">
                  <c:v>-707.33442647394997</c:v>
                </c:pt>
                <c:pt idx="49">
                  <c:v>-860.84178018965304</c:v>
                </c:pt>
                <c:pt idx="50">
                  <c:v>-893.24566375187806</c:v>
                </c:pt>
                <c:pt idx="51">
                  <c:v>-746.38370184745497</c:v>
                </c:pt>
                <c:pt idx="52">
                  <c:v>-573.02074116575102</c:v>
                </c:pt>
                <c:pt idx="53">
                  <c:v>-457.36957833190797</c:v>
                </c:pt>
                <c:pt idx="54">
                  <c:v>-457.00270239511201</c:v>
                </c:pt>
                <c:pt idx="55">
                  <c:v>-485.49493236452099</c:v>
                </c:pt>
                <c:pt idx="56">
                  <c:v>-502.22568496633397</c:v>
                </c:pt>
                <c:pt idx="57">
                  <c:v>-506.57296563409301</c:v>
                </c:pt>
                <c:pt idx="58">
                  <c:v>-521.16936672591305</c:v>
                </c:pt>
                <c:pt idx="59">
                  <c:v>-509.33296323504101</c:v>
                </c:pt>
                <c:pt idx="60">
                  <c:v>-511.84011858654401</c:v>
                </c:pt>
                <c:pt idx="61">
                  <c:v>-538.59344114944804</c:v>
                </c:pt>
                <c:pt idx="62">
                  <c:v>-517.16027231329997</c:v>
                </c:pt>
                <c:pt idx="63">
                  <c:v>-686.34532392659696</c:v>
                </c:pt>
                <c:pt idx="64">
                  <c:v>-1341.35775662828</c:v>
                </c:pt>
                <c:pt idx="65">
                  <c:v>-1506.2456808475999</c:v>
                </c:pt>
                <c:pt idx="66">
                  <c:v>-1529.5050129312999</c:v>
                </c:pt>
                <c:pt idx="67">
                  <c:v>-1523.1232174432701</c:v>
                </c:pt>
                <c:pt idx="68">
                  <c:v>-1434.4552753723999</c:v>
                </c:pt>
                <c:pt idx="69">
                  <c:v>-1357.4391434192801</c:v>
                </c:pt>
                <c:pt idx="70">
                  <c:v>-1306.3223451295</c:v>
                </c:pt>
                <c:pt idx="71">
                  <c:v>-1326.76637005374</c:v>
                </c:pt>
                <c:pt idx="72">
                  <c:v>-1332.4559110264299</c:v>
                </c:pt>
                <c:pt idx="73">
                  <c:v>-1254.52356438886</c:v>
                </c:pt>
                <c:pt idx="74">
                  <c:v>-1194.10648105001</c:v>
                </c:pt>
                <c:pt idx="75">
                  <c:v>-1246.4301497034601</c:v>
                </c:pt>
                <c:pt idx="76">
                  <c:v>-1592.0660818910701</c:v>
                </c:pt>
                <c:pt idx="77">
                  <c:v>-1684.4259643334401</c:v>
                </c:pt>
                <c:pt idx="78">
                  <c:v>-1689.63107377344</c:v>
                </c:pt>
                <c:pt idx="79">
                  <c:v>-1732.7935028940799</c:v>
                </c:pt>
                <c:pt idx="80">
                  <c:v>-1512.98469790899</c:v>
                </c:pt>
                <c:pt idx="81">
                  <c:v>-1477.0505617787501</c:v>
                </c:pt>
                <c:pt idx="82">
                  <c:v>-1469.7465244643499</c:v>
                </c:pt>
                <c:pt idx="83">
                  <c:v>-1436.93868467581</c:v>
                </c:pt>
                <c:pt idx="84">
                  <c:v>-1484.9372633181199</c:v>
                </c:pt>
                <c:pt idx="85">
                  <c:v>-1488.4234140572701</c:v>
                </c:pt>
                <c:pt idx="86">
                  <c:v>-1521.4777914941701</c:v>
                </c:pt>
                <c:pt idx="87">
                  <c:v>-1538.1812619626</c:v>
                </c:pt>
                <c:pt idx="88">
                  <c:v>-1515.4962905817199</c:v>
                </c:pt>
                <c:pt idx="89">
                  <c:v>-1535.0519925549299</c:v>
                </c:pt>
                <c:pt idx="90">
                  <c:v>-1599.4147800031501</c:v>
                </c:pt>
                <c:pt idx="91">
                  <c:v>-1660.5486071719199</c:v>
                </c:pt>
                <c:pt idx="92">
                  <c:v>-1603.72894987002</c:v>
                </c:pt>
                <c:pt idx="93">
                  <c:v>-1649.8526256150201</c:v>
                </c:pt>
                <c:pt idx="94">
                  <c:v>-1754.7871918793001</c:v>
                </c:pt>
                <c:pt idx="95">
                  <c:v>-1839.27204631929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-201.15041834744</c:v>
                </c:pt>
                <c:pt idx="44">
                  <c:v>-685.98421984132301</c:v>
                </c:pt>
                <c:pt idx="45">
                  <c:v>-906.28602866918698</c:v>
                </c:pt>
                <c:pt idx="46">
                  <c:v>-905.89777436888801</c:v>
                </c:pt>
                <c:pt idx="47">
                  <c:v>-1097.3426683151299</c:v>
                </c:pt>
                <c:pt idx="48">
                  <c:v>-928.55758134560904</c:v>
                </c:pt>
                <c:pt idx="49">
                  <c:v>-802.652348870845</c:v>
                </c:pt>
                <c:pt idx="50">
                  <c:v>-800.93633530168097</c:v>
                </c:pt>
                <c:pt idx="51">
                  <c:v>-947.55771000199297</c:v>
                </c:pt>
                <c:pt idx="52">
                  <c:v>-1109.23315655743</c:v>
                </c:pt>
                <c:pt idx="53">
                  <c:v>-1107.90044190239</c:v>
                </c:pt>
                <c:pt idx="54">
                  <c:v>-1105.27193701594</c:v>
                </c:pt>
                <c:pt idx="55">
                  <c:v>-1103.4453890889799</c:v>
                </c:pt>
                <c:pt idx="56">
                  <c:v>-1100.6354503379</c:v>
                </c:pt>
                <c:pt idx="57">
                  <c:v>-1098.68175947705</c:v>
                </c:pt>
                <c:pt idx="58">
                  <c:v>-1097.0323532182299</c:v>
                </c:pt>
                <c:pt idx="59">
                  <c:v>-1093.356502956</c:v>
                </c:pt>
                <c:pt idx="60">
                  <c:v>-1090.0443607379</c:v>
                </c:pt>
                <c:pt idx="61">
                  <c:v>-1088.25646729456</c:v>
                </c:pt>
                <c:pt idx="62">
                  <c:v>-1086.0275403630801</c:v>
                </c:pt>
                <c:pt idx="63">
                  <c:v>-905.84753672158604</c:v>
                </c:pt>
                <c:pt idx="64">
                  <c:v>-180.61666666851801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2529166666666667E-2"/>
          <c:w val="0.19904200363756794"/>
          <c:h val="0.7790851851851852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General</c:formatCode>
                <c:ptCount val="96"/>
                <c:pt idx="0">
                  <c:v>3036.0289674084602</c:v>
                </c:pt>
                <c:pt idx="1">
                  <c:v>3035.275397459</c:v>
                </c:pt>
                <c:pt idx="2">
                  <c:v>3035.6221933258598</c:v>
                </c:pt>
                <c:pt idx="3">
                  <c:v>3036.0089583891499</c:v>
                </c:pt>
                <c:pt idx="4">
                  <c:v>3037.5293996459</c:v>
                </c:pt>
                <c:pt idx="5">
                  <c:v>3038.6030487814201</c:v>
                </c:pt>
                <c:pt idx="6">
                  <c:v>3039.9967608222801</c:v>
                </c:pt>
                <c:pt idx="7">
                  <c:v>3041.6372561949001</c:v>
                </c:pt>
                <c:pt idx="8">
                  <c:v>3041.5705540369499</c:v>
                </c:pt>
                <c:pt idx="9">
                  <c:v>3041.4838917018801</c:v>
                </c:pt>
                <c:pt idx="10">
                  <c:v>3042.0573479160698</c:v>
                </c:pt>
                <c:pt idx="11">
                  <c:v>3041.7639691300601</c:v>
                </c:pt>
                <c:pt idx="12">
                  <c:v>3041.9640267617201</c:v>
                </c:pt>
                <c:pt idx="13">
                  <c:v>3042.5174902373201</c:v>
                </c:pt>
                <c:pt idx="14">
                  <c:v>3042.5108314180402</c:v>
                </c:pt>
                <c:pt idx="15">
                  <c:v>3041.2704838702002</c:v>
                </c:pt>
                <c:pt idx="16">
                  <c:v>3043.0777102165998</c:v>
                </c:pt>
                <c:pt idx="17">
                  <c:v>3044.7248318470402</c:v>
                </c:pt>
                <c:pt idx="18">
                  <c:v>3044.5647596925401</c:v>
                </c:pt>
                <c:pt idx="19">
                  <c:v>3044.78485890498</c:v>
                </c:pt>
                <c:pt idx="20">
                  <c:v>3044.89151397862</c:v>
                </c:pt>
                <c:pt idx="21">
                  <c:v>3044.97155005587</c:v>
                </c:pt>
                <c:pt idx="22">
                  <c:v>3045.4650027542698</c:v>
                </c:pt>
                <c:pt idx="23">
                  <c:v>3044.6847975276801</c:v>
                </c:pt>
                <c:pt idx="24">
                  <c:v>3046.21191388445</c:v>
                </c:pt>
                <c:pt idx="25">
                  <c:v>3045.6317337280502</c:v>
                </c:pt>
                <c:pt idx="26">
                  <c:v>3044.6181116504599</c:v>
                </c:pt>
                <c:pt idx="27">
                  <c:v>3042.9376308006799</c:v>
                </c:pt>
                <c:pt idx="28">
                  <c:v>3041.9506928424198</c:v>
                </c:pt>
                <c:pt idx="29">
                  <c:v>3042.65089455322</c:v>
                </c:pt>
                <c:pt idx="30">
                  <c:v>3045.3849829577598</c:v>
                </c:pt>
                <c:pt idx="31">
                  <c:v>3045.5050207928998</c:v>
                </c:pt>
                <c:pt idx="32">
                  <c:v>3046.5053089511898</c:v>
                </c:pt>
                <c:pt idx="33">
                  <c:v>3047.5589653481302</c:v>
                </c:pt>
                <c:pt idx="34">
                  <c:v>3047.16549262337</c:v>
                </c:pt>
                <c:pt idx="35">
                  <c:v>3045.9518291948498</c:v>
                </c:pt>
                <c:pt idx="36">
                  <c:v>3046.46533975476</c:v>
                </c:pt>
                <c:pt idx="37">
                  <c:v>3045.4850280543201</c:v>
                </c:pt>
                <c:pt idx="38">
                  <c:v>3046.8254206987199</c:v>
                </c:pt>
                <c:pt idx="39">
                  <c:v>3045.0715788716998</c:v>
                </c:pt>
                <c:pt idx="40">
                  <c:v>3044.07791697123</c:v>
                </c:pt>
                <c:pt idx="41">
                  <c:v>3043.1243545130401</c:v>
                </c:pt>
                <c:pt idx="42">
                  <c:v>3041.4772166018702</c:v>
                </c:pt>
                <c:pt idx="43">
                  <c:v>3039.1565610992202</c:v>
                </c:pt>
                <c:pt idx="44">
                  <c:v>3038.2296339181598</c:v>
                </c:pt>
                <c:pt idx="45">
                  <c:v>3037.3159918142101</c:v>
                </c:pt>
                <c:pt idx="46">
                  <c:v>3036.2156911208199</c:v>
                </c:pt>
                <c:pt idx="47">
                  <c:v>3036.96256968953</c:v>
                </c:pt>
                <c:pt idx="48">
                  <c:v>3036.2690267980101</c:v>
                </c:pt>
                <c:pt idx="49">
                  <c:v>3036.4291152332398</c:v>
                </c:pt>
                <c:pt idx="50">
                  <c:v>3034.6018635867899</c:v>
                </c:pt>
                <c:pt idx="51">
                  <c:v>3035.0686647273301</c:v>
                </c:pt>
                <c:pt idx="52">
                  <c:v>3032.2145222069198</c:v>
                </c:pt>
                <c:pt idx="53">
                  <c:v>3033.1347905686998</c:v>
                </c:pt>
                <c:pt idx="54">
                  <c:v>3031.9211434209201</c:v>
                </c:pt>
                <c:pt idx="55">
                  <c:v>3030.2672978482701</c:v>
                </c:pt>
                <c:pt idx="56">
                  <c:v>3028.1733515351398</c:v>
                </c:pt>
                <c:pt idx="57">
                  <c:v>3026.4195422695798</c:v>
                </c:pt>
                <c:pt idx="58">
                  <c:v>3023.67874620357</c:v>
                </c:pt>
                <c:pt idx="59">
                  <c:v>3020.3711201811998</c:v>
                </c:pt>
                <c:pt idx="60">
                  <c:v>3019.59088239315</c:v>
                </c:pt>
                <c:pt idx="61">
                  <c:v>3018.0838076171599</c:v>
                </c:pt>
                <c:pt idx="62">
                  <c:v>3015.9231917075399</c:v>
                </c:pt>
                <c:pt idx="63">
                  <c:v>3016.0432295426799</c:v>
                </c:pt>
                <c:pt idx="64">
                  <c:v>3017.8970676240701</c:v>
                </c:pt>
                <c:pt idx="65">
                  <c:v>3016.2832563707698</c:v>
                </c:pt>
                <c:pt idx="66">
                  <c:v>3015.2963346932402</c:v>
                </c:pt>
                <c:pt idx="67">
                  <c:v>3015.8698560303501</c:v>
                </c:pt>
                <c:pt idx="68">
                  <c:v>3017.1768568939501</c:v>
                </c:pt>
                <c:pt idx="69">
                  <c:v>3015.30966861254</c:v>
                </c:pt>
                <c:pt idx="70">
                  <c:v>3015.3897046897901</c:v>
                </c:pt>
                <c:pt idx="71">
                  <c:v>3015.3963635090699</c:v>
                </c:pt>
                <c:pt idx="72">
                  <c:v>3014.7028206175501</c:v>
                </c:pt>
                <c:pt idx="73">
                  <c:v>3014.0559708646701</c:v>
                </c:pt>
                <c:pt idx="74">
                  <c:v>3013.94928322956</c:v>
                </c:pt>
                <c:pt idx="75">
                  <c:v>3013.3224262152598</c:v>
                </c:pt>
                <c:pt idx="76">
                  <c:v>3014.9028782492101</c:v>
                </c:pt>
                <c:pt idx="77">
                  <c:v>3016.3299657901398</c:v>
                </c:pt>
                <c:pt idx="78">
                  <c:v>3017.4035986449398</c:v>
                </c:pt>
                <c:pt idx="79">
                  <c:v>3018.4105781839698</c:v>
                </c:pt>
                <c:pt idx="80">
                  <c:v>3021.6047926290298</c:v>
                </c:pt>
                <c:pt idx="81">
                  <c:v>3022.07828515031</c:v>
                </c:pt>
                <c:pt idx="82">
                  <c:v>3022.9918946928001</c:v>
                </c:pt>
                <c:pt idx="83">
                  <c:v>3024.2589426406998</c:v>
                </c:pt>
                <c:pt idx="84">
                  <c:v>3023.27195584024</c:v>
                </c:pt>
                <c:pt idx="85">
                  <c:v>3023.3520081982201</c:v>
                </c:pt>
                <c:pt idx="86">
                  <c:v>3023.7053977614401</c:v>
                </c:pt>
                <c:pt idx="87">
                  <c:v>3023.6654122842801</c:v>
                </c:pt>
                <c:pt idx="88">
                  <c:v>3021.9115378957999</c:v>
                </c:pt>
                <c:pt idx="89">
                  <c:v>3023.91214677384</c:v>
                </c:pt>
                <c:pt idx="90">
                  <c:v>3024.51901104956</c:v>
                </c:pt>
                <c:pt idx="91">
                  <c:v>3024.7657292583999</c:v>
                </c:pt>
                <c:pt idx="92">
                  <c:v>3027.9933192035201</c:v>
                </c:pt>
                <c:pt idx="93">
                  <c:v>3029.8204894463101</c:v>
                </c:pt>
                <c:pt idx="94">
                  <c:v>3030.72078135024</c:v>
                </c:pt>
                <c:pt idx="95">
                  <c:v>3031.9677877173599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General</c:formatCode>
                <c:ptCount val="96"/>
                <c:pt idx="0">
                  <c:v>4143.5427213043804</c:v>
                </c:pt>
                <c:pt idx="1">
                  <c:v>4099.2373482722596</c:v>
                </c:pt>
                <c:pt idx="2">
                  <c:v>4068.61149774758</c:v>
                </c:pt>
                <c:pt idx="3">
                  <c:v>4035.2079569841699</c:v>
                </c:pt>
                <c:pt idx="4">
                  <c:v>4068.58110931902</c:v>
                </c:pt>
                <c:pt idx="5">
                  <c:v>4042.5732287608598</c:v>
                </c:pt>
                <c:pt idx="6">
                  <c:v>3988.09341762951</c:v>
                </c:pt>
                <c:pt idx="7">
                  <c:v>4029.0309156114699</c:v>
                </c:pt>
                <c:pt idx="8">
                  <c:v>3984.2510776949398</c:v>
                </c:pt>
                <c:pt idx="9">
                  <c:v>4002.0089448470899</c:v>
                </c:pt>
                <c:pt idx="10">
                  <c:v>4000.3057755996001</c:v>
                </c:pt>
                <c:pt idx="11">
                  <c:v>3996.0909302207101</c:v>
                </c:pt>
                <c:pt idx="12">
                  <c:v>4042.7685617564098</c:v>
                </c:pt>
                <c:pt idx="13">
                  <c:v>4030.09119820668</c:v>
                </c:pt>
                <c:pt idx="14">
                  <c:v>4008.7751492944599</c:v>
                </c:pt>
                <c:pt idx="15">
                  <c:v>3991.9762480027898</c:v>
                </c:pt>
                <c:pt idx="16">
                  <c:v>4009.4808233181302</c:v>
                </c:pt>
                <c:pt idx="17">
                  <c:v>4011.93167315352</c:v>
                </c:pt>
                <c:pt idx="18">
                  <c:v>3997.7417601790899</c:v>
                </c:pt>
                <c:pt idx="19">
                  <c:v>3998.53721519996</c:v>
                </c:pt>
                <c:pt idx="20">
                  <c:v>4041.51538515016</c:v>
                </c:pt>
                <c:pt idx="21">
                  <c:v>4019.3974212040498</c:v>
                </c:pt>
                <c:pt idx="22">
                  <c:v>4018.34819643725</c:v>
                </c:pt>
                <c:pt idx="23">
                  <c:v>4007.6997713627202</c:v>
                </c:pt>
                <c:pt idx="24">
                  <c:v>4070.4566884036399</c:v>
                </c:pt>
                <c:pt idx="25">
                  <c:v>4079.2378895634301</c:v>
                </c:pt>
                <c:pt idx="26">
                  <c:v>4093.13538807123</c:v>
                </c:pt>
                <c:pt idx="27">
                  <c:v>4104.0968930621902</c:v>
                </c:pt>
                <c:pt idx="28">
                  <c:v>4066.9187106638601</c:v>
                </c:pt>
                <c:pt idx="29">
                  <c:v>4078.34685271735</c:v>
                </c:pt>
                <c:pt idx="30">
                  <c:v>4156.0976082808402</c:v>
                </c:pt>
                <c:pt idx="31">
                  <c:v>4196.7505360976802</c:v>
                </c:pt>
                <c:pt idx="32">
                  <c:v>4237.1552642818497</c:v>
                </c:pt>
                <c:pt idx="33">
                  <c:v>4275.4779731185699</c:v>
                </c:pt>
                <c:pt idx="34">
                  <c:v>4311.28305667926</c:v>
                </c:pt>
                <c:pt idx="35">
                  <c:v>4329.6439627503596</c:v>
                </c:pt>
                <c:pt idx="36">
                  <c:v>4317.5529277797896</c:v>
                </c:pt>
                <c:pt idx="37">
                  <c:v>4281.9648479215803</c:v>
                </c:pt>
                <c:pt idx="38">
                  <c:v>4282.8529349147802</c:v>
                </c:pt>
                <c:pt idx="39">
                  <c:v>4304.3119775334399</c:v>
                </c:pt>
                <c:pt idx="40">
                  <c:v>4241.4473826225303</c:v>
                </c:pt>
                <c:pt idx="41">
                  <c:v>4168.0194634207901</c:v>
                </c:pt>
                <c:pt idx="42">
                  <c:v>4260.2833633241798</c:v>
                </c:pt>
                <c:pt idx="43">
                  <c:v>4282.78246803812</c:v>
                </c:pt>
                <c:pt idx="44">
                  <c:v>4217.5419891061201</c:v>
                </c:pt>
                <c:pt idx="45">
                  <c:v>4208.9060064021496</c:v>
                </c:pt>
                <c:pt idx="46">
                  <c:v>4223.8124534731496</c:v>
                </c:pt>
                <c:pt idx="47">
                  <c:v>4389.84574688866</c:v>
                </c:pt>
                <c:pt idx="48">
                  <c:v>4174.5058108758003</c:v>
                </c:pt>
                <c:pt idx="49">
                  <c:v>4094.9767719339002</c:v>
                </c:pt>
                <c:pt idx="50">
                  <c:v>4036.1711086694199</c:v>
                </c:pt>
                <c:pt idx="51">
                  <c:v>3986.0353266976099</c:v>
                </c:pt>
                <c:pt idx="52">
                  <c:v>3968.8017752956098</c:v>
                </c:pt>
                <c:pt idx="53">
                  <c:v>3963.7357572836099</c:v>
                </c:pt>
                <c:pt idx="54">
                  <c:v>3923.4089447666101</c:v>
                </c:pt>
                <c:pt idx="55">
                  <c:v>3938.2264513013001</c:v>
                </c:pt>
                <c:pt idx="56">
                  <c:v>3975.92642806715</c:v>
                </c:pt>
                <c:pt idx="57">
                  <c:v>3915.10085716197</c:v>
                </c:pt>
                <c:pt idx="58">
                  <c:v>3933.74516334482</c:v>
                </c:pt>
                <c:pt idx="59">
                  <c:v>3920.9178187276302</c:v>
                </c:pt>
                <c:pt idx="60">
                  <c:v>4108.8746000341898</c:v>
                </c:pt>
                <c:pt idx="61">
                  <c:v>4139.25968323709</c:v>
                </c:pt>
                <c:pt idx="62">
                  <c:v>4140.9009879721998</c:v>
                </c:pt>
                <c:pt idx="63">
                  <c:v>4147.7480744192399</c:v>
                </c:pt>
                <c:pt idx="64">
                  <c:v>4277.1864488053297</c:v>
                </c:pt>
                <c:pt idx="65">
                  <c:v>4309.6083971830803</c:v>
                </c:pt>
                <c:pt idx="66">
                  <c:v>4301.4569813736598</c:v>
                </c:pt>
                <c:pt idx="67">
                  <c:v>4319.3126551003998</c:v>
                </c:pt>
                <c:pt idx="68">
                  <c:v>4287.2554008246998</c:v>
                </c:pt>
                <c:pt idx="69">
                  <c:v>4323.1708319546296</c:v>
                </c:pt>
                <c:pt idx="70">
                  <c:v>4333.8965959094503</c:v>
                </c:pt>
                <c:pt idx="71">
                  <c:v>4363.2877105282896</c:v>
                </c:pt>
                <c:pt idx="72">
                  <c:v>4375.3791410098702</c:v>
                </c:pt>
                <c:pt idx="73">
                  <c:v>4408.0188511528404</c:v>
                </c:pt>
                <c:pt idx="74">
                  <c:v>4435.8927855723496</c:v>
                </c:pt>
                <c:pt idx="75">
                  <c:v>4494.8215845950999</c:v>
                </c:pt>
                <c:pt idx="76">
                  <c:v>4511.3785320319903</c:v>
                </c:pt>
                <c:pt idx="77">
                  <c:v>4523.9835665074397</c:v>
                </c:pt>
                <c:pt idx="78">
                  <c:v>4556.9971004647396</c:v>
                </c:pt>
                <c:pt idx="79">
                  <c:v>4626.8604273322699</c:v>
                </c:pt>
                <c:pt idx="80">
                  <c:v>4691.9189547242504</c:v>
                </c:pt>
                <c:pt idx="81">
                  <c:v>4688.8753986948104</c:v>
                </c:pt>
                <c:pt idx="82">
                  <c:v>4638.9081208890002</c:v>
                </c:pt>
                <c:pt idx="83">
                  <c:v>4610.6128683758197</c:v>
                </c:pt>
                <c:pt idx="84">
                  <c:v>4610.9499096670597</c:v>
                </c:pt>
                <c:pt idx="85">
                  <c:v>4583.392614763</c:v>
                </c:pt>
                <c:pt idx="86">
                  <c:v>4538.9724446628798</c:v>
                </c:pt>
                <c:pt idx="87">
                  <c:v>4502.12858441766</c:v>
                </c:pt>
                <c:pt idx="88">
                  <c:v>4647.7479895139304</c:v>
                </c:pt>
                <c:pt idx="89">
                  <c:v>4641.9669700104696</c:v>
                </c:pt>
                <c:pt idx="90">
                  <c:v>4619.7201353965802</c:v>
                </c:pt>
                <c:pt idx="91">
                  <c:v>4576.0535126308696</c:v>
                </c:pt>
                <c:pt idx="92">
                  <c:v>4666.5723685595503</c:v>
                </c:pt>
                <c:pt idx="93">
                  <c:v>4641.4007960127301</c:v>
                </c:pt>
                <c:pt idx="94">
                  <c:v>4598.4493230550897</c:v>
                </c:pt>
                <c:pt idx="95">
                  <c:v>4557.6465954466703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General</c:formatCode>
                <c:ptCount val="96"/>
                <c:pt idx="0">
                  <c:v>375.37026138706102</c:v>
                </c:pt>
                <c:pt idx="1">
                  <c:v>375.46940692777503</c:v>
                </c:pt>
                <c:pt idx="2">
                  <c:v>375.901176227706</c:v>
                </c:pt>
                <c:pt idx="3">
                  <c:v>376.55933978904602</c:v>
                </c:pt>
                <c:pt idx="4">
                  <c:v>375.95280426626101</c:v>
                </c:pt>
                <c:pt idx="5">
                  <c:v>376.18632851680098</c:v>
                </c:pt>
                <c:pt idx="6">
                  <c:v>375.69262373459702</c:v>
                </c:pt>
                <c:pt idx="7">
                  <c:v>373.04435965262297</c:v>
                </c:pt>
                <c:pt idx="8">
                  <c:v>371.61116838772699</c:v>
                </c:pt>
                <c:pt idx="9">
                  <c:v>372.06921327140401</c:v>
                </c:pt>
                <c:pt idx="10">
                  <c:v>371.27320864466998</c:v>
                </c:pt>
                <c:pt idx="11">
                  <c:v>371.13786450619801</c:v>
                </c:pt>
                <c:pt idx="12">
                  <c:v>370.69380838500399</c:v>
                </c:pt>
                <c:pt idx="13">
                  <c:v>371.81523959993399</c:v>
                </c:pt>
                <c:pt idx="14">
                  <c:v>371.03739150109698</c:v>
                </c:pt>
                <c:pt idx="15">
                  <c:v>370.56875302861403</c:v>
                </c:pt>
                <c:pt idx="16">
                  <c:v>370.11252578830101</c:v>
                </c:pt>
                <c:pt idx="17">
                  <c:v>371.06461136363401</c:v>
                </c:pt>
                <c:pt idx="18">
                  <c:v>368.81416608893801</c:v>
                </c:pt>
                <c:pt idx="19">
                  <c:v>367.91387899510403</c:v>
                </c:pt>
                <c:pt idx="20">
                  <c:v>368.48831899187297</c:v>
                </c:pt>
                <c:pt idx="21">
                  <c:v>371.60641589104603</c:v>
                </c:pt>
                <c:pt idx="22">
                  <c:v>369.45335201038898</c:v>
                </c:pt>
                <c:pt idx="23">
                  <c:v>370.85969042492599</c:v>
                </c:pt>
                <c:pt idx="24">
                  <c:v>397.54508867768698</c:v>
                </c:pt>
                <c:pt idx="25">
                  <c:v>399.75719424290003</c:v>
                </c:pt>
                <c:pt idx="26">
                  <c:v>401.76057562795103</c:v>
                </c:pt>
                <c:pt idx="27">
                  <c:v>399.25307626770598</c:v>
                </c:pt>
                <c:pt idx="28">
                  <c:v>407.274793022084</c:v>
                </c:pt>
                <c:pt idx="29">
                  <c:v>412.80423582312397</c:v>
                </c:pt>
                <c:pt idx="30">
                  <c:v>412.707269961517</c:v>
                </c:pt>
                <c:pt idx="31">
                  <c:v>411.00052150414098</c:v>
                </c:pt>
                <c:pt idx="32">
                  <c:v>410.058487086056</c:v>
                </c:pt>
                <c:pt idx="33">
                  <c:v>413.42789277505199</c:v>
                </c:pt>
                <c:pt idx="34">
                  <c:v>411.10578557330399</c:v>
                </c:pt>
                <c:pt idx="35">
                  <c:v>412.429811242965</c:v>
                </c:pt>
                <c:pt idx="36">
                  <c:v>400.65037498567602</c:v>
                </c:pt>
                <c:pt idx="37">
                  <c:v>401.56617611972302</c:v>
                </c:pt>
                <c:pt idx="38">
                  <c:v>400.69294591013602</c:v>
                </c:pt>
                <c:pt idx="39">
                  <c:v>397.04253827993199</c:v>
                </c:pt>
                <c:pt idx="40">
                  <c:v>389.79996971837801</c:v>
                </c:pt>
                <c:pt idx="41">
                  <c:v>393.78102421847399</c:v>
                </c:pt>
                <c:pt idx="42">
                  <c:v>393.06925697336101</c:v>
                </c:pt>
                <c:pt idx="43">
                  <c:v>391.68722596200701</c:v>
                </c:pt>
                <c:pt idx="44">
                  <c:v>385.56223312134802</c:v>
                </c:pt>
                <c:pt idx="45">
                  <c:v>387.31498375602399</c:v>
                </c:pt>
                <c:pt idx="46">
                  <c:v>387.28789950137701</c:v>
                </c:pt>
                <c:pt idx="47">
                  <c:v>401.01922098072498</c:v>
                </c:pt>
                <c:pt idx="48">
                  <c:v>382.35276263087701</c:v>
                </c:pt>
                <c:pt idx="49">
                  <c:v>385.05458934102398</c:v>
                </c:pt>
                <c:pt idx="50">
                  <c:v>386.12938761535099</c:v>
                </c:pt>
                <c:pt idx="51">
                  <c:v>383.99268750140902</c:v>
                </c:pt>
                <c:pt idx="52">
                  <c:v>380.55321110087198</c:v>
                </c:pt>
                <c:pt idx="53">
                  <c:v>378.14089852625102</c:v>
                </c:pt>
                <c:pt idx="54">
                  <c:v>377.80373252478699</c:v>
                </c:pt>
                <c:pt idx="55">
                  <c:v>376.15991856927502</c:v>
                </c:pt>
                <c:pt idx="56">
                  <c:v>376.97922909138299</c:v>
                </c:pt>
                <c:pt idx="57">
                  <c:v>375.58463879887802</c:v>
                </c:pt>
                <c:pt idx="58">
                  <c:v>372.71195610071197</c:v>
                </c:pt>
                <c:pt idx="59">
                  <c:v>373.88026783395202</c:v>
                </c:pt>
                <c:pt idx="60">
                  <c:v>375.06875777234302</c:v>
                </c:pt>
                <c:pt idx="61">
                  <c:v>374.203246015481</c:v>
                </c:pt>
                <c:pt idx="62">
                  <c:v>373.68844487562598</c:v>
                </c:pt>
                <c:pt idx="63">
                  <c:v>369.27229183970502</c:v>
                </c:pt>
                <c:pt idx="64">
                  <c:v>373.08863625062997</c:v>
                </c:pt>
                <c:pt idx="65">
                  <c:v>379.57404749143802</c:v>
                </c:pt>
                <c:pt idx="66">
                  <c:v>380.23798620712301</c:v>
                </c:pt>
                <c:pt idx="67">
                  <c:v>379.92018103114299</c:v>
                </c:pt>
                <c:pt idx="68">
                  <c:v>383.150863581409</c:v>
                </c:pt>
                <c:pt idx="69">
                  <c:v>386.27654830185401</c:v>
                </c:pt>
                <c:pt idx="70">
                  <c:v>386.40624418510799</c:v>
                </c:pt>
                <c:pt idx="71">
                  <c:v>384.48365026720302</c:v>
                </c:pt>
                <c:pt idx="72">
                  <c:v>400.55223468509803</c:v>
                </c:pt>
                <c:pt idx="73">
                  <c:v>407.23130892155899</c:v>
                </c:pt>
                <c:pt idx="74">
                  <c:v>405.07951527627199</c:v>
                </c:pt>
                <c:pt idx="75">
                  <c:v>404.42864219413298</c:v>
                </c:pt>
                <c:pt idx="76">
                  <c:v>415.76397878641097</c:v>
                </c:pt>
                <c:pt idx="77">
                  <c:v>422.720546576478</c:v>
                </c:pt>
                <c:pt idx="78">
                  <c:v>420.44664611331802</c:v>
                </c:pt>
                <c:pt idx="79">
                  <c:v>417.52374868451</c:v>
                </c:pt>
                <c:pt idx="80">
                  <c:v>426.96688743189702</c:v>
                </c:pt>
                <c:pt idx="81">
                  <c:v>426.23848396018201</c:v>
                </c:pt>
                <c:pt idx="82">
                  <c:v>424.24342317665099</c:v>
                </c:pt>
                <c:pt idx="83">
                  <c:v>422.01722185557401</c:v>
                </c:pt>
                <c:pt idx="84">
                  <c:v>406.79695809528903</c:v>
                </c:pt>
                <c:pt idx="85">
                  <c:v>407.95114545815699</c:v>
                </c:pt>
                <c:pt idx="86">
                  <c:v>405.943633630965</c:v>
                </c:pt>
                <c:pt idx="87">
                  <c:v>399.96995182469601</c:v>
                </c:pt>
                <c:pt idx="88">
                  <c:v>374.96247726606202</c:v>
                </c:pt>
                <c:pt idx="89">
                  <c:v>376.12266247879899</c:v>
                </c:pt>
                <c:pt idx="90">
                  <c:v>375.80818902693301</c:v>
                </c:pt>
                <c:pt idx="91">
                  <c:v>374.17705005471697</c:v>
                </c:pt>
                <c:pt idx="92">
                  <c:v>375.44794604616402</c:v>
                </c:pt>
                <c:pt idx="93">
                  <c:v>372.094687648903</c:v>
                </c:pt>
                <c:pt idx="94">
                  <c:v>370.47986765547398</c:v>
                </c:pt>
                <c:pt idx="95">
                  <c:v>371.17348956967101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General</c:formatCode>
                <c:ptCount val="96"/>
                <c:pt idx="0">
                  <c:v>38.727112895340397</c:v>
                </c:pt>
                <c:pt idx="1">
                  <c:v>36.471113308486402</c:v>
                </c:pt>
                <c:pt idx="2">
                  <c:v>32.381870343615297</c:v>
                </c:pt>
                <c:pt idx="3">
                  <c:v>31.3167901371942</c:v>
                </c:pt>
                <c:pt idx="4">
                  <c:v>32.450151648359999</c:v>
                </c:pt>
                <c:pt idx="5">
                  <c:v>30.812142588095799</c:v>
                </c:pt>
                <c:pt idx="6">
                  <c:v>26.692597725695499</c:v>
                </c:pt>
                <c:pt idx="7">
                  <c:v>24.131122061713999</c:v>
                </c:pt>
                <c:pt idx="8">
                  <c:v>24.902864297658802</c:v>
                </c:pt>
                <c:pt idx="9">
                  <c:v>23.438648711317501</c:v>
                </c:pt>
                <c:pt idx="10">
                  <c:v>21.227361879053799</c:v>
                </c:pt>
                <c:pt idx="11">
                  <c:v>19.534233445883601</c:v>
                </c:pt>
                <c:pt idx="12">
                  <c:v>18.737631544683602</c:v>
                </c:pt>
                <c:pt idx="13">
                  <c:v>14.4890826777761</c:v>
                </c:pt>
                <c:pt idx="14">
                  <c:v>12.212753793160701</c:v>
                </c:pt>
                <c:pt idx="15">
                  <c:v>12.2135312923497</c:v>
                </c:pt>
                <c:pt idx="16">
                  <c:v>12.4299129591256</c:v>
                </c:pt>
                <c:pt idx="17">
                  <c:v>10.3716784276104</c:v>
                </c:pt>
                <c:pt idx="18">
                  <c:v>8.2236352386162608</c:v>
                </c:pt>
                <c:pt idx="19">
                  <c:v>6.62445028393011</c:v>
                </c:pt>
                <c:pt idx="20">
                  <c:v>4.7113358155348397</c:v>
                </c:pt>
                <c:pt idx="21">
                  <c:v>4.6764834218780598</c:v>
                </c:pt>
                <c:pt idx="22">
                  <c:v>4.8214117470680904</c:v>
                </c:pt>
                <c:pt idx="23">
                  <c:v>5.1457411804670397</c:v>
                </c:pt>
                <c:pt idx="24">
                  <c:v>4.5127399668049302</c:v>
                </c:pt>
                <c:pt idx="25">
                  <c:v>4.6218119069794001</c:v>
                </c:pt>
                <c:pt idx="26">
                  <c:v>4.37955479138743</c:v>
                </c:pt>
                <c:pt idx="27">
                  <c:v>4.88227172771622</c:v>
                </c:pt>
                <c:pt idx="28">
                  <c:v>5.9944097318873597</c:v>
                </c:pt>
                <c:pt idx="29">
                  <c:v>6.7424920772460002</c:v>
                </c:pt>
                <c:pt idx="30">
                  <c:v>7.8952135016519103</c:v>
                </c:pt>
                <c:pt idx="31">
                  <c:v>6.8666710402324096</c:v>
                </c:pt>
                <c:pt idx="32">
                  <c:v>6.5707052594178297</c:v>
                </c:pt>
                <c:pt idx="33">
                  <c:v>6.6101258866394401</c:v>
                </c:pt>
                <c:pt idx="34">
                  <c:v>7.4889117712487199</c:v>
                </c:pt>
                <c:pt idx="35">
                  <c:v>7.3521640569432396</c:v>
                </c:pt>
                <c:pt idx="36">
                  <c:v>8.8623210798168692</c:v>
                </c:pt>
                <c:pt idx="37">
                  <c:v>11.488117408189201</c:v>
                </c:pt>
                <c:pt idx="38">
                  <c:v>10.365772860063901</c:v>
                </c:pt>
                <c:pt idx="39">
                  <c:v>10.596894451850501</c:v>
                </c:pt>
                <c:pt idx="40">
                  <c:v>9.5028170240333001</c:v>
                </c:pt>
                <c:pt idx="41">
                  <c:v>7.9896536775134601</c:v>
                </c:pt>
                <c:pt idx="42">
                  <c:v>8.2961957697069799</c:v>
                </c:pt>
                <c:pt idx="43">
                  <c:v>7.5499559722978802</c:v>
                </c:pt>
                <c:pt idx="44">
                  <c:v>7.7633319377937999</c:v>
                </c:pt>
                <c:pt idx="45">
                  <c:v>7.1459630567891796</c:v>
                </c:pt>
                <c:pt idx="46">
                  <c:v>7.6976091150660997</c:v>
                </c:pt>
                <c:pt idx="47">
                  <c:v>7.5529927263766101</c:v>
                </c:pt>
                <c:pt idx="48">
                  <c:v>9.0471387558822407</c:v>
                </c:pt>
                <c:pt idx="49">
                  <c:v>8.0935346903422296</c:v>
                </c:pt>
                <c:pt idx="50">
                  <c:v>6.6850784659175204</c:v>
                </c:pt>
                <c:pt idx="51">
                  <c:v>7.0793556878827104</c:v>
                </c:pt>
                <c:pt idx="52">
                  <c:v>7.6917719750476596</c:v>
                </c:pt>
                <c:pt idx="53">
                  <c:v>6.7695811401904802</c:v>
                </c:pt>
                <c:pt idx="54">
                  <c:v>6.8171764166833899</c:v>
                </c:pt>
                <c:pt idx="55">
                  <c:v>5.7693692804334704</c:v>
                </c:pt>
                <c:pt idx="56">
                  <c:v>4.1633964885721602</c:v>
                </c:pt>
                <c:pt idx="57">
                  <c:v>3.6051556331055701</c:v>
                </c:pt>
                <c:pt idx="58">
                  <c:v>3.2921083071348098</c:v>
                </c:pt>
                <c:pt idx="59">
                  <c:v>3.4228275734160398</c:v>
                </c:pt>
                <c:pt idx="60">
                  <c:v>3.2477817635400101</c:v>
                </c:pt>
                <c:pt idx="61">
                  <c:v>4.0643814378430898</c:v>
                </c:pt>
                <c:pt idx="62">
                  <c:v>6.1812775969268303</c:v>
                </c:pt>
                <c:pt idx="63">
                  <c:v>5.83634545045929</c:v>
                </c:pt>
                <c:pt idx="64">
                  <c:v>7.2166537377069897</c:v>
                </c:pt>
                <c:pt idx="65">
                  <c:v>6.3341024064440603</c:v>
                </c:pt>
                <c:pt idx="66">
                  <c:v>5.9946605290958397</c:v>
                </c:pt>
                <c:pt idx="67">
                  <c:v>6.6148289116250103</c:v>
                </c:pt>
                <c:pt idx="68">
                  <c:v>8.75234851021027</c:v>
                </c:pt>
                <c:pt idx="69">
                  <c:v>6.9921173373788204</c:v>
                </c:pt>
                <c:pt idx="70">
                  <c:v>6.7421274033973697</c:v>
                </c:pt>
                <c:pt idx="71">
                  <c:v>6.7908247430628403</c:v>
                </c:pt>
                <c:pt idx="72">
                  <c:v>7.2291435140283902</c:v>
                </c:pt>
                <c:pt idx="73">
                  <c:v>8.8049614505689195</c:v>
                </c:pt>
                <c:pt idx="74">
                  <c:v>8.4139339629540704</c:v>
                </c:pt>
                <c:pt idx="75">
                  <c:v>8.5374989780427999</c:v>
                </c:pt>
                <c:pt idx="76">
                  <c:v>9.8300520723972706</c:v>
                </c:pt>
                <c:pt idx="77">
                  <c:v>12.295318992257499</c:v>
                </c:pt>
                <c:pt idx="78">
                  <c:v>13.303636516903801</c:v>
                </c:pt>
                <c:pt idx="79">
                  <c:v>15.237168773710099</c:v>
                </c:pt>
                <c:pt idx="80">
                  <c:v>17.831862546789701</c:v>
                </c:pt>
                <c:pt idx="81">
                  <c:v>20.8810449513694</c:v>
                </c:pt>
                <c:pt idx="82">
                  <c:v>20.392575779395901</c:v>
                </c:pt>
                <c:pt idx="83">
                  <c:v>20.997270336116902</c:v>
                </c:pt>
                <c:pt idx="84">
                  <c:v>21.436081366006199</c:v>
                </c:pt>
                <c:pt idx="85">
                  <c:v>22.068991517663498</c:v>
                </c:pt>
                <c:pt idx="86">
                  <c:v>22.565606218720401</c:v>
                </c:pt>
                <c:pt idx="87">
                  <c:v>23.811462061902802</c:v>
                </c:pt>
                <c:pt idx="88">
                  <c:v>24.430738855688102</c:v>
                </c:pt>
                <c:pt idx="89">
                  <c:v>26.076587109831198</c:v>
                </c:pt>
                <c:pt idx="90">
                  <c:v>27.370502203523301</c:v>
                </c:pt>
                <c:pt idx="91">
                  <c:v>28.568404926014502</c:v>
                </c:pt>
                <c:pt idx="92">
                  <c:v>28.901171827388101</c:v>
                </c:pt>
                <c:pt idx="93">
                  <c:v>27.4984528368255</c:v>
                </c:pt>
                <c:pt idx="94">
                  <c:v>27.1380505168569</c:v>
                </c:pt>
                <c:pt idx="95">
                  <c:v>28.1376458737391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14.6475895187322</c:v>
                </c:pt>
                <c:pt idx="23">
                  <c:v>15.669605346832199</c:v>
                </c:pt>
                <c:pt idx="24">
                  <c:v>15.654020364947501</c:v>
                </c:pt>
                <c:pt idx="25">
                  <c:v>15.4197544977592</c:v>
                </c:pt>
                <c:pt idx="26">
                  <c:v>16.587419558019199</c:v>
                </c:pt>
                <c:pt idx="27">
                  <c:v>24.172559332171399</c:v>
                </c:pt>
                <c:pt idx="28">
                  <c:v>40.867865898060302</c:v>
                </c:pt>
                <c:pt idx="29">
                  <c:v>65.284013670400697</c:v>
                </c:pt>
                <c:pt idx="30">
                  <c:v>97.290083409211306</c:v>
                </c:pt>
                <c:pt idx="31">
                  <c:v>140.321267476202</c:v>
                </c:pt>
                <c:pt idx="32">
                  <c:v>179.16346198675001</c:v>
                </c:pt>
                <c:pt idx="33">
                  <c:v>228.29080735703101</c:v>
                </c:pt>
                <c:pt idx="34">
                  <c:v>297.851296299073</c:v>
                </c:pt>
                <c:pt idx="35">
                  <c:v>345.49557821936401</c:v>
                </c:pt>
                <c:pt idx="36">
                  <c:v>392.65909991709702</c:v>
                </c:pt>
                <c:pt idx="37">
                  <c:v>431.25570445025198</c:v>
                </c:pt>
                <c:pt idx="38">
                  <c:v>469.32330954256599</c:v>
                </c:pt>
                <c:pt idx="39">
                  <c:v>523.92332675346995</c:v>
                </c:pt>
                <c:pt idx="40">
                  <c:v>568.69941847658902</c:v>
                </c:pt>
                <c:pt idx="41">
                  <c:v>600.41596486574804</c:v>
                </c:pt>
                <c:pt idx="42">
                  <c:v>679.54274716932196</c:v>
                </c:pt>
                <c:pt idx="43">
                  <c:v>735.99284424015798</c:v>
                </c:pt>
                <c:pt idx="44">
                  <c:v>793.47013336392297</c:v>
                </c:pt>
                <c:pt idx="45">
                  <c:v>854.56197587114798</c:v>
                </c:pt>
                <c:pt idx="46">
                  <c:v>867.53659437496401</c:v>
                </c:pt>
                <c:pt idx="47">
                  <c:v>880.96384803184299</c:v>
                </c:pt>
                <c:pt idx="48">
                  <c:v>884.58115379740195</c:v>
                </c:pt>
                <c:pt idx="49">
                  <c:v>894.38252769400196</c:v>
                </c:pt>
                <c:pt idx="50">
                  <c:v>902.33417484487904</c:v>
                </c:pt>
                <c:pt idx="51">
                  <c:v>892.74796393328302</c:v>
                </c:pt>
                <c:pt idx="52">
                  <c:v>908.52432799265398</c:v>
                </c:pt>
                <c:pt idx="53">
                  <c:v>932.18728220468495</c:v>
                </c:pt>
                <c:pt idx="54">
                  <c:v>928.63243757073099</c:v>
                </c:pt>
                <c:pt idx="55">
                  <c:v>911.10616928918705</c:v>
                </c:pt>
                <c:pt idx="56">
                  <c:v>884.12914470628698</c:v>
                </c:pt>
                <c:pt idx="57">
                  <c:v>843.00591830384803</c:v>
                </c:pt>
                <c:pt idx="58">
                  <c:v>793.55472807583806</c:v>
                </c:pt>
                <c:pt idx="59">
                  <c:v>765.45783136709099</c:v>
                </c:pt>
                <c:pt idx="60">
                  <c:v>753.38760133824098</c:v>
                </c:pt>
                <c:pt idx="61">
                  <c:v>747.61389390900899</c:v>
                </c:pt>
                <c:pt idx="62">
                  <c:v>739.42417143283296</c:v>
                </c:pt>
                <c:pt idx="63">
                  <c:v>683.72497458867804</c:v>
                </c:pt>
                <c:pt idx="64">
                  <c:v>644.25304383424805</c:v>
                </c:pt>
                <c:pt idx="65">
                  <c:v>611.89027172205101</c:v>
                </c:pt>
                <c:pt idx="66">
                  <c:v>553.42401086375696</c:v>
                </c:pt>
                <c:pt idx="67">
                  <c:v>480.36371156864197</c:v>
                </c:pt>
                <c:pt idx="68">
                  <c:v>417.24886058449698</c:v>
                </c:pt>
                <c:pt idx="69">
                  <c:v>356.79431287393299</c:v>
                </c:pt>
                <c:pt idx="70">
                  <c:v>290.55360520930498</c:v>
                </c:pt>
                <c:pt idx="71">
                  <c:v>237.74002140822401</c:v>
                </c:pt>
                <c:pt idx="72">
                  <c:v>185.967082357039</c:v>
                </c:pt>
                <c:pt idx="73">
                  <c:v>131.17429151065099</c:v>
                </c:pt>
                <c:pt idx="74">
                  <c:v>92.175857801263206</c:v>
                </c:pt>
                <c:pt idx="75">
                  <c:v>60.8731152160343</c:v>
                </c:pt>
                <c:pt idx="76">
                  <c:v>39.732190002673597</c:v>
                </c:pt>
                <c:pt idx="77">
                  <c:v>23.450468810945701</c:v>
                </c:pt>
                <c:pt idx="78">
                  <c:v>17.252403638297402</c:v>
                </c:pt>
                <c:pt idx="79">
                  <c:v>16.0806947045822</c:v>
                </c:pt>
                <c:pt idx="80">
                  <c:v>15.926373774819799</c:v>
                </c:pt>
                <c:pt idx="81">
                  <c:v>11.728842314105901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General</c:formatCode>
                <c:ptCount val="96"/>
                <c:pt idx="0">
                  <c:v>150.170626520621</c:v>
                </c:pt>
                <c:pt idx="1">
                  <c:v>142.72544520285399</c:v>
                </c:pt>
                <c:pt idx="2">
                  <c:v>142.72544520285399</c:v>
                </c:pt>
                <c:pt idx="3">
                  <c:v>144.95698386689301</c:v>
                </c:pt>
                <c:pt idx="4">
                  <c:v>172.80174560098101</c:v>
                </c:pt>
                <c:pt idx="5">
                  <c:v>177.14901548821999</c:v>
                </c:pt>
                <c:pt idx="6">
                  <c:v>177.283507883607</c:v>
                </c:pt>
                <c:pt idx="7">
                  <c:v>178.02220645657701</c:v>
                </c:pt>
                <c:pt idx="8">
                  <c:v>195.75900887578101</c:v>
                </c:pt>
                <c:pt idx="9">
                  <c:v>199.24762258655201</c:v>
                </c:pt>
                <c:pt idx="10">
                  <c:v>199.375462786577</c:v>
                </c:pt>
                <c:pt idx="11">
                  <c:v>196.37450892084399</c:v>
                </c:pt>
                <c:pt idx="12">
                  <c:v>151.430102694141</c:v>
                </c:pt>
                <c:pt idx="13">
                  <c:v>145.27330329718399</c:v>
                </c:pt>
                <c:pt idx="14">
                  <c:v>145.27330329718399</c:v>
                </c:pt>
                <c:pt idx="15">
                  <c:v>142.04419247614899</c:v>
                </c:pt>
                <c:pt idx="16">
                  <c:v>109.57266394616001</c:v>
                </c:pt>
                <c:pt idx="17">
                  <c:v>108.153288244208</c:v>
                </c:pt>
                <c:pt idx="18">
                  <c:v>108.153288244208</c:v>
                </c:pt>
                <c:pt idx="19">
                  <c:v>112.136878021404</c:v>
                </c:pt>
                <c:pt idx="20">
                  <c:v>144.76705180844499</c:v>
                </c:pt>
                <c:pt idx="21">
                  <c:v>149.649267354795</c:v>
                </c:pt>
                <c:pt idx="22">
                  <c:v>149.649267354795</c:v>
                </c:pt>
                <c:pt idx="23">
                  <c:v>147.356400679263</c:v>
                </c:pt>
                <c:pt idx="24">
                  <c:v>110.430208530041</c:v>
                </c:pt>
                <c:pt idx="25">
                  <c:v>108.819547219859</c:v>
                </c:pt>
                <c:pt idx="26">
                  <c:v>111.376039822539</c:v>
                </c:pt>
                <c:pt idx="27">
                  <c:v>112.678206250931</c:v>
                </c:pt>
                <c:pt idx="28">
                  <c:v>116.556805592941</c:v>
                </c:pt>
                <c:pt idx="29">
                  <c:v>116.261838071399</c:v>
                </c:pt>
                <c:pt idx="30">
                  <c:v>116.37827590295799</c:v>
                </c:pt>
                <c:pt idx="31">
                  <c:v>116.38526607888799</c:v>
                </c:pt>
                <c:pt idx="32">
                  <c:v>110.251245378625</c:v>
                </c:pt>
                <c:pt idx="33">
                  <c:v>110.017982909495</c:v>
                </c:pt>
                <c:pt idx="34">
                  <c:v>109.99661147057</c:v>
                </c:pt>
                <c:pt idx="35">
                  <c:v>113.030904433823</c:v>
                </c:pt>
                <c:pt idx="36">
                  <c:v>137.01213490012799</c:v>
                </c:pt>
                <c:pt idx="37">
                  <c:v>140.04034475568301</c:v>
                </c:pt>
                <c:pt idx="38">
                  <c:v>140.09431531541301</c:v>
                </c:pt>
                <c:pt idx="39">
                  <c:v>140.201098729368</c:v>
                </c:pt>
                <c:pt idx="40">
                  <c:v>140.07125126112899</c:v>
                </c:pt>
                <c:pt idx="41">
                  <c:v>140.19090560437601</c:v>
                </c:pt>
                <c:pt idx="42">
                  <c:v>140.208413865746</c:v>
                </c:pt>
                <c:pt idx="43">
                  <c:v>140.255398589587</c:v>
                </c:pt>
                <c:pt idx="44">
                  <c:v>137.36116846226801</c:v>
                </c:pt>
                <c:pt idx="45">
                  <c:v>137.33023049153601</c:v>
                </c:pt>
                <c:pt idx="46">
                  <c:v>137.24112514299199</c:v>
                </c:pt>
                <c:pt idx="47">
                  <c:v>137.37900765164099</c:v>
                </c:pt>
                <c:pt idx="48">
                  <c:v>134.43817472394699</c:v>
                </c:pt>
                <c:pt idx="49">
                  <c:v>134.982537183506</c:v>
                </c:pt>
                <c:pt idx="50">
                  <c:v>135.01166752783601</c:v>
                </c:pt>
                <c:pt idx="51">
                  <c:v>132.21282549857099</c:v>
                </c:pt>
                <c:pt idx="52">
                  <c:v>97.799768416101401</c:v>
                </c:pt>
                <c:pt idx="53">
                  <c:v>96.402030522991595</c:v>
                </c:pt>
                <c:pt idx="54">
                  <c:v>96.408091930493001</c:v>
                </c:pt>
                <c:pt idx="55">
                  <c:v>96.369389629307307</c:v>
                </c:pt>
                <c:pt idx="56">
                  <c:v>97.715394252988006</c:v>
                </c:pt>
                <c:pt idx="57">
                  <c:v>97.824029778749605</c:v>
                </c:pt>
                <c:pt idx="58">
                  <c:v>97.967068796689304</c:v>
                </c:pt>
                <c:pt idx="59">
                  <c:v>101.43170975743099</c:v>
                </c:pt>
                <c:pt idx="60">
                  <c:v>126.507498698288</c:v>
                </c:pt>
                <c:pt idx="61">
                  <c:v>129.45272862837999</c:v>
                </c:pt>
                <c:pt idx="62">
                  <c:v>129.45272862837999</c:v>
                </c:pt>
                <c:pt idx="63">
                  <c:v>127.175574522925</c:v>
                </c:pt>
                <c:pt idx="64">
                  <c:v>95.085747574006106</c:v>
                </c:pt>
                <c:pt idx="65">
                  <c:v>93.823679854470996</c:v>
                </c:pt>
                <c:pt idx="66">
                  <c:v>93.725382302516493</c:v>
                </c:pt>
                <c:pt idx="67">
                  <c:v>93.689637738169395</c:v>
                </c:pt>
                <c:pt idx="68">
                  <c:v>101.211110438207</c:v>
                </c:pt>
                <c:pt idx="69">
                  <c:v>101.274214610816</c:v>
                </c:pt>
                <c:pt idx="70">
                  <c:v>101.186022298057</c:v>
                </c:pt>
                <c:pt idx="71">
                  <c:v>108.705620643586</c:v>
                </c:pt>
                <c:pt idx="72">
                  <c:v>186.40363951491699</c:v>
                </c:pt>
                <c:pt idx="73">
                  <c:v>198.465991259009</c:v>
                </c:pt>
                <c:pt idx="74">
                  <c:v>198.30778271842101</c:v>
                </c:pt>
                <c:pt idx="75">
                  <c:v>202.91571862595001</c:v>
                </c:pt>
                <c:pt idx="76">
                  <c:v>246.410190390911</c:v>
                </c:pt>
                <c:pt idx="77">
                  <c:v>252.42239269578999</c:v>
                </c:pt>
                <c:pt idx="78">
                  <c:v>252.519157128833</c:v>
                </c:pt>
                <c:pt idx="79">
                  <c:v>252.71990782045</c:v>
                </c:pt>
                <c:pt idx="80">
                  <c:v>245.617130654666</c:v>
                </c:pt>
                <c:pt idx="81">
                  <c:v>245.45693220602101</c:v>
                </c:pt>
                <c:pt idx="82">
                  <c:v>245.32698925691599</c:v>
                </c:pt>
                <c:pt idx="83">
                  <c:v>239.91344547428</c:v>
                </c:pt>
                <c:pt idx="84">
                  <c:v>157.779073609867</c:v>
                </c:pt>
                <c:pt idx="85">
                  <c:v>145.436042296382</c:v>
                </c:pt>
                <c:pt idx="86">
                  <c:v>145.47067201311299</c:v>
                </c:pt>
                <c:pt idx="87">
                  <c:v>143.85766328413001</c:v>
                </c:pt>
                <c:pt idx="88">
                  <c:v>112.054989073342</c:v>
                </c:pt>
                <c:pt idx="89">
                  <c:v>110.139458441768</c:v>
                </c:pt>
                <c:pt idx="90">
                  <c:v>110.06212762006599</c:v>
                </c:pt>
                <c:pt idx="91">
                  <c:v>109.742641046036</c:v>
                </c:pt>
                <c:pt idx="92">
                  <c:v>97.678209880576105</c:v>
                </c:pt>
                <c:pt idx="93">
                  <c:v>96.899178236622802</c:v>
                </c:pt>
                <c:pt idx="94">
                  <c:v>96.899178236622802</c:v>
                </c:pt>
                <c:pt idx="95">
                  <c:v>96.899178236622802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40.478223605737398</c:v>
                </c:pt>
                <c:pt idx="26">
                  <c:v>45.7519757248836</c:v>
                </c:pt>
                <c:pt idx="27">
                  <c:v>46.485907195001303</c:v>
                </c:pt>
                <c:pt idx="28">
                  <c:v>3.0969207283489899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84.187324324598706</c:v>
                </c:pt>
                <c:pt idx="33">
                  <c:v>98.5965337062092</c:v>
                </c:pt>
                <c:pt idx="34">
                  <c:v>98.290231300772106</c:v>
                </c:pt>
                <c:pt idx="35">
                  <c:v>97.853588779163701</c:v>
                </c:pt>
                <c:pt idx="36">
                  <c:v>61.762135553747299</c:v>
                </c:pt>
                <c:pt idx="37">
                  <c:v>58.575295051652297</c:v>
                </c:pt>
                <c:pt idx="38">
                  <c:v>15.588796876878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34.279712583685502</c:v>
                </c:pt>
                <c:pt idx="72">
                  <c:v>182.00832802810601</c:v>
                </c:pt>
                <c:pt idx="73">
                  <c:v>174.39640398720499</c:v>
                </c:pt>
                <c:pt idx="74">
                  <c:v>171.11832784012799</c:v>
                </c:pt>
                <c:pt idx="75">
                  <c:v>171.027087471633</c:v>
                </c:pt>
                <c:pt idx="76">
                  <c:v>310.47252941488199</c:v>
                </c:pt>
                <c:pt idx="77">
                  <c:v>320.639136041288</c:v>
                </c:pt>
                <c:pt idx="78">
                  <c:v>320.49576002409498</c:v>
                </c:pt>
                <c:pt idx="79">
                  <c:v>321.34949469626201</c:v>
                </c:pt>
                <c:pt idx="80">
                  <c:v>546.49996064731101</c:v>
                </c:pt>
                <c:pt idx="81">
                  <c:v>579.86032995986795</c:v>
                </c:pt>
                <c:pt idx="82">
                  <c:v>592.61112969117301</c:v>
                </c:pt>
                <c:pt idx="83">
                  <c:v>591.86166830525201</c:v>
                </c:pt>
                <c:pt idx="84">
                  <c:v>273.47969817791898</c:v>
                </c:pt>
                <c:pt idx="85">
                  <c:v>209.69929757065901</c:v>
                </c:pt>
                <c:pt idx="86">
                  <c:v>211.869478255373</c:v>
                </c:pt>
                <c:pt idx="87">
                  <c:v>211.23732307344901</c:v>
                </c:pt>
                <c:pt idx="88">
                  <c:v>407.86811445572698</c:v>
                </c:pt>
                <c:pt idx="89">
                  <c:v>443.937550641965</c:v>
                </c:pt>
                <c:pt idx="90">
                  <c:v>450.231179042132</c:v>
                </c:pt>
                <c:pt idx="91">
                  <c:v>449.27316710602503</c:v>
                </c:pt>
                <c:pt idx="92">
                  <c:v>181.750712609781</c:v>
                </c:pt>
                <c:pt idx="93">
                  <c:v>175.419583495338</c:v>
                </c:pt>
                <c:pt idx="94">
                  <c:v>174.833049492084</c:v>
                </c:pt>
                <c:pt idx="95">
                  <c:v>174.80698166773499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-2240.8313278083001</c:v>
                </c:pt>
                <c:pt idx="1">
                  <c:v>-2255.7557747600099</c:v>
                </c:pt>
                <c:pt idx="2">
                  <c:v>-2237.09289275622</c:v>
                </c:pt>
                <c:pt idx="3">
                  <c:v>-2264.6798735325901</c:v>
                </c:pt>
                <c:pt idx="4">
                  <c:v>-2316.7970080308901</c:v>
                </c:pt>
                <c:pt idx="5">
                  <c:v>-2342.3007999936999</c:v>
                </c:pt>
                <c:pt idx="6">
                  <c:v>-2323.4992664647002</c:v>
                </c:pt>
                <c:pt idx="7">
                  <c:v>-2355.9036828028502</c:v>
                </c:pt>
                <c:pt idx="8">
                  <c:v>-2213.51936205022</c:v>
                </c:pt>
                <c:pt idx="9">
                  <c:v>-2229.42107264585</c:v>
                </c:pt>
                <c:pt idx="10">
                  <c:v>-2212.9764378036002</c:v>
                </c:pt>
                <c:pt idx="11">
                  <c:v>-2210.8055948009501</c:v>
                </c:pt>
                <c:pt idx="12">
                  <c:v>-2200.1484244712201</c:v>
                </c:pt>
                <c:pt idx="13">
                  <c:v>-2183.6469271963801</c:v>
                </c:pt>
                <c:pt idx="14">
                  <c:v>-2171.4921109265902</c:v>
                </c:pt>
                <c:pt idx="15">
                  <c:v>-2182.1822160288302</c:v>
                </c:pt>
                <c:pt idx="16">
                  <c:v>-2208.1558602258401</c:v>
                </c:pt>
                <c:pt idx="17">
                  <c:v>-2197.1753361706101</c:v>
                </c:pt>
                <c:pt idx="18">
                  <c:v>-2211.5950464543998</c:v>
                </c:pt>
                <c:pt idx="19">
                  <c:v>-2229.1911415284999</c:v>
                </c:pt>
                <c:pt idx="20">
                  <c:v>-2316.2730325574998</c:v>
                </c:pt>
                <c:pt idx="21">
                  <c:v>-2326.4569186048102</c:v>
                </c:pt>
                <c:pt idx="22">
                  <c:v>-2343.4388704036401</c:v>
                </c:pt>
                <c:pt idx="23">
                  <c:v>-2336.6842772628102</c:v>
                </c:pt>
                <c:pt idx="24">
                  <c:v>-2374.8818781938498</c:v>
                </c:pt>
                <c:pt idx="25">
                  <c:v>-2392.4743317520001</c:v>
                </c:pt>
                <c:pt idx="26">
                  <c:v>-2368.6373873174398</c:v>
                </c:pt>
                <c:pt idx="27">
                  <c:v>-2341.5949098521301</c:v>
                </c:pt>
                <c:pt idx="28">
                  <c:v>-2160.9698861545198</c:v>
                </c:pt>
                <c:pt idx="29">
                  <c:v>-2135.9319182003201</c:v>
                </c:pt>
                <c:pt idx="30">
                  <c:v>-2140.39817305413</c:v>
                </c:pt>
                <c:pt idx="31">
                  <c:v>-2088.5420192361298</c:v>
                </c:pt>
                <c:pt idx="32">
                  <c:v>-2125.77353887752</c:v>
                </c:pt>
                <c:pt idx="33">
                  <c:v>-2104.9448572095298</c:v>
                </c:pt>
                <c:pt idx="34">
                  <c:v>-2040.6432587010099</c:v>
                </c:pt>
                <c:pt idx="35">
                  <c:v>-1991.1023758863901</c:v>
                </c:pt>
                <c:pt idx="36">
                  <c:v>-1895.7006521508899</c:v>
                </c:pt>
                <c:pt idx="37">
                  <c:v>-1808.02770763577</c:v>
                </c:pt>
                <c:pt idx="38">
                  <c:v>-1697.4246286642399</c:v>
                </c:pt>
                <c:pt idx="39">
                  <c:v>-1651.2006754311601</c:v>
                </c:pt>
                <c:pt idx="40">
                  <c:v>-1502.22325310208</c:v>
                </c:pt>
                <c:pt idx="41">
                  <c:v>-1241.18158547245</c:v>
                </c:pt>
                <c:pt idx="42">
                  <c:v>-1176.38705299703</c:v>
                </c:pt>
                <c:pt idx="43">
                  <c:v>-1157.1956758507299</c:v>
                </c:pt>
                <c:pt idx="44">
                  <c:v>-1043.3440544836899</c:v>
                </c:pt>
                <c:pt idx="45">
                  <c:v>-1028.8479247319999</c:v>
                </c:pt>
                <c:pt idx="46">
                  <c:v>-829.02485717472302</c:v>
                </c:pt>
                <c:pt idx="47">
                  <c:v>-720.08169718340196</c:v>
                </c:pt>
                <c:pt idx="48">
                  <c:v>-427.214259766873</c:v>
                </c:pt>
                <c:pt idx="49">
                  <c:v>-455.44834880271299</c:v>
                </c:pt>
                <c:pt idx="50">
                  <c:v>-455.53980160855201</c:v>
                </c:pt>
                <c:pt idx="51">
                  <c:v>-400.97439416805997</c:v>
                </c:pt>
                <c:pt idx="52">
                  <c:v>-407.66132721756497</c:v>
                </c:pt>
                <c:pt idx="53">
                  <c:v>-410.91038119771702</c:v>
                </c:pt>
                <c:pt idx="54">
                  <c:v>-391.51546385409398</c:v>
                </c:pt>
                <c:pt idx="55">
                  <c:v>-436.612494791583</c:v>
                </c:pt>
                <c:pt idx="56">
                  <c:v>-471.59847604298398</c:v>
                </c:pt>
                <c:pt idx="57">
                  <c:v>-360.22225167522998</c:v>
                </c:pt>
                <c:pt idx="58">
                  <c:v>-434.86784611405898</c:v>
                </c:pt>
                <c:pt idx="59">
                  <c:v>-450.38740096095199</c:v>
                </c:pt>
                <c:pt idx="60">
                  <c:v>-624.16991146574298</c:v>
                </c:pt>
                <c:pt idx="61">
                  <c:v>-793.22311995668804</c:v>
                </c:pt>
                <c:pt idx="62">
                  <c:v>-865.91351842223503</c:v>
                </c:pt>
                <c:pt idx="63">
                  <c:v>-912.04628471236504</c:v>
                </c:pt>
                <c:pt idx="64">
                  <c:v>-1269.4629840038699</c:v>
                </c:pt>
                <c:pt idx="65">
                  <c:v>-1509.76894141241</c:v>
                </c:pt>
                <c:pt idx="66">
                  <c:v>-1656.4099767795001</c:v>
                </c:pt>
                <c:pt idx="67">
                  <c:v>-1661.6321362239601</c:v>
                </c:pt>
                <c:pt idx="68">
                  <c:v>-1612.3595412908701</c:v>
                </c:pt>
                <c:pt idx="69">
                  <c:v>-1639.3871948859701</c:v>
                </c:pt>
                <c:pt idx="70">
                  <c:v>-1584.22987796142</c:v>
                </c:pt>
                <c:pt idx="71">
                  <c:v>-1608.23163321826</c:v>
                </c:pt>
                <c:pt idx="72">
                  <c:v>-1743.9795892514701</c:v>
                </c:pt>
                <c:pt idx="73">
                  <c:v>-1664.0279878522799</c:v>
                </c:pt>
                <c:pt idx="74">
                  <c:v>-1617.5138251339399</c:v>
                </c:pt>
                <c:pt idx="75">
                  <c:v>-1639.5458747488699</c:v>
                </c:pt>
                <c:pt idx="76">
                  <c:v>-1797.3228914536301</c:v>
                </c:pt>
                <c:pt idx="77">
                  <c:v>-1784.41547373819</c:v>
                </c:pt>
                <c:pt idx="78">
                  <c:v>-1732.5180467206701</c:v>
                </c:pt>
                <c:pt idx="79">
                  <c:v>-1647.53580383503</c:v>
                </c:pt>
                <c:pt idx="80">
                  <c:v>-1830.5332671137601</c:v>
                </c:pt>
                <c:pt idx="81">
                  <c:v>-1886.0443186412999</c:v>
                </c:pt>
                <c:pt idx="82">
                  <c:v>-1919.8164625874099</c:v>
                </c:pt>
                <c:pt idx="83">
                  <c:v>-1977.9149159271001</c:v>
                </c:pt>
                <c:pt idx="84">
                  <c:v>-1606.1697456616801</c:v>
                </c:pt>
                <c:pt idx="85">
                  <c:v>-1565.5197368148699</c:v>
                </c:pt>
                <c:pt idx="86">
                  <c:v>-1594.5741437828401</c:v>
                </c:pt>
                <c:pt idx="87">
                  <c:v>-1552.6333706064299</c:v>
                </c:pt>
                <c:pt idx="88">
                  <c:v>-1849.35872024638</c:v>
                </c:pt>
                <c:pt idx="89">
                  <c:v>-1911.9175955692201</c:v>
                </c:pt>
                <c:pt idx="90">
                  <c:v>-1956.32722793476</c:v>
                </c:pt>
                <c:pt idx="91">
                  <c:v>-1974.17276685103</c:v>
                </c:pt>
                <c:pt idx="92">
                  <c:v>-1856.1254786285299</c:v>
                </c:pt>
                <c:pt idx="93">
                  <c:v>-1924.01718486601</c:v>
                </c:pt>
                <c:pt idx="94">
                  <c:v>-1958.1775450262801</c:v>
                </c:pt>
                <c:pt idx="95">
                  <c:v>-2014.9325367890301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-115.245961263891</c:v>
                </c:pt>
                <c:pt idx="9">
                  <c:v>-115.367572215271</c:v>
                </c:pt>
                <c:pt idx="10">
                  <c:v>-115.313521987188</c:v>
                </c:pt>
                <c:pt idx="11">
                  <c:v>-115.306766997306</c:v>
                </c:pt>
                <c:pt idx="12">
                  <c:v>-115.05003305297799</c:v>
                </c:pt>
                <c:pt idx="13">
                  <c:v>-115.18515501502399</c:v>
                </c:pt>
                <c:pt idx="14">
                  <c:v>-115.212178582711</c:v>
                </c:pt>
                <c:pt idx="15">
                  <c:v>-115.205423077378</c:v>
                </c:pt>
                <c:pt idx="16">
                  <c:v>-38.506352597458701</c:v>
                </c:pt>
                <c:pt idx="17">
                  <c:v>-52.115228370573099</c:v>
                </c:pt>
                <c:pt idx="18">
                  <c:v>-52.1063553911128</c:v>
                </c:pt>
                <c:pt idx="19">
                  <c:v>-52.1063553911128</c:v>
                </c:pt>
                <c:pt idx="20">
                  <c:v>-3.4737570260741801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-152.85054477987401</c:v>
                </c:pt>
                <c:pt idx="42">
                  <c:v>-330.527196024332</c:v>
                </c:pt>
                <c:pt idx="43">
                  <c:v>-367.80906402231699</c:v>
                </c:pt>
                <c:pt idx="44">
                  <c:v>-367.61265437984702</c:v>
                </c:pt>
                <c:pt idx="45">
                  <c:v>-366.89359562935499</c:v>
                </c:pt>
                <c:pt idx="46">
                  <c:v>-620.59439744291103</c:v>
                </c:pt>
                <c:pt idx="47">
                  <c:v>-975.65610021417899</c:v>
                </c:pt>
                <c:pt idx="48">
                  <c:v>-1116.41272070487</c:v>
                </c:pt>
                <c:pt idx="49">
                  <c:v>-1113.6070571775001</c:v>
                </c:pt>
                <c:pt idx="50">
                  <c:v>-1112.2985117739299</c:v>
                </c:pt>
                <c:pt idx="51">
                  <c:v>-1111.8820600757099</c:v>
                </c:pt>
                <c:pt idx="52">
                  <c:v>-1106.8853077219501</c:v>
                </c:pt>
                <c:pt idx="53">
                  <c:v>-1107.56928279206</c:v>
                </c:pt>
                <c:pt idx="54">
                  <c:v>-1104.7526257184099</c:v>
                </c:pt>
                <c:pt idx="55">
                  <c:v>-1102.5974040584299</c:v>
                </c:pt>
                <c:pt idx="56">
                  <c:v>-1099.31287386033</c:v>
                </c:pt>
                <c:pt idx="57">
                  <c:v>-1098.6814170969001</c:v>
                </c:pt>
                <c:pt idx="58">
                  <c:v>-1028.1091383866601</c:v>
                </c:pt>
                <c:pt idx="59">
                  <c:v>-982.29746400151203</c:v>
                </c:pt>
                <c:pt idx="60">
                  <c:v>-972.39881058877995</c:v>
                </c:pt>
                <c:pt idx="61">
                  <c:v>-836.86580289800304</c:v>
                </c:pt>
                <c:pt idx="62">
                  <c:v>-757.19758109346901</c:v>
                </c:pt>
                <c:pt idx="63">
                  <c:v>-756.90593047500101</c:v>
                </c:pt>
                <c:pt idx="64">
                  <c:v>-425.28293849721501</c:v>
                </c:pt>
                <c:pt idx="65">
                  <c:v>-140.446300224487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7.0769907407407406E-2"/>
          <c:w val="0.19715466398440673"/>
          <c:h val="0.77320555555555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656.57894799999997</c:v>
                </c:pt>
                <c:pt idx="2">
                  <c:v>0</c:v>
                </c:pt>
                <c:pt idx="3">
                  <c:v>0.36355499999999996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3.3190959999999996</c:v>
                </c:pt>
                <c:pt idx="2">
                  <c:v>0</c:v>
                </c:pt>
                <c:pt idx="3">
                  <c:v>642.68474200000014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633.12139300000001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8116.9649630000004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15.100617999999997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1.79471</c:v>
                </c:pt>
                <c:pt idx="2">
                  <c:v>0</c:v>
                </c:pt>
                <c:pt idx="3">
                  <c:v>3.0296E-2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53.442349999999998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162.661351</c:v>
                </c:pt>
                <c:pt idx="2">
                  <c:v>0</c:v>
                </c:pt>
                <c:pt idx="3">
                  <c:v>65.582509000000002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0.64166000000000001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2.9874140000000002</c:v>
                </c:pt>
                <c:pt idx="2">
                  <c:v>0</c:v>
                </c:pt>
                <c:pt idx="3">
                  <c:v>2.2780660000000008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110.285591</c:v>
                </c:pt>
                <c:pt idx="2">
                  <c:v>547.8501060000001</c:v>
                </c:pt>
                <c:pt idx="3">
                  <c:v>141.21087099999991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7332.5237499999994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66</c:v>
              </c:pt>
              <c:pt idx="2">
                <c:v>131</c:v>
              </c:pt>
              <c:pt idx="3">
                <c:v>197</c:v>
              </c:pt>
              <c:pt idx="4">
                <c:v>262</c:v>
              </c:pt>
              <c:pt idx="5">
                <c:v>328</c:v>
              </c:pt>
              <c:pt idx="6">
                <c:v>393</c:v>
              </c:pt>
              <c:pt idx="7">
                <c:v>459</c:v>
              </c:pt>
              <c:pt idx="8">
                <c:v>524</c:v>
              </c:pt>
              <c:pt idx="9">
                <c:v>590</c:v>
              </c:pt>
              <c:pt idx="10">
                <c:v>655</c:v>
              </c:pt>
              <c:pt idx="11">
                <c:v>721</c:v>
              </c:pt>
              <c:pt idx="12">
                <c:v>786</c:v>
              </c:pt>
              <c:pt idx="13">
                <c:v>852</c:v>
              </c:pt>
              <c:pt idx="14">
                <c:v>917</c:v>
              </c:pt>
              <c:pt idx="15">
                <c:v>983</c:v>
              </c:pt>
              <c:pt idx="16">
                <c:v>1048</c:v>
              </c:pt>
              <c:pt idx="17">
                <c:v>1114</c:v>
              </c:pt>
              <c:pt idx="18">
                <c:v>1179</c:v>
              </c:pt>
              <c:pt idx="19">
                <c:v>1245</c:v>
              </c:pt>
              <c:pt idx="20">
                <c:v>1310</c:v>
              </c:pt>
              <c:pt idx="21">
                <c:v>1376</c:v>
              </c:pt>
              <c:pt idx="22">
                <c:v>1441</c:v>
              </c:pt>
              <c:pt idx="23">
                <c:v>1507</c:v>
              </c:pt>
              <c:pt idx="24">
                <c:v>1572</c:v>
              </c:pt>
              <c:pt idx="25">
                <c:v>1638</c:v>
              </c:pt>
              <c:pt idx="26">
                <c:v>1703</c:v>
              </c:pt>
              <c:pt idx="27">
                <c:v>1769</c:v>
              </c:pt>
              <c:pt idx="28">
                <c:v>1834</c:v>
              </c:pt>
              <c:pt idx="29">
                <c:v>1900</c:v>
              </c:pt>
              <c:pt idx="30">
                <c:v>1966</c:v>
              </c:pt>
              <c:pt idx="31">
                <c:v>2031</c:v>
              </c:pt>
              <c:pt idx="32">
                <c:v>2097</c:v>
              </c:pt>
              <c:pt idx="33">
                <c:v>2162</c:v>
              </c:pt>
              <c:pt idx="34">
                <c:v>2228</c:v>
              </c:pt>
              <c:pt idx="35">
                <c:v>2293</c:v>
              </c:pt>
              <c:pt idx="36">
                <c:v>2359</c:v>
              </c:pt>
              <c:pt idx="37">
                <c:v>2424</c:v>
              </c:pt>
              <c:pt idx="38">
                <c:v>2490</c:v>
              </c:pt>
              <c:pt idx="39">
                <c:v>2555</c:v>
              </c:pt>
              <c:pt idx="40">
                <c:v>2621</c:v>
              </c:pt>
              <c:pt idx="41">
                <c:v>2686</c:v>
              </c:pt>
              <c:pt idx="42">
                <c:v>2752</c:v>
              </c:pt>
              <c:pt idx="43">
                <c:v>2817</c:v>
              </c:pt>
              <c:pt idx="44">
                <c:v>2883</c:v>
              </c:pt>
              <c:pt idx="45">
                <c:v>2948</c:v>
              </c:pt>
              <c:pt idx="46">
                <c:v>3014</c:v>
              </c:pt>
              <c:pt idx="47">
                <c:v>3079</c:v>
              </c:pt>
              <c:pt idx="48">
                <c:v>3145</c:v>
              </c:pt>
              <c:pt idx="49">
                <c:v>3210</c:v>
              </c:pt>
              <c:pt idx="50">
                <c:v>3276</c:v>
              </c:pt>
              <c:pt idx="51">
                <c:v>3341</c:v>
              </c:pt>
              <c:pt idx="52">
                <c:v>3407</c:v>
              </c:pt>
              <c:pt idx="53">
                <c:v>3472</c:v>
              </c:pt>
              <c:pt idx="54">
                <c:v>3538</c:v>
              </c:pt>
              <c:pt idx="55">
                <c:v>3603</c:v>
              </c:pt>
              <c:pt idx="56">
                <c:v>3669</c:v>
              </c:pt>
              <c:pt idx="57">
                <c:v>3734</c:v>
              </c:pt>
              <c:pt idx="58">
                <c:v>3800</c:v>
              </c:pt>
              <c:pt idx="59">
                <c:v>3866</c:v>
              </c:pt>
              <c:pt idx="60">
                <c:v>3931</c:v>
              </c:pt>
              <c:pt idx="61">
                <c:v>3997</c:v>
              </c:pt>
              <c:pt idx="62">
                <c:v>4062</c:v>
              </c:pt>
              <c:pt idx="63">
                <c:v>4128</c:v>
              </c:pt>
              <c:pt idx="64">
                <c:v>4193</c:v>
              </c:pt>
              <c:pt idx="65">
                <c:v>4259</c:v>
              </c:pt>
              <c:pt idx="66">
                <c:v>4324</c:v>
              </c:pt>
              <c:pt idx="67">
                <c:v>4390</c:v>
              </c:pt>
              <c:pt idx="68">
                <c:v>4455</c:v>
              </c:pt>
              <c:pt idx="69">
                <c:v>4521</c:v>
              </c:pt>
              <c:pt idx="70">
                <c:v>4586</c:v>
              </c:pt>
              <c:pt idx="71">
                <c:v>4652</c:v>
              </c:pt>
              <c:pt idx="72">
                <c:v>4717</c:v>
              </c:pt>
              <c:pt idx="73">
                <c:v>4783</c:v>
              </c:pt>
              <c:pt idx="74">
                <c:v>4848</c:v>
              </c:pt>
              <c:pt idx="75">
                <c:v>4914</c:v>
              </c:pt>
              <c:pt idx="76">
                <c:v>4979</c:v>
              </c:pt>
              <c:pt idx="77">
                <c:v>5045</c:v>
              </c:pt>
              <c:pt idx="78">
                <c:v>5110</c:v>
              </c:pt>
              <c:pt idx="79">
                <c:v>5176</c:v>
              </c:pt>
              <c:pt idx="80">
                <c:v>5241</c:v>
              </c:pt>
              <c:pt idx="81">
                <c:v>5307</c:v>
              </c:pt>
              <c:pt idx="82">
                <c:v>5372</c:v>
              </c:pt>
              <c:pt idx="83">
                <c:v>5438</c:v>
              </c:pt>
              <c:pt idx="84">
                <c:v>5503</c:v>
              </c:pt>
              <c:pt idx="85">
                <c:v>5569</c:v>
              </c:pt>
              <c:pt idx="86">
                <c:v>5635</c:v>
              </c:pt>
              <c:pt idx="87">
                <c:v>5700</c:v>
              </c:pt>
              <c:pt idx="88">
                <c:v>5766</c:v>
              </c:pt>
              <c:pt idx="89">
                <c:v>5831</c:v>
              </c:pt>
              <c:pt idx="90">
                <c:v>5897</c:v>
              </c:pt>
              <c:pt idx="91">
                <c:v>5962</c:v>
              </c:pt>
              <c:pt idx="92">
                <c:v>6028</c:v>
              </c:pt>
              <c:pt idx="93">
                <c:v>6093</c:v>
              </c:pt>
              <c:pt idx="94">
                <c:v>6159</c:v>
              </c:pt>
              <c:pt idx="95">
                <c:v>6224</c:v>
              </c:pt>
              <c:pt idx="96">
                <c:v>6290</c:v>
              </c:pt>
              <c:pt idx="97">
                <c:v>6355</c:v>
              </c:pt>
              <c:pt idx="98">
                <c:v>6421</c:v>
              </c:pt>
              <c:pt idx="99">
                <c:v>6486</c:v>
              </c:pt>
              <c:pt idx="100">
                <c:v>6552</c:v>
              </c:pt>
              <c:pt idx="101">
                <c:v>6617</c:v>
              </c:pt>
              <c:pt idx="102">
                <c:v>6683</c:v>
              </c:pt>
              <c:pt idx="103">
                <c:v>6748</c:v>
              </c:pt>
              <c:pt idx="104">
                <c:v>6814</c:v>
              </c:pt>
              <c:pt idx="105">
                <c:v>6879</c:v>
              </c:pt>
              <c:pt idx="106">
                <c:v>6945</c:v>
              </c:pt>
              <c:pt idx="107">
                <c:v>7010</c:v>
              </c:pt>
              <c:pt idx="108">
                <c:v>7076</c:v>
              </c:pt>
              <c:pt idx="109">
                <c:v>7141</c:v>
              </c:pt>
              <c:pt idx="110">
                <c:v>7207</c:v>
              </c:pt>
              <c:pt idx="111">
                <c:v>7272</c:v>
              </c:pt>
              <c:pt idx="112">
                <c:v>7338</c:v>
              </c:pt>
              <c:pt idx="113">
                <c:v>7403</c:v>
              </c:pt>
              <c:pt idx="114">
                <c:v>7469</c:v>
              </c:pt>
              <c:pt idx="115">
                <c:v>7535</c:v>
              </c:pt>
              <c:pt idx="116">
                <c:v>7600</c:v>
              </c:pt>
              <c:pt idx="117">
                <c:v>7666</c:v>
              </c:pt>
              <c:pt idx="118">
                <c:v>7731</c:v>
              </c:pt>
              <c:pt idx="119">
                <c:v>7797</c:v>
              </c:pt>
              <c:pt idx="120">
                <c:v>7862</c:v>
              </c:pt>
              <c:pt idx="121">
                <c:v>7928</c:v>
              </c:pt>
              <c:pt idx="122">
                <c:v>7993</c:v>
              </c:pt>
              <c:pt idx="123">
                <c:v>8059</c:v>
              </c:pt>
              <c:pt idx="124">
                <c:v>8124</c:v>
              </c:pt>
              <c:pt idx="125">
                <c:v>8190</c:v>
              </c:pt>
              <c:pt idx="126">
                <c:v>8255</c:v>
              </c:pt>
              <c:pt idx="127">
                <c:v>8321</c:v>
              </c:pt>
              <c:pt idx="128">
                <c:v>8386</c:v>
              </c:pt>
              <c:pt idx="129">
                <c:v>8452</c:v>
              </c:pt>
              <c:pt idx="130">
                <c:v>8517</c:v>
              </c:pt>
              <c:pt idx="131">
                <c:v>8583</c:v>
              </c:pt>
              <c:pt idx="132">
                <c:v>8648</c:v>
              </c:pt>
              <c:pt idx="133">
                <c:v>8714</c:v>
              </c:pt>
              <c:pt idx="134">
                <c:v>8779</c:v>
              </c:pt>
              <c:pt idx="135">
                <c:v>8845</c:v>
              </c:pt>
              <c:pt idx="136">
                <c:v>8910</c:v>
              </c:pt>
              <c:pt idx="137">
                <c:v>8976</c:v>
              </c:pt>
              <c:pt idx="138">
                <c:v>9041</c:v>
              </c:pt>
              <c:pt idx="139">
                <c:v>9107</c:v>
              </c:pt>
              <c:pt idx="140">
                <c:v>9172</c:v>
              </c:pt>
              <c:pt idx="141">
                <c:v>9238</c:v>
              </c:pt>
              <c:pt idx="142">
                <c:v>9303</c:v>
              </c:pt>
              <c:pt idx="143">
                <c:v>9369</c:v>
              </c:pt>
              <c:pt idx="144">
                <c:v>9435</c:v>
              </c:pt>
              <c:pt idx="145">
                <c:v>9500</c:v>
              </c:pt>
              <c:pt idx="146">
                <c:v>9566</c:v>
              </c:pt>
              <c:pt idx="147">
                <c:v>9631</c:v>
              </c:pt>
              <c:pt idx="148">
                <c:v>9697</c:v>
              </c:pt>
              <c:pt idx="149">
                <c:v>9762</c:v>
              </c:pt>
              <c:pt idx="150">
                <c:v>9828</c:v>
              </c:pt>
              <c:pt idx="151">
                <c:v>9893</c:v>
              </c:pt>
              <c:pt idx="152">
                <c:v>9959</c:v>
              </c:pt>
              <c:pt idx="153">
                <c:v>10024</c:v>
              </c:pt>
              <c:pt idx="154">
                <c:v>10090</c:v>
              </c:pt>
              <c:pt idx="155">
                <c:v>10155</c:v>
              </c:pt>
              <c:pt idx="156">
                <c:v>10221</c:v>
              </c:pt>
              <c:pt idx="157">
                <c:v>10286</c:v>
              </c:pt>
              <c:pt idx="158">
                <c:v>10352</c:v>
              </c:pt>
              <c:pt idx="159">
                <c:v>10417</c:v>
              </c:pt>
              <c:pt idx="160">
                <c:v>10483</c:v>
              </c:pt>
              <c:pt idx="161">
                <c:v>10548</c:v>
              </c:pt>
              <c:pt idx="162">
                <c:v>10614</c:v>
              </c:pt>
              <c:pt idx="163">
                <c:v>10679</c:v>
              </c:pt>
              <c:pt idx="164">
                <c:v>10745</c:v>
              </c:pt>
              <c:pt idx="165">
                <c:v>10810</c:v>
              </c:pt>
              <c:pt idx="166">
                <c:v>10876</c:v>
              </c:pt>
              <c:pt idx="167">
                <c:v>10941</c:v>
              </c:pt>
              <c:pt idx="168">
                <c:v>11007</c:v>
              </c:pt>
              <c:pt idx="169">
                <c:v>11072</c:v>
              </c:pt>
              <c:pt idx="170">
                <c:v>11138</c:v>
              </c:pt>
              <c:pt idx="171">
                <c:v>11203</c:v>
              </c:pt>
              <c:pt idx="172">
                <c:v>11269</c:v>
              </c:pt>
              <c:pt idx="173">
                <c:v>11335</c:v>
              </c:pt>
              <c:pt idx="174">
                <c:v>11400</c:v>
              </c:pt>
              <c:pt idx="175">
                <c:v>11466</c:v>
              </c:pt>
              <c:pt idx="176">
                <c:v>11531</c:v>
              </c:pt>
              <c:pt idx="177">
                <c:v>11597</c:v>
              </c:pt>
              <c:pt idx="178">
                <c:v>11662</c:v>
              </c:pt>
              <c:pt idx="179">
                <c:v>11728</c:v>
              </c:pt>
              <c:pt idx="180">
                <c:v>11793</c:v>
              </c:pt>
              <c:pt idx="181">
                <c:v>11859</c:v>
              </c:pt>
              <c:pt idx="182">
                <c:v>11924</c:v>
              </c:pt>
              <c:pt idx="183">
                <c:v>11990</c:v>
              </c:pt>
              <c:pt idx="184">
                <c:v>12055</c:v>
              </c:pt>
              <c:pt idx="185">
                <c:v>12121</c:v>
              </c:pt>
              <c:pt idx="186">
                <c:v>12186</c:v>
              </c:pt>
              <c:pt idx="187">
                <c:v>12252</c:v>
              </c:pt>
              <c:pt idx="188">
                <c:v>12317</c:v>
              </c:pt>
              <c:pt idx="189">
                <c:v>12383</c:v>
              </c:pt>
              <c:pt idx="190">
                <c:v>12448</c:v>
              </c:pt>
              <c:pt idx="191">
                <c:v>12514</c:v>
              </c:pt>
              <c:pt idx="192">
                <c:v>12579</c:v>
              </c:pt>
              <c:pt idx="193">
                <c:v>12645</c:v>
              </c:pt>
              <c:pt idx="194">
                <c:v>12710</c:v>
              </c:pt>
              <c:pt idx="195">
                <c:v>12776</c:v>
              </c:pt>
              <c:pt idx="196">
                <c:v>12841</c:v>
              </c:pt>
              <c:pt idx="197">
                <c:v>12907</c:v>
              </c:pt>
              <c:pt idx="198">
                <c:v>12972</c:v>
              </c:pt>
              <c:pt idx="199">
                <c:v>13038</c:v>
              </c:pt>
              <c:pt idx="200">
                <c:v>13104</c:v>
              </c:pt>
              <c:pt idx="201">
                <c:v>13169</c:v>
              </c:pt>
              <c:pt idx="202">
                <c:v>13235</c:v>
              </c:pt>
              <c:pt idx="203">
                <c:v>13300</c:v>
              </c:pt>
              <c:pt idx="204">
                <c:v>13366</c:v>
              </c:pt>
              <c:pt idx="205">
                <c:v>13431</c:v>
              </c:pt>
              <c:pt idx="206">
                <c:v>13497</c:v>
              </c:pt>
              <c:pt idx="207">
                <c:v>13562</c:v>
              </c:pt>
              <c:pt idx="208">
                <c:v>13628</c:v>
              </c:pt>
              <c:pt idx="209">
                <c:v>13693</c:v>
              </c:pt>
              <c:pt idx="210">
                <c:v>13759</c:v>
              </c:pt>
              <c:pt idx="211">
                <c:v>13824</c:v>
              </c:pt>
              <c:pt idx="212">
                <c:v>13890</c:v>
              </c:pt>
              <c:pt idx="213">
                <c:v>13955</c:v>
              </c:pt>
              <c:pt idx="214">
                <c:v>14021</c:v>
              </c:pt>
              <c:pt idx="215">
                <c:v>14086</c:v>
              </c:pt>
              <c:pt idx="216">
                <c:v>14152</c:v>
              </c:pt>
              <c:pt idx="217">
                <c:v>14217</c:v>
              </c:pt>
              <c:pt idx="218">
                <c:v>14283</c:v>
              </c:pt>
              <c:pt idx="219">
                <c:v>14348</c:v>
              </c:pt>
              <c:pt idx="220">
                <c:v>14414</c:v>
              </c:pt>
              <c:pt idx="221">
                <c:v>14479</c:v>
              </c:pt>
              <c:pt idx="222">
                <c:v>14545</c:v>
              </c:pt>
              <c:pt idx="223">
                <c:v>14610</c:v>
              </c:pt>
              <c:pt idx="224">
                <c:v>14676</c:v>
              </c:pt>
              <c:pt idx="225">
                <c:v>14741</c:v>
              </c:pt>
              <c:pt idx="226">
                <c:v>14807</c:v>
              </c:pt>
              <c:pt idx="227">
                <c:v>14872</c:v>
              </c:pt>
              <c:pt idx="228">
                <c:v>14938</c:v>
              </c:pt>
              <c:pt idx="229">
                <c:v>15004</c:v>
              </c:pt>
              <c:pt idx="230">
                <c:v>15069</c:v>
              </c:pt>
              <c:pt idx="231">
                <c:v>15135</c:v>
              </c:pt>
              <c:pt idx="232">
                <c:v>15200</c:v>
              </c:pt>
              <c:pt idx="233">
                <c:v>15266</c:v>
              </c:pt>
              <c:pt idx="234">
                <c:v>15331</c:v>
              </c:pt>
              <c:pt idx="235">
                <c:v>15397</c:v>
              </c:pt>
              <c:pt idx="236">
                <c:v>15462</c:v>
              </c:pt>
              <c:pt idx="237">
                <c:v>15528</c:v>
              </c:pt>
              <c:pt idx="238">
                <c:v>15593</c:v>
              </c:pt>
              <c:pt idx="239">
                <c:v>15659</c:v>
              </c:pt>
              <c:pt idx="240">
                <c:v>15724</c:v>
              </c:pt>
              <c:pt idx="241">
                <c:v>15790</c:v>
              </c:pt>
              <c:pt idx="242">
                <c:v>15855</c:v>
              </c:pt>
              <c:pt idx="243">
                <c:v>15921</c:v>
              </c:pt>
              <c:pt idx="244">
                <c:v>15986</c:v>
              </c:pt>
              <c:pt idx="245">
                <c:v>16052</c:v>
              </c:pt>
              <c:pt idx="246">
                <c:v>16117</c:v>
              </c:pt>
              <c:pt idx="247">
                <c:v>16183</c:v>
              </c:pt>
              <c:pt idx="248">
                <c:v>16248</c:v>
              </c:pt>
              <c:pt idx="249">
                <c:v>16314</c:v>
              </c:pt>
              <c:pt idx="250">
                <c:v>16379</c:v>
              </c:pt>
              <c:pt idx="251">
                <c:v>16445</c:v>
              </c:pt>
              <c:pt idx="252">
                <c:v>16510</c:v>
              </c:pt>
              <c:pt idx="253">
                <c:v>16576</c:v>
              </c:pt>
              <c:pt idx="254">
                <c:v>16641</c:v>
              </c:pt>
              <c:pt idx="255">
                <c:v>16707</c:v>
              </c:pt>
              <c:pt idx="256">
                <c:v>16772</c:v>
              </c:pt>
              <c:pt idx="257">
                <c:v>16838</c:v>
              </c:pt>
              <c:pt idx="258">
                <c:v>16904</c:v>
              </c:pt>
              <c:pt idx="259">
                <c:v>16969</c:v>
              </c:pt>
              <c:pt idx="260">
                <c:v>17035</c:v>
              </c:pt>
              <c:pt idx="261">
                <c:v>17100</c:v>
              </c:pt>
              <c:pt idx="262">
                <c:v>17166</c:v>
              </c:pt>
              <c:pt idx="263">
                <c:v>17231</c:v>
              </c:pt>
              <c:pt idx="264">
                <c:v>17297</c:v>
              </c:pt>
              <c:pt idx="265">
                <c:v>17362</c:v>
              </c:pt>
              <c:pt idx="266">
                <c:v>17428</c:v>
              </c:pt>
              <c:pt idx="267">
                <c:v>17493</c:v>
              </c:pt>
              <c:pt idx="268">
                <c:v>17559</c:v>
              </c:pt>
              <c:pt idx="269">
                <c:v>17624</c:v>
              </c:pt>
              <c:pt idx="270">
                <c:v>17690</c:v>
              </c:pt>
              <c:pt idx="271">
                <c:v>17755</c:v>
              </c:pt>
              <c:pt idx="272">
                <c:v>17821</c:v>
              </c:pt>
              <c:pt idx="273">
                <c:v>17886</c:v>
              </c:pt>
              <c:pt idx="274">
                <c:v>17952</c:v>
              </c:pt>
              <c:pt idx="275">
                <c:v>18017</c:v>
              </c:pt>
              <c:pt idx="276">
                <c:v>18083</c:v>
              </c:pt>
              <c:pt idx="277">
                <c:v>18148</c:v>
              </c:pt>
              <c:pt idx="278">
                <c:v>18214</c:v>
              </c:pt>
              <c:pt idx="279">
                <c:v>18279</c:v>
              </c:pt>
              <c:pt idx="280">
                <c:v>18345</c:v>
              </c:pt>
              <c:pt idx="281">
                <c:v>18410</c:v>
              </c:pt>
              <c:pt idx="282">
                <c:v>18476</c:v>
              </c:pt>
              <c:pt idx="283">
                <c:v>18541</c:v>
              </c:pt>
              <c:pt idx="284">
                <c:v>18607</c:v>
              </c:pt>
              <c:pt idx="285">
                <c:v>18672</c:v>
              </c:pt>
              <c:pt idx="286">
                <c:v>18738</c:v>
              </c:pt>
              <c:pt idx="287">
                <c:v>18804</c:v>
              </c:pt>
              <c:pt idx="288">
                <c:v>18869</c:v>
              </c:pt>
              <c:pt idx="289">
                <c:v>18935</c:v>
              </c:pt>
              <c:pt idx="290">
                <c:v>19000</c:v>
              </c:pt>
              <c:pt idx="291">
                <c:v>19066</c:v>
              </c:pt>
              <c:pt idx="292">
                <c:v>19131</c:v>
              </c:pt>
              <c:pt idx="293">
                <c:v>19197</c:v>
              </c:pt>
              <c:pt idx="294">
                <c:v>19262</c:v>
              </c:pt>
              <c:pt idx="295">
                <c:v>19328</c:v>
              </c:pt>
              <c:pt idx="296">
                <c:v>19393</c:v>
              </c:pt>
              <c:pt idx="297">
                <c:v>19459</c:v>
              </c:pt>
              <c:pt idx="298">
                <c:v>19524</c:v>
              </c:pt>
              <c:pt idx="299">
                <c:v>19590</c:v>
              </c:pt>
              <c:pt idx="300">
                <c:v>19655</c:v>
              </c:pt>
              <c:pt idx="301">
                <c:v>19721</c:v>
              </c:pt>
              <c:pt idx="302">
                <c:v>19786</c:v>
              </c:pt>
              <c:pt idx="303">
                <c:v>19852</c:v>
              </c:pt>
              <c:pt idx="304">
                <c:v>19917</c:v>
              </c:pt>
              <c:pt idx="305">
                <c:v>19983</c:v>
              </c:pt>
              <c:pt idx="306">
                <c:v>20048</c:v>
              </c:pt>
              <c:pt idx="307">
                <c:v>20114</c:v>
              </c:pt>
              <c:pt idx="308">
                <c:v>20179</c:v>
              </c:pt>
              <c:pt idx="309">
                <c:v>20245</c:v>
              </c:pt>
              <c:pt idx="310">
                <c:v>20310</c:v>
              </c:pt>
              <c:pt idx="311">
                <c:v>20376</c:v>
              </c:pt>
              <c:pt idx="312">
                <c:v>20441</c:v>
              </c:pt>
              <c:pt idx="313">
                <c:v>20507</c:v>
              </c:pt>
              <c:pt idx="314">
                <c:v>20572</c:v>
              </c:pt>
              <c:pt idx="315">
                <c:v>20638</c:v>
              </c:pt>
              <c:pt idx="316">
                <c:v>20704</c:v>
              </c:pt>
              <c:pt idx="317">
                <c:v>20769</c:v>
              </c:pt>
              <c:pt idx="318">
                <c:v>20835</c:v>
              </c:pt>
              <c:pt idx="319">
                <c:v>20900</c:v>
              </c:pt>
              <c:pt idx="320">
                <c:v>20966</c:v>
              </c:pt>
              <c:pt idx="321">
                <c:v>21031</c:v>
              </c:pt>
              <c:pt idx="322">
                <c:v>21097</c:v>
              </c:pt>
              <c:pt idx="323">
                <c:v>21162</c:v>
              </c:pt>
              <c:pt idx="324">
                <c:v>21228</c:v>
              </c:pt>
              <c:pt idx="325">
                <c:v>21293</c:v>
              </c:pt>
              <c:pt idx="326">
                <c:v>21359</c:v>
              </c:pt>
              <c:pt idx="327">
                <c:v>21424</c:v>
              </c:pt>
              <c:pt idx="328">
                <c:v>21490</c:v>
              </c:pt>
              <c:pt idx="329">
                <c:v>21555</c:v>
              </c:pt>
              <c:pt idx="330">
                <c:v>21621</c:v>
              </c:pt>
              <c:pt idx="331">
                <c:v>21686</c:v>
              </c:pt>
              <c:pt idx="332">
                <c:v>21752</c:v>
              </c:pt>
              <c:pt idx="333">
                <c:v>21817</c:v>
              </c:pt>
              <c:pt idx="334">
                <c:v>21883</c:v>
              </c:pt>
              <c:pt idx="335">
                <c:v>21948</c:v>
              </c:pt>
              <c:pt idx="336">
                <c:v>22014</c:v>
              </c:pt>
              <c:pt idx="337">
                <c:v>22079</c:v>
              </c:pt>
              <c:pt idx="338">
                <c:v>22145</c:v>
              </c:pt>
              <c:pt idx="339">
                <c:v>22210</c:v>
              </c:pt>
              <c:pt idx="340">
                <c:v>22276</c:v>
              </c:pt>
              <c:pt idx="341">
                <c:v>22341</c:v>
              </c:pt>
              <c:pt idx="342">
                <c:v>22407</c:v>
              </c:pt>
              <c:pt idx="343">
                <c:v>22473</c:v>
              </c:pt>
              <c:pt idx="344">
                <c:v>22538</c:v>
              </c:pt>
              <c:pt idx="345">
                <c:v>22604</c:v>
              </c:pt>
              <c:pt idx="346">
                <c:v>22669</c:v>
              </c:pt>
              <c:pt idx="347">
                <c:v>22735</c:v>
              </c:pt>
              <c:pt idx="348">
                <c:v>22800</c:v>
              </c:pt>
              <c:pt idx="349">
                <c:v>22866</c:v>
              </c:pt>
              <c:pt idx="350">
                <c:v>22931</c:v>
              </c:pt>
              <c:pt idx="351">
                <c:v>22997</c:v>
              </c:pt>
              <c:pt idx="352">
                <c:v>23062</c:v>
              </c:pt>
              <c:pt idx="353">
                <c:v>23128</c:v>
              </c:pt>
              <c:pt idx="354">
                <c:v>23193</c:v>
              </c:pt>
              <c:pt idx="355">
                <c:v>23259</c:v>
              </c:pt>
              <c:pt idx="356">
                <c:v>23324</c:v>
              </c:pt>
              <c:pt idx="357">
                <c:v>23390</c:v>
              </c:pt>
              <c:pt idx="358">
                <c:v>23455</c:v>
              </c:pt>
              <c:pt idx="359">
                <c:v>23521</c:v>
              </c:pt>
              <c:pt idx="360">
                <c:v>23586</c:v>
              </c:pt>
              <c:pt idx="361">
                <c:v>23652</c:v>
              </c:pt>
              <c:pt idx="362">
                <c:v>23717</c:v>
              </c:pt>
              <c:pt idx="363">
                <c:v>23783</c:v>
              </c:pt>
              <c:pt idx="364">
                <c:v>23848</c:v>
              </c:pt>
              <c:pt idx="365">
                <c:v>23914</c:v>
              </c:pt>
              <c:pt idx="366">
                <c:v>23979</c:v>
              </c:pt>
              <c:pt idx="367">
                <c:v>24045</c:v>
              </c:pt>
              <c:pt idx="368">
                <c:v>24110</c:v>
              </c:pt>
              <c:pt idx="369">
                <c:v>24176</c:v>
              </c:pt>
              <c:pt idx="370">
                <c:v>24241</c:v>
              </c:pt>
              <c:pt idx="371">
                <c:v>24307</c:v>
              </c:pt>
              <c:pt idx="372">
                <c:v>24373</c:v>
              </c:pt>
              <c:pt idx="373">
                <c:v>24438</c:v>
              </c:pt>
              <c:pt idx="374">
                <c:v>24504</c:v>
              </c:pt>
              <c:pt idx="375">
                <c:v>24569</c:v>
              </c:pt>
              <c:pt idx="376">
                <c:v>24635</c:v>
              </c:pt>
              <c:pt idx="377">
                <c:v>24700</c:v>
              </c:pt>
              <c:pt idx="378">
                <c:v>24766</c:v>
              </c:pt>
              <c:pt idx="379">
                <c:v>24831</c:v>
              </c:pt>
              <c:pt idx="380">
                <c:v>24897</c:v>
              </c:pt>
              <c:pt idx="381">
                <c:v>24962</c:v>
              </c:pt>
              <c:pt idx="382">
                <c:v>25028</c:v>
              </c:pt>
              <c:pt idx="383">
                <c:v>25093</c:v>
              </c:pt>
              <c:pt idx="384">
                <c:v>25159</c:v>
              </c:pt>
              <c:pt idx="385">
                <c:v>25224</c:v>
              </c:pt>
              <c:pt idx="386">
                <c:v>25290</c:v>
              </c:pt>
              <c:pt idx="387">
                <c:v>25355</c:v>
              </c:pt>
              <c:pt idx="388">
                <c:v>25421</c:v>
              </c:pt>
              <c:pt idx="389">
                <c:v>25486</c:v>
              </c:pt>
              <c:pt idx="390">
                <c:v>25552</c:v>
              </c:pt>
              <c:pt idx="391">
                <c:v>25617</c:v>
              </c:pt>
              <c:pt idx="392">
                <c:v>25683</c:v>
              </c:pt>
              <c:pt idx="393">
                <c:v>25748</c:v>
              </c:pt>
              <c:pt idx="394">
                <c:v>25814</c:v>
              </c:pt>
              <c:pt idx="395">
                <c:v>25879</c:v>
              </c:pt>
              <c:pt idx="396">
                <c:v>25945</c:v>
              </c:pt>
              <c:pt idx="397">
                <c:v>26010</c:v>
              </c:pt>
              <c:pt idx="398">
                <c:v>26076</c:v>
              </c:pt>
              <c:pt idx="399">
                <c:v>26141</c:v>
              </c:pt>
              <c:pt idx="400">
                <c:v>26207</c:v>
              </c:pt>
            </c:numLit>
          </c:xVal>
          <c:yVal>
            <c:numLit>
              <c:formatCode>General</c:formatCode>
              <c:ptCount val="401"/>
              <c:pt idx="0">
                <c:v>11472.1593348899</c:v>
              </c:pt>
              <c:pt idx="1">
                <c:v>11200.271453523001</c:v>
              </c:pt>
              <c:pt idx="2">
                <c:v>11123.4694197309</c:v>
              </c:pt>
              <c:pt idx="3">
                <c:v>11073.300433386101</c:v>
              </c:pt>
              <c:pt idx="4">
                <c:v>11035.6915518398</c:v>
              </c:pt>
              <c:pt idx="5">
                <c:v>10989.5706180589</c:v>
              </c:pt>
              <c:pt idx="6">
                <c:v>10946.1109443061</c:v>
              </c:pt>
              <c:pt idx="7">
                <c:v>10908.2473053133</c:v>
              </c:pt>
              <c:pt idx="8">
                <c:v>10865.4112559472</c:v>
              </c:pt>
              <c:pt idx="9">
                <c:v>10829.1418651279</c:v>
              </c:pt>
              <c:pt idx="10">
                <c:v>10780.9329533501</c:v>
              </c:pt>
              <c:pt idx="11">
                <c:v>10741.294077348601</c:v>
              </c:pt>
              <c:pt idx="12">
                <c:v>10705.276202272</c:v>
              </c:pt>
              <c:pt idx="13">
                <c:v>10672.0034178483</c:v>
              </c:pt>
              <c:pt idx="14">
                <c:v>10640.7708756681</c:v>
              </c:pt>
              <c:pt idx="15">
                <c:v>10607.739651379199</c:v>
              </c:pt>
              <c:pt idx="16">
                <c:v>10572.4364979687</c:v>
              </c:pt>
              <c:pt idx="17">
                <c:v>10536.0465666244</c:v>
              </c:pt>
              <c:pt idx="18">
                <c:v>10496.748316593999</c:v>
              </c:pt>
              <c:pt idx="19">
                <c:v>10458.0188378739</c:v>
              </c:pt>
              <c:pt idx="20">
                <c:v>10423.0637899425</c:v>
              </c:pt>
              <c:pt idx="21">
                <c:v>10398.213366305499</c:v>
              </c:pt>
              <c:pt idx="22">
                <c:v>10371.645062235501</c:v>
              </c:pt>
              <c:pt idx="23">
                <c:v>10346.512173438699</c:v>
              </c:pt>
              <c:pt idx="24">
                <c:v>10316.5133243993</c:v>
              </c:pt>
              <c:pt idx="25">
                <c:v>10295.482794940501</c:v>
              </c:pt>
              <c:pt idx="26">
                <c:v>10267.9597449017</c:v>
              </c:pt>
              <c:pt idx="27">
                <c:v>10245.832004323</c:v>
              </c:pt>
              <c:pt idx="28">
                <c:v>10214.262513875399</c:v>
              </c:pt>
              <c:pt idx="29">
                <c:v>10187.682427530301</c:v>
              </c:pt>
              <c:pt idx="30">
                <c:v>10167.922251620799</c:v>
              </c:pt>
              <c:pt idx="31">
                <c:v>10146.9702451926</c:v>
              </c:pt>
              <c:pt idx="32">
                <c:v>10118.5820105601</c:v>
              </c:pt>
              <c:pt idx="33">
                <c:v>10095.475642993501</c:v>
              </c:pt>
              <c:pt idx="34">
                <c:v>10070.1506931116</c:v>
              </c:pt>
              <c:pt idx="35">
                <c:v>10046.057461504701</c:v>
              </c:pt>
              <c:pt idx="36">
                <c:v>10024.5117370717</c:v>
              </c:pt>
              <c:pt idx="37">
                <c:v>9998.9464265958904</c:v>
              </c:pt>
              <c:pt idx="38">
                <c:v>9977.8310380110997</c:v>
              </c:pt>
              <c:pt idx="39">
                <c:v>9957.4548077734198</c:v>
              </c:pt>
              <c:pt idx="40">
                <c:v>9936.3878276255691</c:v>
              </c:pt>
              <c:pt idx="41">
                <c:v>9913.1640755734006</c:v>
              </c:pt>
              <c:pt idx="42">
                <c:v>9881.0200128316192</c:v>
              </c:pt>
              <c:pt idx="43">
                <c:v>9853.9516727045502</c:v>
              </c:pt>
              <c:pt idx="44">
                <c:v>9831.8366501836099</c:v>
              </c:pt>
              <c:pt idx="45">
                <c:v>9809.4753398392495</c:v>
              </c:pt>
              <c:pt idx="46">
                <c:v>9789.1572385238196</c:v>
              </c:pt>
              <c:pt idx="47">
                <c:v>9773.8832878123794</c:v>
              </c:pt>
              <c:pt idx="48">
                <c:v>9747.7193657130701</c:v>
              </c:pt>
              <c:pt idx="49">
                <c:v>9723.2207333226906</c:v>
              </c:pt>
              <c:pt idx="50">
                <c:v>9695.2016427651706</c:v>
              </c:pt>
              <c:pt idx="51">
                <c:v>9661.3011337941807</c:v>
              </c:pt>
              <c:pt idx="52">
                <c:v>9631.6500044446293</c:v>
              </c:pt>
              <c:pt idx="53">
                <c:v>9601.4831210825196</c:v>
              </c:pt>
              <c:pt idx="54">
                <c:v>9575.4909803772298</c:v>
              </c:pt>
              <c:pt idx="55">
                <c:v>9546.5430791939998</c:v>
              </c:pt>
              <c:pt idx="56">
                <c:v>9521.2725916701402</c:v>
              </c:pt>
              <c:pt idx="57">
                <c:v>9501.4519685255491</c:v>
              </c:pt>
              <c:pt idx="58">
                <c:v>9480.3537971568203</c:v>
              </c:pt>
              <c:pt idx="59">
                <c:v>9456.7264021440697</c:v>
              </c:pt>
              <c:pt idx="60">
                <c:v>9436.8159513898299</c:v>
              </c:pt>
              <c:pt idx="61">
                <c:v>9418.94558860303</c:v>
              </c:pt>
              <c:pt idx="62">
                <c:v>9400.1402268999791</c:v>
              </c:pt>
              <c:pt idx="63">
                <c:v>9381.7727992080909</c:v>
              </c:pt>
              <c:pt idx="64">
                <c:v>9360.2493588711495</c:v>
              </c:pt>
              <c:pt idx="65">
                <c:v>9335.1233280913602</c:v>
              </c:pt>
              <c:pt idx="66">
                <c:v>9313.0999610136896</c:v>
              </c:pt>
              <c:pt idx="67">
                <c:v>9294.86383259986</c:v>
              </c:pt>
              <c:pt idx="68">
                <c:v>9274.4081164822601</c:v>
              </c:pt>
              <c:pt idx="69">
                <c:v>9254.0772481128897</c:v>
              </c:pt>
              <c:pt idx="70">
                <c:v>9234.8442922597496</c:v>
              </c:pt>
              <c:pt idx="71">
                <c:v>9215.3406277467493</c:v>
              </c:pt>
              <c:pt idx="72">
                <c:v>9190.0572933383191</c:v>
              </c:pt>
              <c:pt idx="73">
                <c:v>9171.0664218270103</c:v>
              </c:pt>
              <c:pt idx="74">
                <c:v>9152.7559712142393</c:v>
              </c:pt>
              <c:pt idx="75">
                <c:v>9136.1158296482699</c:v>
              </c:pt>
              <c:pt idx="76">
                <c:v>9119.9590026588303</c:v>
              </c:pt>
              <c:pt idx="77">
                <c:v>9099.9630013107708</c:v>
              </c:pt>
              <c:pt idx="78">
                <c:v>9078.4911434018904</c:v>
              </c:pt>
              <c:pt idx="79">
                <c:v>9063.7674402050598</c:v>
              </c:pt>
              <c:pt idx="80">
                <c:v>9048.6122162245902</c:v>
              </c:pt>
              <c:pt idx="81">
                <c:v>9029.4275314725801</c:v>
              </c:pt>
              <c:pt idx="82">
                <c:v>9009.1636510323096</c:v>
              </c:pt>
              <c:pt idx="83">
                <c:v>8995.4307259983398</c:v>
              </c:pt>
              <c:pt idx="84">
                <c:v>8980.5867126584908</c:v>
              </c:pt>
              <c:pt idx="85">
                <c:v>8967.0628630215506</c:v>
              </c:pt>
              <c:pt idx="86">
                <c:v>8948.8790490226402</c:v>
              </c:pt>
              <c:pt idx="87">
                <c:v>8935.6189563650096</c:v>
              </c:pt>
              <c:pt idx="88">
                <c:v>8925.1280406726091</c:v>
              </c:pt>
              <c:pt idx="89">
                <c:v>8914.2523312109006</c:v>
              </c:pt>
              <c:pt idx="90">
                <c:v>8898.5734229181398</c:v>
              </c:pt>
              <c:pt idx="91">
                <c:v>8886.2998529814995</c:v>
              </c:pt>
              <c:pt idx="92">
                <c:v>8873.1534206646193</c:v>
              </c:pt>
              <c:pt idx="93">
                <c:v>8863.0273787239294</c:v>
              </c:pt>
              <c:pt idx="94">
                <c:v>8851.3250061805393</c:v>
              </c:pt>
              <c:pt idx="95">
                <c:v>8838.0082827723909</c:v>
              </c:pt>
              <c:pt idx="96">
                <c:v>8827.8252599033003</c:v>
              </c:pt>
              <c:pt idx="97">
                <c:v>8817.2301075765899</c:v>
              </c:pt>
              <c:pt idx="98">
                <c:v>8805.3947898839506</c:v>
              </c:pt>
              <c:pt idx="99">
                <c:v>8794.7382702492705</c:v>
              </c:pt>
              <c:pt idx="100">
                <c:v>8785.4017999625994</c:v>
              </c:pt>
              <c:pt idx="101">
                <c:v>8776.03400936658</c:v>
              </c:pt>
              <c:pt idx="102">
                <c:v>8767.8273363098706</c:v>
              </c:pt>
              <c:pt idx="103">
                <c:v>8758.8357621823397</c:v>
              </c:pt>
              <c:pt idx="104">
                <c:v>8748.9547628166401</c:v>
              </c:pt>
              <c:pt idx="105">
                <c:v>8741.1547187046708</c:v>
              </c:pt>
              <c:pt idx="106">
                <c:v>8731.4825123602095</c:v>
              </c:pt>
              <c:pt idx="107">
                <c:v>8722.1569771422692</c:v>
              </c:pt>
              <c:pt idx="108">
                <c:v>8712.9371184247902</c:v>
              </c:pt>
              <c:pt idx="109">
                <c:v>8703.26429456603</c:v>
              </c:pt>
              <c:pt idx="110">
                <c:v>8693.8922355818795</c:v>
              </c:pt>
              <c:pt idx="111">
                <c:v>8688.1403894916402</c:v>
              </c:pt>
              <c:pt idx="112">
                <c:v>8679.7652225335005</c:v>
              </c:pt>
              <c:pt idx="113">
                <c:v>8672.9949415646097</c:v>
              </c:pt>
              <c:pt idx="114">
                <c:v>8663.3525652496901</c:v>
              </c:pt>
              <c:pt idx="115">
                <c:v>8654.4209821727909</c:v>
              </c:pt>
              <c:pt idx="116">
                <c:v>8644.3513121097294</c:v>
              </c:pt>
              <c:pt idx="117">
                <c:v>8635.9499548474305</c:v>
              </c:pt>
              <c:pt idx="118">
                <c:v>8628.1543793627607</c:v>
              </c:pt>
              <c:pt idx="119">
                <c:v>8620.0657856880298</c:v>
              </c:pt>
              <c:pt idx="120">
                <c:v>8612.9237674475098</c:v>
              </c:pt>
              <c:pt idx="121">
                <c:v>8604.5318939029603</c:v>
              </c:pt>
              <c:pt idx="122">
                <c:v>8596.46137718912</c:v>
              </c:pt>
              <c:pt idx="123">
                <c:v>8589.7014922758899</c:v>
              </c:pt>
              <c:pt idx="124">
                <c:v>8581.9797141921408</c:v>
              </c:pt>
              <c:pt idx="125">
                <c:v>8574.4439450688005</c:v>
              </c:pt>
              <c:pt idx="126">
                <c:v>8567.2167932452194</c:v>
              </c:pt>
              <c:pt idx="127">
                <c:v>8556.6960930857203</c:v>
              </c:pt>
              <c:pt idx="128">
                <c:v>8549.6841811346894</c:v>
              </c:pt>
              <c:pt idx="129">
                <c:v>8540.0191592214796</c:v>
              </c:pt>
              <c:pt idx="130">
                <c:v>8532.4916990803304</c:v>
              </c:pt>
              <c:pt idx="131">
                <c:v>8524.2288752642107</c:v>
              </c:pt>
              <c:pt idx="132">
                <c:v>8517.1883814361208</c:v>
              </c:pt>
              <c:pt idx="133">
                <c:v>8510.1905053912105</c:v>
              </c:pt>
              <c:pt idx="134">
                <c:v>8502.4349343191407</c:v>
              </c:pt>
              <c:pt idx="135">
                <c:v>8494.9166445629198</c:v>
              </c:pt>
              <c:pt idx="136">
                <c:v>8487.6786941425507</c:v>
              </c:pt>
              <c:pt idx="137">
                <c:v>8481.2195067768298</c:v>
              </c:pt>
              <c:pt idx="138">
                <c:v>8472.6966366539109</c:v>
              </c:pt>
              <c:pt idx="139">
                <c:v>8465.6781098066094</c:v>
              </c:pt>
              <c:pt idx="140">
                <c:v>8457.8276546650195</c:v>
              </c:pt>
              <c:pt idx="141">
                <c:v>8449.9993040965292</c:v>
              </c:pt>
              <c:pt idx="142">
                <c:v>8442.6805568104592</c:v>
              </c:pt>
              <c:pt idx="143">
                <c:v>8435.5195926536599</c:v>
              </c:pt>
              <c:pt idx="144">
                <c:v>8429.1666478686693</c:v>
              </c:pt>
              <c:pt idx="145">
                <c:v>8419.9988591392394</c:v>
              </c:pt>
              <c:pt idx="146">
                <c:v>8412.9618732562594</c:v>
              </c:pt>
              <c:pt idx="147">
                <c:v>8407.4404393135592</c:v>
              </c:pt>
              <c:pt idx="148">
                <c:v>8399.4403508226806</c:v>
              </c:pt>
              <c:pt idx="149">
                <c:v>8389.9581907437496</c:v>
              </c:pt>
              <c:pt idx="150">
                <c:v>8384.2145832847109</c:v>
              </c:pt>
              <c:pt idx="151">
                <c:v>8377.9432339189698</c:v>
              </c:pt>
              <c:pt idx="152">
                <c:v>8370.1998560215397</c:v>
              </c:pt>
              <c:pt idx="153">
                <c:v>8364.1942391949997</c:v>
              </c:pt>
              <c:pt idx="154">
                <c:v>8356.9820389920405</c:v>
              </c:pt>
              <c:pt idx="155">
                <c:v>8349.6382688861704</c:v>
              </c:pt>
              <c:pt idx="156">
                <c:v>8342.89122489287</c:v>
              </c:pt>
              <c:pt idx="157">
                <c:v>8335.0016163633409</c:v>
              </c:pt>
              <c:pt idx="158">
                <c:v>8327.3603166627399</c:v>
              </c:pt>
              <c:pt idx="159">
                <c:v>8320.7456153808798</c:v>
              </c:pt>
              <c:pt idx="160">
                <c:v>8311.4382591276499</c:v>
              </c:pt>
              <c:pt idx="161">
                <c:v>8303.4041291777194</c:v>
              </c:pt>
              <c:pt idx="162">
                <c:v>8296.1722292615195</c:v>
              </c:pt>
              <c:pt idx="163">
                <c:v>8285.9269111078993</c:v>
              </c:pt>
              <c:pt idx="164">
                <c:v>8278.5498983201105</c:v>
              </c:pt>
              <c:pt idx="165">
                <c:v>8271.5379247418696</c:v>
              </c:pt>
              <c:pt idx="166">
                <c:v>8264.7980047507299</c:v>
              </c:pt>
              <c:pt idx="167">
                <c:v>8254.7120038262201</c:v>
              </c:pt>
              <c:pt idx="168">
                <c:v>8247.3192559532999</c:v>
              </c:pt>
              <c:pt idx="169">
                <c:v>8236.2980367198597</c:v>
              </c:pt>
              <c:pt idx="170">
                <c:v>8227.3305007913004</c:v>
              </c:pt>
              <c:pt idx="171">
                <c:v>8220.1006099577098</c:v>
              </c:pt>
              <c:pt idx="172">
                <c:v>8210.6202925315702</c:v>
              </c:pt>
              <c:pt idx="173">
                <c:v>8201.04180568423</c:v>
              </c:pt>
              <c:pt idx="174">
                <c:v>8189.4956356212297</c:v>
              </c:pt>
              <c:pt idx="175">
                <c:v>8179.7651939686302</c:v>
              </c:pt>
              <c:pt idx="176">
                <c:v>8171.4136797578103</c:v>
              </c:pt>
              <c:pt idx="177">
                <c:v>8161.9745500896597</c:v>
              </c:pt>
              <c:pt idx="178">
                <c:v>8153.6795014979298</c:v>
              </c:pt>
              <c:pt idx="179">
                <c:v>8145.1350183002896</c:v>
              </c:pt>
              <c:pt idx="180">
                <c:v>8136.8541044020903</c:v>
              </c:pt>
              <c:pt idx="181">
                <c:v>8129.1444560001</c:v>
              </c:pt>
              <c:pt idx="182">
                <c:v>8120.7848131076198</c:v>
              </c:pt>
              <c:pt idx="183">
                <c:v>8111.55990995718</c:v>
              </c:pt>
              <c:pt idx="184">
                <c:v>8101.0196676426403</c:v>
              </c:pt>
              <c:pt idx="185">
                <c:v>8091.2601296918201</c:v>
              </c:pt>
              <c:pt idx="186">
                <c:v>8082.7263014071996</c:v>
              </c:pt>
              <c:pt idx="187">
                <c:v>8073.09132981124</c:v>
              </c:pt>
              <c:pt idx="188">
                <c:v>8063.9470579603003</c:v>
              </c:pt>
              <c:pt idx="189">
                <c:v>8057.2163796013901</c:v>
              </c:pt>
              <c:pt idx="190">
                <c:v>8047.5151662567196</c:v>
              </c:pt>
              <c:pt idx="191">
                <c:v>8039.4387443161404</c:v>
              </c:pt>
              <c:pt idx="192">
                <c:v>8032.2325938109998</c:v>
              </c:pt>
              <c:pt idx="193">
                <c:v>8022.5142284006497</c:v>
              </c:pt>
              <c:pt idx="194">
                <c:v>8014.7103485259304</c:v>
              </c:pt>
              <c:pt idx="195">
                <c:v>8002.9718640815599</c:v>
              </c:pt>
              <c:pt idx="196">
                <c:v>7991.6779986676802</c:v>
              </c:pt>
              <c:pt idx="197">
                <c:v>7981.4445927110301</c:v>
              </c:pt>
              <c:pt idx="198">
                <c:v>7971.9553958768201</c:v>
              </c:pt>
              <c:pt idx="199">
                <c:v>7963.2348899812296</c:v>
              </c:pt>
              <c:pt idx="200">
                <c:v>7955.7867337256203</c:v>
              </c:pt>
              <c:pt idx="201">
                <c:v>7946.1471566874698</c:v>
              </c:pt>
              <c:pt idx="202">
                <c:v>7935.17211564013</c:v>
              </c:pt>
              <c:pt idx="203">
                <c:v>7925.2819498764802</c:v>
              </c:pt>
              <c:pt idx="204">
                <c:v>7917.0274150205596</c:v>
              </c:pt>
              <c:pt idx="205">
                <c:v>7907.942603988</c:v>
              </c:pt>
              <c:pt idx="206">
                <c:v>7897.5654685036397</c:v>
              </c:pt>
              <c:pt idx="207">
                <c:v>7888.7914544324203</c:v>
              </c:pt>
              <c:pt idx="208">
                <c:v>7878.3580955365996</c:v>
              </c:pt>
              <c:pt idx="209">
                <c:v>7867.8050749207696</c:v>
              </c:pt>
              <c:pt idx="210">
                <c:v>7855.3014125098998</c:v>
              </c:pt>
              <c:pt idx="211">
                <c:v>7843.95973665151</c:v>
              </c:pt>
              <c:pt idx="212">
                <c:v>7833.33724205627</c:v>
              </c:pt>
              <c:pt idx="213">
                <c:v>7820.8858448729598</c:v>
              </c:pt>
              <c:pt idx="214">
                <c:v>7809.9185385648298</c:v>
              </c:pt>
              <c:pt idx="215">
                <c:v>7801.3321666791298</c:v>
              </c:pt>
              <c:pt idx="216">
                <c:v>7790.03570694053</c:v>
              </c:pt>
              <c:pt idx="217">
                <c:v>7781.0333783585502</c:v>
              </c:pt>
              <c:pt idx="218">
                <c:v>7769.9112207005001</c:v>
              </c:pt>
              <c:pt idx="219">
                <c:v>7759.9679253649001</c:v>
              </c:pt>
              <c:pt idx="220">
                <c:v>7748.7643670306798</c:v>
              </c:pt>
              <c:pt idx="221">
                <c:v>7739.5787218374498</c:v>
              </c:pt>
              <c:pt idx="222">
                <c:v>7729.3752920060897</c:v>
              </c:pt>
              <c:pt idx="223">
                <c:v>7719.37265698798</c:v>
              </c:pt>
              <c:pt idx="224">
                <c:v>7707.9517934885298</c:v>
              </c:pt>
              <c:pt idx="225">
                <c:v>7697.1944644550704</c:v>
              </c:pt>
              <c:pt idx="226">
                <c:v>7686.6888982959099</c:v>
              </c:pt>
              <c:pt idx="227">
                <c:v>7677.5227950307399</c:v>
              </c:pt>
              <c:pt idx="228">
                <c:v>7669.08694023104</c:v>
              </c:pt>
              <c:pt idx="229">
                <c:v>7659.3340274649199</c:v>
              </c:pt>
              <c:pt idx="230">
                <c:v>7647.5926011644697</c:v>
              </c:pt>
              <c:pt idx="231">
                <c:v>7636.6639301822997</c:v>
              </c:pt>
              <c:pt idx="232">
                <c:v>7622.4919505016296</c:v>
              </c:pt>
              <c:pt idx="233">
                <c:v>7609.4212818017304</c:v>
              </c:pt>
              <c:pt idx="234">
                <c:v>7598.8414310508897</c:v>
              </c:pt>
              <c:pt idx="235">
                <c:v>7586.0289589124404</c:v>
              </c:pt>
              <c:pt idx="236">
                <c:v>7573.3053518511897</c:v>
              </c:pt>
              <c:pt idx="237">
                <c:v>7559.8146518487201</c:v>
              </c:pt>
              <c:pt idx="238">
                <c:v>7547.4511366124198</c:v>
              </c:pt>
              <c:pt idx="239">
                <c:v>7534.1729653797902</c:v>
              </c:pt>
              <c:pt idx="240">
                <c:v>7521.5355671277503</c:v>
              </c:pt>
              <c:pt idx="241">
                <c:v>7506.9042437409198</c:v>
              </c:pt>
              <c:pt idx="242">
                <c:v>7496.6148969162095</c:v>
              </c:pt>
              <c:pt idx="243">
                <c:v>7484.5857277818504</c:v>
              </c:pt>
              <c:pt idx="244">
                <c:v>7471.2453619542703</c:v>
              </c:pt>
              <c:pt idx="245">
                <c:v>7461.1147164967997</c:v>
              </c:pt>
              <c:pt idx="246">
                <c:v>7446.0083644383503</c:v>
              </c:pt>
              <c:pt idx="247">
                <c:v>7434.7889611480596</c:v>
              </c:pt>
              <c:pt idx="248">
                <c:v>7422.7026602686401</c:v>
              </c:pt>
              <c:pt idx="249">
                <c:v>7408.83365853946</c:v>
              </c:pt>
              <c:pt idx="250">
                <c:v>7395.7612149803799</c:v>
              </c:pt>
              <c:pt idx="251">
                <c:v>7382.6593492945303</c:v>
              </c:pt>
              <c:pt idx="252">
                <c:v>7373.1215116277599</c:v>
              </c:pt>
              <c:pt idx="253">
                <c:v>7356.8702559354697</c:v>
              </c:pt>
              <c:pt idx="254">
                <c:v>7345.2033844537</c:v>
              </c:pt>
              <c:pt idx="255">
                <c:v>7332.9022189795496</c:v>
              </c:pt>
              <c:pt idx="256">
                <c:v>7321.3058671824101</c:v>
              </c:pt>
              <c:pt idx="257">
                <c:v>7309.3093417831396</c:v>
              </c:pt>
              <c:pt idx="258">
                <c:v>7295.2773205108697</c:v>
              </c:pt>
              <c:pt idx="259">
                <c:v>7278.7758457433101</c:v>
              </c:pt>
              <c:pt idx="260">
                <c:v>7266.7977942772104</c:v>
              </c:pt>
              <c:pt idx="261">
                <c:v>7255.1665776008304</c:v>
              </c:pt>
              <c:pt idx="262">
                <c:v>7241.1803577111996</c:v>
              </c:pt>
              <c:pt idx="263">
                <c:v>7229.9947310984398</c:v>
              </c:pt>
              <c:pt idx="264">
                <c:v>7218.3603589593504</c:v>
              </c:pt>
              <c:pt idx="265">
                <c:v>7204.2690954248001</c:v>
              </c:pt>
              <c:pt idx="266">
                <c:v>7188.8557469796197</c:v>
              </c:pt>
              <c:pt idx="267">
                <c:v>7176.4847818681001</c:v>
              </c:pt>
              <c:pt idx="268">
                <c:v>7163.3729305716397</c:v>
              </c:pt>
              <c:pt idx="269">
                <c:v>7154.5274007871603</c:v>
              </c:pt>
              <c:pt idx="270">
                <c:v>7143.8149737006797</c:v>
              </c:pt>
              <c:pt idx="271">
                <c:v>7132.3077446383404</c:v>
              </c:pt>
              <c:pt idx="272">
                <c:v>7122.2237984841904</c:v>
              </c:pt>
              <c:pt idx="273">
                <c:v>7113.5639072692602</c:v>
              </c:pt>
              <c:pt idx="274">
                <c:v>7098.8544279029002</c:v>
              </c:pt>
              <c:pt idx="275">
                <c:v>7088.8392911398096</c:v>
              </c:pt>
              <c:pt idx="276">
                <c:v>7078.4153300262196</c:v>
              </c:pt>
              <c:pt idx="277">
                <c:v>7066.9121236931996</c:v>
              </c:pt>
              <c:pt idx="278">
                <c:v>7056.1472892560096</c:v>
              </c:pt>
              <c:pt idx="279">
                <c:v>7046.0131784629602</c:v>
              </c:pt>
              <c:pt idx="280">
                <c:v>7032.8804607560496</c:v>
              </c:pt>
              <c:pt idx="281">
                <c:v>7022.2929729610296</c:v>
              </c:pt>
              <c:pt idx="282">
                <c:v>7011.6563780135202</c:v>
              </c:pt>
              <c:pt idx="283">
                <c:v>7003.2322379592697</c:v>
              </c:pt>
              <c:pt idx="284">
                <c:v>6992.7038057386599</c:v>
              </c:pt>
              <c:pt idx="285">
                <c:v>6980.5055199198396</c:v>
              </c:pt>
              <c:pt idx="286">
                <c:v>6968.1995090117398</c:v>
              </c:pt>
              <c:pt idx="287">
                <c:v>6956.9837682267298</c:v>
              </c:pt>
              <c:pt idx="288">
                <c:v>6946.1487594066703</c:v>
              </c:pt>
              <c:pt idx="289">
                <c:v>6932.1270874624497</c:v>
              </c:pt>
              <c:pt idx="290">
                <c:v>6919.79799165247</c:v>
              </c:pt>
              <c:pt idx="291">
                <c:v>6907.8611267444403</c:v>
              </c:pt>
              <c:pt idx="292">
                <c:v>6897.2118828802704</c:v>
              </c:pt>
              <c:pt idx="293">
                <c:v>6888.7159373508703</c:v>
              </c:pt>
              <c:pt idx="294">
                <c:v>6876.1238966272304</c:v>
              </c:pt>
              <c:pt idx="295">
                <c:v>6864.8649585884996</c:v>
              </c:pt>
              <c:pt idx="296">
                <c:v>6853.9693408325102</c:v>
              </c:pt>
              <c:pt idx="297">
                <c:v>6843.3717629314597</c:v>
              </c:pt>
              <c:pt idx="298">
                <c:v>6831.7539809452201</c:v>
              </c:pt>
              <c:pt idx="299">
                <c:v>6818.6566140381201</c:v>
              </c:pt>
              <c:pt idx="300">
                <c:v>6807.3325685367299</c:v>
              </c:pt>
              <c:pt idx="301">
                <c:v>6796.1257180770399</c:v>
              </c:pt>
              <c:pt idx="302">
                <c:v>6785.3945723781999</c:v>
              </c:pt>
              <c:pt idx="303">
                <c:v>6775.7879387191997</c:v>
              </c:pt>
              <c:pt idx="304">
                <c:v>6766.6530967333001</c:v>
              </c:pt>
              <c:pt idx="305">
                <c:v>6754.0619457667899</c:v>
              </c:pt>
              <c:pt idx="306">
                <c:v>6745.6557709757199</c:v>
              </c:pt>
              <c:pt idx="307">
                <c:v>6734.7244204340996</c:v>
              </c:pt>
              <c:pt idx="308">
                <c:v>6723.2672418350503</c:v>
              </c:pt>
              <c:pt idx="309">
                <c:v>6713.0572645277098</c:v>
              </c:pt>
              <c:pt idx="310">
                <c:v>6704.2663174126301</c:v>
              </c:pt>
              <c:pt idx="311">
                <c:v>6693.3835349445599</c:v>
              </c:pt>
              <c:pt idx="312">
                <c:v>6680.48474357744</c:v>
              </c:pt>
              <c:pt idx="313">
                <c:v>6668.8109652037901</c:v>
              </c:pt>
              <c:pt idx="314">
                <c:v>6658.3852304762804</c:v>
              </c:pt>
              <c:pt idx="315">
                <c:v>6646.20976764855</c:v>
              </c:pt>
              <c:pt idx="316">
                <c:v>6635.1877784395901</c:v>
              </c:pt>
              <c:pt idx="317">
                <c:v>6625.0953725023801</c:v>
              </c:pt>
              <c:pt idx="318">
                <c:v>6611.3871002408096</c:v>
              </c:pt>
              <c:pt idx="319">
                <c:v>6602.1639217863803</c:v>
              </c:pt>
              <c:pt idx="320">
                <c:v>6593.2255030296501</c:v>
              </c:pt>
              <c:pt idx="321">
                <c:v>6584.6638450746304</c:v>
              </c:pt>
              <c:pt idx="322">
                <c:v>6574.3322995050803</c:v>
              </c:pt>
              <c:pt idx="323">
                <c:v>6565.0322095009897</c:v>
              </c:pt>
              <c:pt idx="324">
                <c:v>6557.19861898403</c:v>
              </c:pt>
              <c:pt idx="325">
                <c:v>6548.9630578908</c:v>
              </c:pt>
              <c:pt idx="326">
                <c:v>6538.7620448354301</c:v>
              </c:pt>
              <c:pt idx="327">
                <c:v>6528.6542394876496</c:v>
              </c:pt>
              <c:pt idx="328">
                <c:v>6519.4876792937202</c:v>
              </c:pt>
              <c:pt idx="329">
                <c:v>6510.9555368499005</c:v>
              </c:pt>
              <c:pt idx="330">
                <c:v>6498.8794914514901</c:v>
              </c:pt>
              <c:pt idx="331">
                <c:v>6489.3951557723703</c:v>
              </c:pt>
              <c:pt idx="332">
                <c:v>6479.5288365230599</c:v>
              </c:pt>
              <c:pt idx="333">
                <c:v>6469.3825190832003</c:v>
              </c:pt>
              <c:pt idx="334">
                <c:v>6459.5350836699699</c:v>
              </c:pt>
              <c:pt idx="335">
                <c:v>6452.1758490223001</c:v>
              </c:pt>
              <c:pt idx="336">
                <c:v>6441.3021229629503</c:v>
              </c:pt>
              <c:pt idx="337">
                <c:v>6430.8846721707596</c:v>
              </c:pt>
              <c:pt idx="338">
                <c:v>6420.64957768569</c:v>
              </c:pt>
              <c:pt idx="339">
                <c:v>6409.0647552963601</c:v>
              </c:pt>
              <c:pt idx="340">
                <c:v>6398.9207305217196</c:v>
              </c:pt>
              <c:pt idx="341">
                <c:v>6386.4253999517096</c:v>
              </c:pt>
              <c:pt idx="342">
                <c:v>6373.3461238477903</c:v>
              </c:pt>
              <c:pt idx="343">
                <c:v>6363.4317455741802</c:v>
              </c:pt>
              <c:pt idx="344">
                <c:v>6353.1793523173201</c:v>
              </c:pt>
              <c:pt idx="345">
                <c:v>6342.7158854985701</c:v>
              </c:pt>
              <c:pt idx="346">
                <c:v>6332.9396765347001</c:v>
              </c:pt>
              <c:pt idx="347">
                <c:v>6320.7865709206399</c:v>
              </c:pt>
              <c:pt idx="348">
                <c:v>6310.8834840045101</c:v>
              </c:pt>
              <c:pt idx="349">
                <c:v>6298.2279519645499</c:v>
              </c:pt>
              <c:pt idx="350">
                <c:v>6288.3529570479404</c:v>
              </c:pt>
              <c:pt idx="351">
                <c:v>6276.3178336760102</c:v>
              </c:pt>
              <c:pt idx="352">
                <c:v>6263.6586991527902</c:v>
              </c:pt>
              <c:pt idx="353">
                <c:v>6253.7070228988296</c:v>
              </c:pt>
              <c:pt idx="354">
                <c:v>6240.7510480212204</c:v>
              </c:pt>
              <c:pt idx="355">
                <c:v>6225.58442118325</c:v>
              </c:pt>
              <c:pt idx="356">
                <c:v>6212.2793237426304</c:v>
              </c:pt>
              <c:pt idx="357">
                <c:v>6198.2683529321102</c:v>
              </c:pt>
              <c:pt idx="358">
                <c:v>6187.9973848832396</c:v>
              </c:pt>
              <c:pt idx="359">
                <c:v>6175.3997034787999</c:v>
              </c:pt>
              <c:pt idx="360">
                <c:v>6161.9765204497699</c:v>
              </c:pt>
              <c:pt idx="361">
                <c:v>6147.6507496892</c:v>
              </c:pt>
              <c:pt idx="362">
                <c:v>6132.0745810716298</c:v>
              </c:pt>
              <c:pt idx="363">
                <c:v>6115.1579920784698</c:v>
              </c:pt>
              <c:pt idx="364">
                <c:v>6101.0169534362603</c:v>
              </c:pt>
              <c:pt idx="365">
                <c:v>6082.4478826557697</c:v>
              </c:pt>
              <c:pt idx="366">
                <c:v>6065.37071692467</c:v>
              </c:pt>
              <c:pt idx="367">
                <c:v>6047.4729730584504</c:v>
              </c:pt>
              <c:pt idx="368">
                <c:v>6025.7982755471303</c:v>
              </c:pt>
              <c:pt idx="369">
                <c:v>6002.0381356284597</c:v>
              </c:pt>
              <c:pt idx="370">
                <c:v>5979.1129606094601</c:v>
              </c:pt>
              <c:pt idx="371">
                <c:v>5951.3014776776899</c:v>
              </c:pt>
              <c:pt idx="372">
                <c:v>5931.1148932608003</c:v>
              </c:pt>
              <c:pt idx="373">
                <c:v>5908.4238381954601</c:v>
              </c:pt>
              <c:pt idx="374">
                <c:v>5874.8389768749903</c:v>
              </c:pt>
              <c:pt idx="375">
                <c:v>5847.4074421716696</c:v>
              </c:pt>
              <c:pt idx="376">
                <c:v>5824.9677472164703</c:v>
              </c:pt>
              <c:pt idx="377">
                <c:v>5807.02472747518</c:v>
              </c:pt>
              <c:pt idx="378">
                <c:v>5782.7754852888402</c:v>
              </c:pt>
              <c:pt idx="379">
                <c:v>5761.1691834479598</c:v>
              </c:pt>
              <c:pt idx="380">
                <c:v>5732.8350469861698</c:v>
              </c:pt>
              <c:pt idx="381">
                <c:v>5708.5044825885197</c:v>
              </c:pt>
              <c:pt idx="382">
                <c:v>5686.6559452477904</c:v>
              </c:pt>
              <c:pt idx="383">
                <c:v>5669.5380635993797</c:v>
              </c:pt>
              <c:pt idx="384">
                <c:v>5648.47691800751</c:v>
              </c:pt>
              <c:pt idx="385">
                <c:v>5625.3763589526798</c:v>
              </c:pt>
              <c:pt idx="386">
                <c:v>5595.4256265066797</c:v>
              </c:pt>
              <c:pt idx="387">
                <c:v>5574.6017886538402</c:v>
              </c:pt>
              <c:pt idx="388">
                <c:v>5549.5987877299704</c:v>
              </c:pt>
              <c:pt idx="389">
                <c:v>5517.2106990221</c:v>
              </c:pt>
              <c:pt idx="390">
                <c:v>5486.0802660180698</c:v>
              </c:pt>
              <c:pt idx="391">
                <c:v>5457.4618359328097</c:v>
              </c:pt>
              <c:pt idx="392">
                <c:v>5425.7763096725103</c:v>
              </c:pt>
              <c:pt idx="393">
                <c:v>5392.01628712612</c:v>
              </c:pt>
              <c:pt idx="394">
                <c:v>5348.2215623960801</c:v>
              </c:pt>
              <c:pt idx="395">
                <c:v>5305.3542318074897</c:v>
              </c:pt>
              <c:pt idx="396">
                <c:v>5269.6045291862201</c:v>
              </c:pt>
              <c:pt idx="397">
                <c:v>5223.3991457054399</c:v>
              </c:pt>
              <c:pt idx="398">
                <c:v>5149.9872440380304</c:v>
              </c:pt>
              <c:pt idx="399">
                <c:v>5019.4533611731504</c:v>
              </c:pt>
              <c:pt idx="400">
                <c:v>4633.6030520730701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27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3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5092.924</c:v>
                </c:pt>
                <c:pt idx="1">
                  <c:v>4297.2640000000001</c:v>
                </c:pt>
                <c:pt idx="2">
                  <c:v>4966.08</c:v>
                </c:pt>
                <c:pt idx="3">
                  <c:v>3926.2190000000001</c:v>
                </c:pt>
                <c:pt idx="4">
                  <c:v>3708.1709999999998</c:v>
                </c:pt>
                <c:pt idx="5">
                  <c:v>4119.0810000000001</c:v>
                </c:pt>
                <c:pt idx="6">
                  <c:v>4202.4480000000003</c:v>
                </c:pt>
                <c:pt idx="7">
                  <c:v>4140.4160000000002</c:v>
                </c:pt>
                <c:pt idx="8">
                  <c:v>4215.2349999999997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43.774000000000001</c:v>
                </c:pt>
                <c:pt idx="1">
                  <c:v>15.217000000000001</c:v>
                </c:pt>
                <c:pt idx="2">
                  <c:v>63.231999999999999</c:v>
                </c:pt>
                <c:pt idx="3">
                  <c:v>25.76</c:v>
                </c:pt>
                <c:pt idx="4">
                  <c:v>25.5</c:v>
                </c:pt>
                <c:pt idx="5">
                  <c:v>32.773000000000003</c:v>
                </c:pt>
                <c:pt idx="6">
                  <c:v>40.914000000000001</c:v>
                </c:pt>
                <c:pt idx="7">
                  <c:v>82.165999999999997</c:v>
                </c:pt>
                <c:pt idx="8">
                  <c:v>123.068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1573.854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1640.2650000000001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1074.8150000000001</c:v>
                </c:pt>
                <c:pt idx="7">
                  <c:v>978.85400000000004</c:v>
                </c:pt>
                <c:pt idx="8">
                  <c:v>1089.6600000000001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-3783.6379999999999</c:v>
                </c:pt>
                <c:pt idx="1">
                  <c:v>-3314.1509999999998</c:v>
                </c:pt>
                <c:pt idx="2">
                  <c:v>-3339.846</c:v>
                </c:pt>
                <c:pt idx="3">
                  <c:v>-3175.297</c:v>
                </c:pt>
                <c:pt idx="4">
                  <c:v>-3021.4430000000002</c:v>
                </c:pt>
                <c:pt idx="5">
                  <c:v>-2865.154</c:v>
                </c:pt>
                <c:pt idx="6">
                  <c:v>-2581.096</c:v>
                </c:pt>
                <c:pt idx="7">
                  <c:v>-2700.828</c:v>
                </c:pt>
                <c:pt idx="8">
                  <c:v>-2637.5970000000002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-2675.0639999999999</c:v>
                </c:pt>
                <c:pt idx="1">
                  <c:v>-2329.194</c:v>
                </c:pt>
                <c:pt idx="2">
                  <c:v>-2957.08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-2555.5509999999999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-135.21700000000001</c:v>
                </c:pt>
                <c:pt idx="1">
                  <c:v>-117.657</c:v>
                </c:pt>
                <c:pt idx="2">
                  <c:v>-102.053</c:v>
                </c:pt>
                <c:pt idx="3">
                  <c:v>-99.980999999999995</c:v>
                </c:pt>
                <c:pt idx="4">
                  <c:v>-77.793999999999997</c:v>
                </c:pt>
                <c:pt idx="5">
                  <c:v>-45.305999999999997</c:v>
                </c:pt>
                <c:pt idx="6">
                  <c:v>-91.634</c:v>
                </c:pt>
                <c:pt idx="7">
                  <c:v>-71.179000000000002</c:v>
                </c:pt>
                <c:pt idx="8">
                  <c:v>-96.418000000000006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-7.9249999999999998</c:v>
                </c:pt>
                <c:pt idx="1">
                  <c:v>-10.438000000000001</c:v>
                </c:pt>
                <c:pt idx="2">
                  <c:v>-5.5449999999999999</c:v>
                </c:pt>
                <c:pt idx="3">
                  <c:v>-8.8550000000000004</c:v>
                </c:pt>
                <c:pt idx="4">
                  <c:v>-18.004999999999999</c:v>
                </c:pt>
                <c:pt idx="5">
                  <c:v>-12.071</c:v>
                </c:pt>
                <c:pt idx="6">
                  <c:v>-12.295999999999999</c:v>
                </c:pt>
                <c:pt idx="7">
                  <c:v>-8.782</c:v>
                </c:pt>
                <c:pt idx="8">
                  <c:v>-15.154999999999999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-108.70699999999999</c:v>
                </c:pt>
                <c:pt idx="1">
                  <c:v>-105.20699999999999</c:v>
                </c:pt>
                <c:pt idx="2">
                  <c:v>-94.741</c:v>
                </c:pt>
                <c:pt idx="3">
                  <c:v>-69.686000000000007</c:v>
                </c:pt>
                <c:pt idx="4">
                  <c:v>-62.366999999999997</c:v>
                </c:pt>
                <c:pt idx="5">
                  <c:v>-79.19</c:v>
                </c:pt>
                <c:pt idx="6">
                  <c:v>-77.600999999999999</c:v>
                </c:pt>
                <c:pt idx="7">
                  <c:v>-65.272000000000006</c:v>
                </c:pt>
                <c:pt idx="8">
                  <c:v>-68.866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3783.6378140000002</c:v>
                </c:pt>
                <c:pt idx="1">
                  <c:v>3314.1510870000002</c:v>
                </c:pt>
                <c:pt idx="2">
                  <c:v>3339.8460200000004</c:v>
                </c:pt>
                <c:pt idx="3">
                  <c:v>3175.2972110000001</c:v>
                </c:pt>
                <c:pt idx="4">
                  <c:v>3021.4431919999993</c:v>
                </c:pt>
                <c:pt idx="5">
                  <c:v>2865.1541610000004</c:v>
                </c:pt>
                <c:pt idx="6">
                  <c:v>2581.0964160000003</c:v>
                </c:pt>
                <c:pt idx="7">
                  <c:v>2700.8279629999993</c:v>
                </c:pt>
                <c:pt idx="8">
                  <c:v>2637.5972440000005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674.15849800000001</c:v>
                </c:pt>
                <c:pt idx="1">
                  <c:v>592.36712299999988</c:v>
                </c:pt>
                <c:pt idx="2">
                  <c:v>624.46188499999994</c:v>
                </c:pt>
                <c:pt idx="3">
                  <c:v>593.82963199999995</c:v>
                </c:pt>
                <c:pt idx="4">
                  <c:v>516.95922599999994</c:v>
                </c:pt>
                <c:pt idx="5">
                  <c:v>482.02261200000004</c:v>
                </c:pt>
                <c:pt idx="6">
                  <c:v>464.88298900000001</c:v>
                </c:pt>
                <c:pt idx="7">
                  <c:v>515.63405699999998</c:v>
                </c:pt>
                <c:pt idx="8">
                  <c:v>529.37419899999998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1652.0356280000003</c:v>
                </c:pt>
                <c:pt idx="1">
                  <c:v>1451.0471910000001</c:v>
                </c:pt>
                <c:pt idx="2">
                  <c:v>1844.416772994</c:v>
                </c:pt>
                <c:pt idx="3">
                  <c:v>1416.000364</c:v>
                </c:pt>
                <c:pt idx="4">
                  <c:v>1272.2661410000001</c:v>
                </c:pt>
                <c:pt idx="5">
                  <c:v>1193.5944019999997</c:v>
                </c:pt>
                <c:pt idx="6">
                  <c:v>1253.9844240000009</c:v>
                </c:pt>
                <c:pt idx="7">
                  <c:v>1351.689270000006</c:v>
                </c:pt>
                <c:pt idx="8">
                  <c:v>1415.4143589999999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181.02677899999998</c:v>
                </c:pt>
                <c:pt idx="1">
                  <c:v>154.80293499999999</c:v>
                </c:pt>
                <c:pt idx="2">
                  <c:v>159.04818300600002</c:v>
                </c:pt>
                <c:pt idx="3">
                  <c:v>138.27586900000003</c:v>
                </c:pt>
                <c:pt idx="4">
                  <c:v>136.33096300000003</c:v>
                </c:pt>
                <c:pt idx="5">
                  <c:v>205.415526</c:v>
                </c:pt>
                <c:pt idx="6">
                  <c:v>253.52269199999998</c:v>
                </c:pt>
                <c:pt idx="7">
                  <c:v>183.84053899999998</c:v>
                </c:pt>
                <c:pt idx="8">
                  <c:v>251.51355000000001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56.075568999999994</c:v>
                </c:pt>
                <c:pt idx="1">
                  <c:v>50.136763999999992</c:v>
                </c:pt>
                <c:pt idx="2">
                  <c:v>51.361845000000002</c:v>
                </c:pt>
                <c:pt idx="3">
                  <c:v>44.639530999999998</c:v>
                </c:pt>
                <c:pt idx="4">
                  <c:v>38.626067000000006</c:v>
                </c:pt>
                <c:pt idx="5">
                  <c:v>38.140739000000004</c:v>
                </c:pt>
                <c:pt idx="6">
                  <c:v>37.099479000000002</c:v>
                </c:pt>
                <c:pt idx="7">
                  <c:v>43.331424999999996</c:v>
                </c:pt>
                <c:pt idx="8">
                  <c:v>45.761139999999997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-43.77384</c:v>
                </c:pt>
                <c:pt idx="1">
                  <c:v>-15.216925000000002</c:v>
                </c:pt>
                <c:pt idx="2">
                  <c:v>-63.231538</c:v>
                </c:pt>
                <c:pt idx="3">
                  <c:v>-25.759610999999996</c:v>
                </c:pt>
                <c:pt idx="4">
                  <c:v>-25.500159999999997</c:v>
                </c:pt>
                <c:pt idx="5">
                  <c:v>-32.772919000000002</c:v>
                </c:pt>
                <c:pt idx="6">
                  <c:v>-40.914038000000012</c:v>
                </c:pt>
                <c:pt idx="7">
                  <c:v>-82.165908999999999</c:v>
                </c:pt>
                <c:pt idx="8">
                  <c:v>-123.06846300000002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-674.15849800000001</c:v>
                </c:pt>
                <c:pt idx="1">
                  <c:v>-592.36712299999999</c:v>
                </c:pt>
                <c:pt idx="2">
                  <c:v>-624.46188500000005</c:v>
                </c:pt>
                <c:pt idx="3">
                  <c:v>-593.82963199999995</c:v>
                </c:pt>
                <c:pt idx="4">
                  <c:v>-516.95922600000006</c:v>
                </c:pt>
                <c:pt idx="5">
                  <c:v>-482.02261199999998</c:v>
                </c:pt>
                <c:pt idx="6">
                  <c:v>-464.88298900000001</c:v>
                </c:pt>
                <c:pt idx="7">
                  <c:v>-515.63405699999998</c:v>
                </c:pt>
                <c:pt idx="8">
                  <c:v>-529.37419899999998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-0.13388600000000003</c:v>
                </c:pt>
                <c:pt idx="1">
                  <c:v>-0.108344</c:v>
                </c:pt>
                <c:pt idx="2">
                  <c:v>-0.12367300000000001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-0.45397899999999997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-644.77041399999996</c:v>
                </c:pt>
                <c:pt idx="1">
                  <c:v>-574.11938699999996</c:v>
                </c:pt>
                <c:pt idx="2">
                  <c:v>-645.38170300000013</c:v>
                </c:pt>
                <c:pt idx="3">
                  <c:v>-591.33232599999997</c:v>
                </c:pt>
                <c:pt idx="4">
                  <c:v>-606.92030799999975</c:v>
                </c:pt>
                <c:pt idx="5">
                  <c:v>-589.30783799999995</c:v>
                </c:pt>
                <c:pt idx="6">
                  <c:v>-567.03710799999999</c:v>
                </c:pt>
                <c:pt idx="7">
                  <c:v>-556.41861100000006</c:v>
                </c:pt>
                <c:pt idx="8">
                  <c:v>-565.72540800000002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-250.05377299999998</c:v>
                </c:pt>
                <c:pt idx="1">
                  <c:v>-249.69058799999999</c:v>
                </c:pt>
                <c:pt idx="2">
                  <c:v>-270.79024099999998</c:v>
                </c:pt>
                <c:pt idx="3">
                  <c:v>-250.91879099999991</c:v>
                </c:pt>
                <c:pt idx="4">
                  <c:v>-278.40383699999796</c:v>
                </c:pt>
                <c:pt idx="5">
                  <c:v>-256.29941200000007</c:v>
                </c:pt>
                <c:pt idx="6">
                  <c:v>-241.470237</c:v>
                </c:pt>
                <c:pt idx="7">
                  <c:v>-262.75938700000006</c:v>
                </c:pt>
                <c:pt idx="8">
                  <c:v>-253.27367000000007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-6.9089530000000003</c:v>
                </c:pt>
                <c:pt idx="1">
                  <c:v>-5.624625</c:v>
                </c:pt>
                <c:pt idx="2">
                  <c:v>-7.2643580000000005</c:v>
                </c:pt>
                <c:pt idx="3">
                  <c:v>-6.2013930000000004</c:v>
                </c:pt>
                <c:pt idx="4">
                  <c:v>-6.4741409999999995</c:v>
                </c:pt>
                <c:pt idx="5">
                  <c:v>-2.8145199999999999</c:v>
                </c:pt>
                <c:pt idx="6">
                  <c:v>-6.3657960000000005</c:v>
                </c:pt>
                <c:pt idx="7">
                  <c:v>-4.4540730000000002</c:v>
                </c:pt>
                <c:pt idx="8">
                  <c:v>-5.3633559999999996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-141.72737499999999</c:v>
                </c:pt>
                <c:pt idx="1">
                  <c:v>-122.14984799999999</c:v>
                </c:pt>
                <c:pt idx="2">
                  <c:v>-147.37585300000003</c:v>
                </c:pt>
                <c:pt idx="3">
                  <c:v>-139.04091500000001</c:v>
                </c:pt>
                <c:pt idx="4">
                  <c:v>-150.11638399999998</c:v>
                </c:pt>
                <c:pt idx="5">
                  <c:v>-141.77385899999999</c:v>
                </c:pt>
                <c:pt idx="6">
                  <c:v>-132.044342</c:v>
                </c:pt>
                <c:pt idx="7">
                  <c:v>-131.49404799999999</c:v>
                </c:pt>
                <c:pt idx="8">
                  <c:v>-132.987526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-1677.2226679999999</c:v>
                </c:pt>
                <c:pt idx="1">
                  <c:v>-1552.331684</c:v>
                </c:pt>
                <c:pt idx="2">
                  <c:v>-1707.8559250000001</c:v>
                </c:pt>
                <c:pt idx="3">
                  <c:v>-1527.4532839999999</c:v>
                </c:pt>
                <c:pt idx="4">
                  <c:v>-1596.613514000001</c:v>
                </c:pt>
                <c:pt idx="5">
                  <c:v>-1608.7416410000001</c:v>
                </c:pt>
                <c:pt idx="6">
                  <c:v>-1461.0040250000002</c:v>
                </c:pt>
                <c:pt idx="7">
                  <c:v>-1549.769211</c:v>
                </c:pt>
                <c:pt idx="8">
                  <c:v>-1524.4837740000003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-797.73758081090693</c:v>
                </c:pt>
                <c:pt idx="1">
                  <c:v>-688.56045143856113</c:v>
                </c:pt>
                <c:pt idx="2">
                  <c:v>-737.25803098935501</c:v>
                </c:pt>
                <c:pt idx="3">
                  <c:v>-619.30528910227395</c:v>
                </c:pt>
                <c:pt idx="4">
                  <c:v>-555.09136455247199</c:v>
                </c:pt>
                <c:pt idx="5">
                  <c:v>-648.31660089486707</c:v>
                </c:pt>
                <c:pt idx="6">
                  <c:v>-508.34307868915397</c:v>
                </c:pt>
                <c:pt idx="7">
                  <c:v>-550.12823028683499</c:v>
                </c:pt>
                <c:pt idx="8">
                  <c:v>-532.40123806354086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-1853.3804061890928</c:v>
                </c:pt>
                <c:pt idx="1">
                  <c:v>-1541.0371825614391</c:v>
                </c:pt>
                <c:pt idx="2">
                  <c:v>-1575.446846010645</c:v>
                </c:pt>
                <c:pt idx="3">
                  <c:v>-1404.901721897726</c:v>
                </c:pt>
                <c:pt idx="4">
                  <c:v>-1057.41551544753</c:v>
                </c:pt>
                <c:pt idx="5">
                  <c:v>-839.49479110513107</c:v>
                </c:pt>
                <c:pt idx="6">
                  <c:v>-991.31058731084499</c:v>
                </c:pt>
                <c:pt idx="7">
                  <c:v>-959.51071871316503</c:v>
                </c:pt>
                <c:pt idx="8">
                  <c:v>-1024.306517936463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-10.522493000000001</c:v>
                </c:pt>
                <c:pt idx="1">
                  <c:v>-8.778734</c:v>
                </c:pt>
                <c:pt idx="2">
                  <c:v>-8.5431229999999996</c:v>
                </c:pt>
                <c:pt idx="3">
                  <c:v>-6.895512000000001</c:v>
                </c:pt>
                <c:pt idx="4">
                  <c:v>-4.1139650000000003</c:v>
                </c:pt>
                <c:pt idx="5">
                  <c:v>-3.5139999999999998</c:v>
                </c:pt>
                <c:pt idx="6">
                  <c:v>-3.5464340000000001</c:v>
                </c:pt>
                <c:pt idx="7">
                  <c:v>-3.577061</c:v>
                </c:pt>
                <c:pt idx="8">
                  <c:v>-3.992775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-246.5444</c:v>
                </c:pt>
                <c:pt idx="1">
                  <c:v>-212.520208</c:v>
                </c:pt>
                <c:pt idx="2">
                  <c:v>-231.40153000000001</c:v>
                </c:pt>
                <c:pt idx="3">
                  <c:v>-202.35249200000001</c:v>
                </c:pt>
                <c:pt idx="4">
                  <c:v>-187.99005499999998</c:v>
                </c:pt>
                <c:pt idx="5">
                  <c:v>-178.81526900000003</c:v>
                </c:pt>
                <c:pt idx="6">
                  <c:v>-173.378264</c:v>
                </c:pt>
                <c:pt idx="7">
                  <c:v>-179.33207199999998</c:v>
                </c:pt>
                <c:pt idx="8">
                  <c:v>-184.65657200000001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11807.63599999996</c:v>
                </c:pt>
                <c:pt idx="1">
                  <c:v>10125.540000000023</c:v>
                </c:pt>
                <c:pt idx="2">
                  <c:v>6850.9189999999735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19445.150000000005</c:v>
                </c:pt>
                <c:pt idx="1">
                  <c:v>16553.775999999969</c:v>
                </c:pt>
                <c:pt idx="2">
                  <c:v>11170.962000000023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8341.5059999999958</c:v>
                </c:pt>
                <c:pt idx="1">
                  <c:v>7094.7119999999995</c:v>
                </c:pt>
                <c:pt idx="2">
                  <c:v>4889.5670000000027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66160.971000000034</c:v>
                </c:pt>
                <c:pt idx="1">
                  <c:v>57670.362000000066</c:v>
                </c:pt>
                <c:pt idx="2">
                  <c:v>41091.055999999931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144388.83300000001</c:v>
                </c:pt>
                <c:pt idx="1">
                  <c:v>126573.31200000011</c:v>
                </c:pt>
                <c:pt idx="2">
                  <c:v>90414.757000000012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51318.263999999996</c:v>
                </c:pt>
                <c:pt idx="1">
                  <c:v>44925.292999999998</c:v>
                </c:pt>
                <c:pt idx="2">
                  <c:v>32683.961999999996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7.6190476190476197E-2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2.3809523809523808E-2"/>
                  <c:y val="-0.1566380133715377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2.3809523809523812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7332523.75</c:v>
                </c:pt>
                <c:pt idx="1">
                  <c:v>9756256.4340000004</c:v>
                </c:pt>
                <c:pt idx="2">
                  <c:v>548491.76600000006</c:v>
                </c:pt>
                <c:pt idx="3">
                  <c:v>852150.03900000011</c:v>
                </c:pt>
                <c:pt idx="4">
                  <c:v>524750.978</c:v>
                </c:pt>
                <c:pt idx="5">
                  <c:v>212147.27</c:v>
                </c:pt>
                <c:pt idx="6">
                  <c:v>101703.628</c:v>
                </c:pt>
                <c:pt idx="7">
                  <c:v>751506.57799999905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1006.2434999999998</c:v>
                </c:pt>
                <c:pt idx="4">
                  <c:v>1110.4246299999998</c:v>
                </c:pt>
                <c:pt idx="5">
                  <c:v>1171.5</c:v>
                </c:pt>
                <c:pt idx="6">
                  <c:v>339.40989999999999</c:v>
                </c:pt>
                <c:pt idx="7">
                  <c:v>2079.3347699999972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2.7799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96.043999999999983</c:v>
                </c:pt>
                <c:pt idx="1">
                  <c:v>65.971999999999994</c:v>
                </c:pt>
                <c:pt idx="2">
                  <c:v>89.032000000000011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419.142</c:v>
                </c:pt>
                <c:pt idx="1">
                  <c:v>489.73300000000006</c:v>
                </c:pt>
                <c:pt idx="2">
                  <c:v>532.30099999999993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6494.6779999999999</c:v>
                </c:pt>
                <c:pt idx="1">
                  <c:v>4993.2540000000008</c:v>
                </c:pt>
                <c:pt idx="2">
                  <c:v>6367.6610000000001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29347.304000000018</c:v>
                </c:pt>
                <c:pt idx="1">
                  <c:v>23070.465000000007</c:v>
                </c:pt>
                <c:pt idx="2">
                  <c:v>29738.041999999969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8099.4184610000029</c:v>
                </c:pt>
                <c:pt idx="1">
                  <c:v>6937.9104160000006</c:v>
                </c:pt>
                <c:pt idx="2">
                  <c:v>8111.6915450000033</c:v>
                </c:pt>
                <c:pt idx="3">
                  <c:v>6470.7228420000001</c:v>
                </c:pt>
                <c:pt idx="4">
                  <c:v>6083.3790829999971</c:v>
                </c:pt>
                <c:pt idx="5">
                  <c:v>6465.4289880000006</c:v>
                </c:pt>
                <c:pt idx="6">
                  <c:v>6601.179207000001</c:v>
                </c:pt>
                <c:pt idx="7">
                  <c:v>6610.9190189999972</c:v>
                </c:pt>
                <c:pt idx="8">
                  <c:v>6867.4322169999996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-6011.8240999999989</c:v>
                </c:pt>
                <c:pt idx="1">
                  <c:v>-5304.304000000001</c:v>
                </c:pt>
                <c:pt idx="2">
                  <c:v>-5703.9447450000052</c:v>
                </c:pt>
                <c:pt idx="3">
                  <c:v>-5125.6186250000046</c:v>
                </c:pt>
                <c:pt idx="4">
                  <c:v>-4823.922658999998</c:v>
                </c:pt>
                <c:pt idx="5">
                  <c:v>-4558.6651633948723</c:v>
                </c:pt>
                <c:pt idx="6">
                  <c:v>-4389.9091759999983</c:v>
                </c:pt>
                <c:pt idx="7">
                  <c:v>-4492.5534024759918</c:v>
                </c:pt>
                <c:pt idx="8">
                  <c:v>-4543.1679921291443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-539.51775099999963</c:v>
                </c:pt>
                <c:pt idx="1">
                  <c:v>-470.09264600000006</c:v>
                </c:pt>
                <c:pt idx="2">
                  <c:v>-536.40700299999969</c:v>
                </c:pt>
                <c:pt idx="3">
                  <c:v>-447.1973779999999</c:v>
                </c:pt>
                <c:pt idx="4">
                  <c:v>-440.82785500000011</c:v>
                </c:pt>
                <c:pt idx="5">
                  <c:v>-466.00767499999972</c:v>
                </c:pt>
                <c:pt idx="6">
                  <c:v>-473.13852799999989</c:v>
                </c:pt>
                <c:pt idx="7">
                  <c:v>-483.13529999999975</c:v>
                </c:pt>
                <c:pt idx="8">
                  <c:v>-492.9632239999998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-355.25139999999999</c:v>
                </c:pt>
                <c:pt idx="1">
                  <c:v>-317.72720800000002</c:v>
                </c:pt>
                <c:pt idx="2">
                  <c:v>-326.14253000000002</c:v>
                </c:pt>
                <c:pt idx="3">
                  <c:v>-272.03849200000002</c:v>
                </c:pt>
                <c:pt idx="4">
                  <c:v>-250.35705499999997</c:v>
                </c:pt>
                <c:pt idx="5">
                  <c:v>-258.005269</c:v>
                </c:pt>
                <c:pt idx="6">
                  <c:v>-250.979264</c:v>
                </c:pt>
                <c:pt idx="7">
                  <c:v>-244.60407199999997</c:v>
                </c:pt>
                <c:pt idx="8">
                  <c:v>-253.52257200000003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-142.12595300000001</c:v>
                </c:pt>
                <c:pt idx="1">
                  <c:v>-123.28162499999999</c:v>
                </c:pt>
                <c:pt idx="2">
                  <c:v>-109.317358</c:v>
                </c:pt>
                <c:pt idx="3">
                  <c:v>-106.18239299999999</c:v>
                </c:pt>
                <c:pt idx="4">
                  <c:v>-84.268141</c:v>
                </c:pt>
                <c:pt idx="5">
                  <c:v>-48.120519999999999</c:v>
                </c:pt>
                <c:pt idx="6">
                  <c:v>-97.999796000000003</c:v>
                </c:pt>
                <c:pt idx="7">
                  <c:v>-75.633072999999996</c:v>
                </c:pt>
                <c:pt idx="8">
                  <c:v>-101.781356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-697.31239500000015</c:v>
                </c:pt>
                <c:pt idx="2">
                  <c:v>-1416.9986560000002</c:v>
                </c:pt>
                <c:pt idx="3">
                  <c:v>-535.08444599999996</c:v>
                </c:pt>
                <c:pt idx="4">
                  <c:v>-496.1137320000002</c:v>
                </c:pt>
                <c:pt idx="5">
                  <c:v>-1092.9262239999998</c:v>
                </c:pt>
                <c:pt idx="6">
                  <c:v>-1423.9043890000005</c:v>
                </c:pt>
                <c:pt idx="7">
                  <c:v>-1313.371388</c:v>
                </c:pt>
                <c:pt idx="8">
                  <c:v>-1454.7428219999999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5.4362906703267447E-2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0.38784362837914904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2.2501360366388104E-4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1.5135266716027961E-5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0.51806682540070015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3.948649064650335E-2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7370.2010000000009</c:v>
                </c:pt>
                <c:pt idx="1">
                  <c:v>11656.273999999999</c:v>
                </c:pt>
                <c:pt idx="2">
                  <c:v>16686.828999999998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86192.575000000012</c:v>
                </c:pt>
                <c:pt idx="1">
                  <c:v>87411.263999999996</c:v>
                </c:pt>
                <c:pt idx="2">
                  <c:v>81187.125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59.028999999999996</c:v>
                </c:pt>
                <c:pt idx="1">
                  <c:v>55.638999999999996</c:v>
                </c:pt>
                <c:pt idx="2">
                  <c:v>33.152999999999999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9.9429999999999996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109859.69699999997</c:v>
                </c:pt>
                <c:pt idx="1">
                  <c:v>110099.54100000001</c:v>
                </c:pt>
                <c:pt idx="2">
                  <c:v>120380.879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8788.6270000000004</c:v>
                </c:pt>
                <c:pt idx="1">
                  <c:v>8758.2889999999989</c:v>
                </c:pt>
                <c:pt idx="2">
                  <c:v>8393.4380000000001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2.6994864386548734E-2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4.3090030372234411E-2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0.92991510524121701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5672.3010000000004</c:v>
                </c:pt>
                <c:pt idx="1">
                  <c:v>5772.2459999999974</c:v>
                </c:pt>
                <c:pt idx="2">
                  <c:v>5994.2390000000014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9366.3910000000014</c:v>
                </c:pt>
                <c:pt idx="1">
                  <c:v>9080.7800000000007</c:v>
                </c:pt>
                <c:pt idx="2">
                  <c:v>9389.1540000000023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201650.1889999999</c:v>
                </c:pt>
                <c:pt idx="1">
                  <c:v>200808.83600000001</c:v>
                </c:pt>
                <c:pt idx="2">
                  <c:v>198269.70200000022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1.1512419999999999</c:v>
                </c:pt>
                <c:pt idx="1">
                  <c:v>12.925481999999999</c:v>
                </c:pt>
                <c:pt idx="2">
                  <c:v>316.049217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278.2604970000001</c:v>
                </c:pt>
                <c:pt idx="1">
                  <c:v>159.11290500000001</c:v>
                </c:pt>
                <c:pt idx="2">
                  <c:v>1.252346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1.0801789999999998</c:v>
                </c:pt>
                <c:pt idx="2">
                  <c:v>75.328153999999998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0.34321800000000002</c:v>
                </c:pt>
                <c:pt idx="1">
                  <c:v>3.6079780000000001</c:v>
                </c:pt>
                <c:pt idx="2">
                  <c:v>439.13569599999994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0.108749</c:v>
                </c:pt>
                <c:pt idx="1">
                  <c:v>2.970065</c:v>
                </c:pt>
                <c:pt idx="2">
                  <c:v>1.792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1.1240000000000001</c:v>
                </c:pt>
                <c:pt idx="2">
                  <c:v>9.1753000000000001E-2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0.42299999999999999</c:v>
                </c:pt>
                <c:pt idx="1">
                  <c:v>2.9770339999999997</c:v>
                </c:pt>
                <c:pt idx="2">
                  <c:v>18.457203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2.5916040000000002</c:v>
                </c:pt>
                <c:pt idx="1">
                  <c:v>5.1030290000000003</c:v>
                </c:pt>
                <c:pt idx="2">
                  <c:v>45.254852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1.4088609999999999</c:v>
                </c:pt>
                <c:pt idx="1">
                  <c:v>0.57659700000000003</c:v>
                </c:pt>
                <c:pt idx="2">
                  <c:v>0.31509700000000002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78.720629000000017</c:v>
                </c:pt>
                <c:pt idx="1">
                  <c:v>64.309743000000012</c:v>
                </c:pt>
                <c:pt idx="2">
                  <c:v>99.242651999999993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485.22450000000055</c:v>
                </c:pt>
                <c:pt idx="1">
                  <c:v>391.95099999999991</c:v>
                </c:pt>
                <c:pt idx="2">
                  <c:v>9188.5060000000012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912.72900000000072</c:v>
                </c:pt>
                <c:pt idx="1">
                  <c:v>1173.0699999999993</c:v>
                </c:pt>
                <c:pt idx="2">
                  <c:v>17856.024999999991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1006.2434999999998</c:v>
                </c:pt>
                <c:pt idx="4">
                  <c:v>1110.4246299999998</c:v>
                </c:pt>
                <c:pt idx="5">
                  <c:v>1171.5</c:v>
                </c:pt>
                <c:pt idx="6">
                  <c:v>339.40989999999999</c:v>
                </c:pt>
                <c:pt idx="7">
                  <c:v>2079.3347699999972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9557.7770000000019</c:v>
                </c:pt>
                <c:pt idx="1">
                  <c:v>9557.7770000000019</c:v>
                </c:pt>
                <c:pt idx="2">
                  <c:v>9557.7770000000019</c:v>
                </c:pt>
                <c:pt idx="3">
                  <c:v>9557.7770000000019</c:v>
                </c:pt>
                <c:pt idx="4">
                  <c:v>9557.7770000000019</c:v>
                </c:pt>
                <c:pt idx="5">
                  <c:v>9557.7770000000019</c:v>
                </c:pt>
                <c:pt idx="6">
                  <c:v>9557.7770000000019</c:v>
                </c:pt>
                <c:pt idx="7">
                  <c:v>9557.7770000000019</c:v>
                </c:pt>
                <c:pt idx="8">
                  <c:v>9557.7770000000019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985.25199999999984</c:v>
                </c:pt>
                <c:pt idx="1">
                  <c:v>989.80599999999993</c:v>
                </c:pt>
                <c:pt idx="2">
                  <c:v>991.12899999999979</c:v>
                </c:pt>
                <c:pt idx="3">
                  <c:v>993.99099999999987</c:v>
                </c:pt>
                <c:pt idx="4">
                  <c:v>994.92099999999994</c:v>
                </c:pt>
                <c:pt idx="5">
                  <c:v>996.5569999999999</c:v>
                </c:pt>
                <c:pt idx="6">
                  <c:v>998.35400000000004</c:v>
                </c:pt>
                <c:pt idx="7">
                  <c:v>1001.3530000000001</c:v>
                </c:pt>
                <c:pt idx="8">
                  <c:v>1006.2435000000002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1113.4641299999969</c:v>
                </c:pt>
                <c:pt idx="1">
                  <c:v>1113.4336299999968</c:v>
                </c:pt>
                <c:pt idx="2">
                  <c:v>1113.330629999997</c:v>
                </c:pt>
                <c:pt idx="3">
                  <c:v>1113.1481299999969</c:v>
                </c:pt>
                <c:pt idx="4">
                  <c:v>1113.163129999997</c:v>
                </c:pt>
                <c:pt idx="5">
                  <c:v>1112.695629999997</c:v>
                </c:pt>
                <c:pt idx="6">
                  <c:v>1111.9186299999969</c:v>
                </c:pt>
                <c:pt idx="7">
                  <c:v>1110.8411299999971</c:v>
                </c:pt>
                <c:pt idx="8">
                  <c:v>1110.4246299999973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339.4124000000001</c:v>
                </c:pt>
                <c:pt idx="5">
                  <c:v>339.4124000000001</c:v>
                </c:pt>
                <c:pt idx="6">
                  <c:v>339.40990000000011</c:v>
                </c:pt>
                <c:pt idx="7">
                  <c:v>339.40990000000011</c:v>
                </c:pt>
                <c:pt idx="8">
                  <c:v>339.40990000000011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2083.3958000001016</c:v>
                </c:pt>
                <c:pt idx="1">
                  <c:v>2096.5014300001112</c:v>
                </c:pt>
                <c:pt idx="2">
                  <c:v>2094.6191600001093</c:v>
                </c:pt>
                <c:pt idx="3">
                  <c:v>2095.5453600001083</c:v>
                </c:pt>
                <c:pt idx="4">
                  <c:v>2095.5552800001033</c:v>
                </c:pt>
                <c:pt idx="5">
                  <c:v>2095.6799200001074</c:v>
                </c:pt>
                <c:pt idx="6">
                  <c:v>2092.8749300000982</c:v>
                </c:pt>
                <c:pt idx="7">
                  <c:v>2091.2671900000914</c:v>
                </c:pt>
                <c:pt idx="8">
                  <c:v>2079.3347700000822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111.43100000000001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26.917999999999985</c:v>
                </c:pt>
                <c:pt idx="1">
                  <c:v>52.384999999999991</c:v>
                </c:pt>
                <c:pt idx="2">
                  <c:v>80.690999999999974</c:v>
                </c:pt>
                <c:pt idx="3">
                  <c:v>22.75</c:v>
                </c:pt>
                <c:pt idx="4">
                  <c:v>87.647999999999996</c:v>
                </c:pt>
                <c:pt idx="5">
                  <c:v>59.043000000000021</c:v>
                </c:pt>
                <c:pt idx="6">
                  <c:v>41.361000000000018</c:v>
                </c:pt>
                <c:pt idx="7">
                  <c:v>93.376999999999981</c:v>
                </c:pt>
                <c:pt idx="8">
                  <c:v>121.77299999999991</c:v>
                </c:pt>
                <c:pt idx="9">
                  <c:v>59.240000000000016</c:v>
                </c:pt>
                <c:pt idx="10">
                  <c:v>70.265500000000003</c:v>
                </c:pt>
                <c:pt idx="11">
                  <c:v>211.05099999999999</c:v>
                </c:pt>
                <c:pt idx="12">
                  <c:v>45.567000000000029</c:v>
                </c:pt>
                <c:pt idx="13">
                  <c:v>34.173999999999999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175.05945000000008</c:v>
                </c:pt>
                <c:pt idx="2">
                  <c:v>35.033000000000001</c:v>
                </c:pt>
                <c:pt idx="3">
                  <c:v>7.4704999999999977</c:v>
                </c:pt>
                <c:pt idx="4">
                  <c:v>16.322099999999988</c:v>
                </c:pt>
                <c:pt idx="5">
                  <c:v>30.185399999999973</c:v>
                </c:pt>
                <c:pt idx="6">
                  <c:v>25.609799999999979</c:v>
                </c:pt>
                <c:pt idx="7">
                  <c:v>17.951899999999988</c:v>
                </c:pt>
                <c:pt idx="8">
                  <c:v>12.229039999999994</c:v>
                </c:pt>
                <c:pt idx="9">
                  <c:v>29.532800000000019</c:v>
                </c:pt>
                <c:pt idx="10">
                  <c:v>20.524799999999988</c:v>
                </c:pt>
                <c:pt idx="11">
                  <c:v>644.42470000000003</c:v>
                </c:pt>
                <c:pt idx="12">
                  <c:v>77.387639999999976</c:v>
                </c:pt>
                <c:pt idx="13">
                  <c:v>7.4874999999999989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45.889999999999993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21.134770000000024</c:v>
                </c:pt>
                <c:pt idx="1">
                  <c:v>240.9305300000002</c:v>
                </c:pt>
                <c:pt idx="2">
                  <c:v>447.20796999999936</c:v>
                </c:pt>
                <c:pt idx="3">
                  <c:v>12.729269999999991</c:v>
                </c:pt>
                <c:pt idx="4">
                  <c:v>91.627749999999835</c:v>
                </c:pt>
                <c:pt idx="5">
                  <c:v>92.484729999999729</c:v>
                </c:pt>
                <c:pt idx="6">
                  <c:v>112.81783999999992</c:v>
                </c:pt>
                <c:pt idx="7">
                  <c:v>61.879400000000302</c:v>
                </c:pt>
                <c:pt idx="8">
                  <c:v>110.15817999999996</c:v>
                </c:pt>
                <c:pt idx="9">
                  <c:v>95.269849999999707</c:v>
                </c:pt>
                <c:pt idx="10">
                  <c:v>210.60410999999843</c:v>
                </c:pt>
                <c:pt idx="11">
                  <c:v>247.09791999999908</c:v>
                </c:pt>
                <c:pt idx="12">
                  <c:v>176.42700000000008</c:v>
                </c:pt>
                <c:pt idx="13">
                  <c:v>158.96545000000054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29633.922999999995</c:v>
                </c:pt>
                <c:pt idx="1">
                  <c:v>37753.847000000002</c:v>
                </c:pt>
                <c:pt idx="2">
                  <c:v>132518.85600000009</c:v>
                </c:pt>
                <c:pt idx="3">
                  <c:v>29460.001000000004</c:v>
                </c:pt>
                <c:pt idx="4">
                  <c:v>51241.400999999998</c:v>
                </c:pt>
                <c:pt idx="5">
                  <c:v>115661.20000000001</c:v>
                </c:pt>
                <c:pt idx="6">
                  <c:v>13523.391</c:v>
                </c:pt>
                <c:pt idx="7">
                  <c:v>297482.03999999998</c:v>
                </c:pt>
                <c:pt idx="8">
                  <c:v>103814.527</c:v>
                </c:pt>
                <c:pt idx="9">
                  <c:v>85440.709999999992</c:v>
                </c:pt>
                <c:pt idx="10">
                  <c:v>41610.361999999994</c:v>
                </c:pt>
                <c:pt idx="11">
                  <c:v>205641.21799999999</c:v>
                </c:pt>
                <c:pt idx="12">
                  <c:v>499446.728</c:v>
                </c:pt>
                <c:pt idx="13">
                  <c:v>120405.196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759292.48399999994</c:v>
                </c:pt>
                <c:pt idx="1">
                  <c:v>278834.03899999999</c:v>
                </c:pt>
                <c:pt idx="2">
                  <c:v>650816.94700000004</c:v>
                </c:pt>
                <c:pt idx="3">
                  <c:v>120956.743</c:v>
                </c:pt>
                <c:pt idx="4">
                  <c:v>286594.20200000016</c:v>
                </c:pt>
                <c:pt idx="5">
                  <c:v>310311.22100000002</c:v>
                </c:pt>
                <c:pt idx="6">
                  <c:v>304785.40700000001</c:v>
                </c:pt>
                <c:pt idx="7">
                  <c:v>597406.09400000004</c:v>
                </c:pt>
                <c:pt idx="8">
                  <c:v>371911.28899999999</c:v>
                </c:pt>
                <c:pt idx="9">
                  <c:v>232845.57499999998</c:v>
                </c:pt>
                <c:pt idx="10">
                  <c:v>349751.02899999998</c:v>
                </c:pt>
                <c:pt idx="11">
                  <c:v>688733.90899999999</c:v>
                </c:pt>
                <c:pt idx="12">
                  <c:v>379072.99</c:v>
                </c:pt>
                <c:pt idx="13">
                  <c:v>249438.9360000001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218600</c:v>
                </c:pt>
                <c:pt idx="1">
                  <c:v>123684.75855010579</c:v>
                </c:pt>
                <c:pt idx="2">
                  <c:v>161573.6251279104</c:v>
                </c:pt>
                <c:pt idx="3">
                  <c:v>47226.983999999997</c:v>
                </c:pt>
                <c:pt idx="4">
                  <c:v>102733.29397442909</c:v>
                </c:pt>
                <c:pt idx="5">
                  <c:v>98049.565999999992</c:v>
                </c:pt>
                <c:pt idx="6">
                  <c:v>69960.353999999992</c:v>
                </c:pt>
                <c:pt idx="7">
                  <c:v>135648.59400000001</c:v>
                </c:pt>
                <c:pt idx="8">
                  <c:v>84983.637744778738</c:v>
                </c:pt>
                <c:pt idx="9">
                  <c:v>80471.67</c:v>
                </c:pt>
                <c:pt idx="10">
                  <c:v>92148.542000000001</c:v>
                </c:pt>
                <c:pt idx="11">
                  <c:v>210188.43400000001</c:v>
                </c:pt>
                <c:pt idx="12">
                  <c:v>111299.09</c:v>
                </c:pt>
                <c:pt idx="13">
                  <c:v>71290.254642304644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321493.45200000005</c:v>
                </c:pt>
                <c:pt idx="1">
                  <c:v>218940.9174586219</c:v>
                </c:pt>
                <c:pt idx="2">
                  <c:v>299956.01684764971</c:v>
                </c:pt>
                <c:pt idx="3">
                  <c:v>71167.665999999997</c:v>
                </c:pt>
                <c:pt idx="4">
                  <c:v>141608.36636639922</c:v>
                </c:pt>
                <c:pt idx="5">
                  <c:v>182692.889</c:v>
                </c:pt>
                <c:pt idx="6">
                  <c:v>141948.628</c:v>
                </c:pt>
                <c:pt idx="7">
                  <c:v>257089.45600000001</c:v>
                </c:pt>
                <c:pt idx="8">
                  <c:v>153292.1806245966</c:v>
                </c:pt>
                <c:pt idx="9">
                  <c:v>139822.908</c:v>
                </c:pt>
                <c:pt idx="10">
                  <c:v>168094.66800000001</c:v>
                </c:pt>
                <c:pt idx="11">
                  <c:v>547063.13300000003</c:v>
                </c:pt>
                <c:pt idx="12">
                  <c:v>200289.74700000003</c:v>
                </c:pt>
                <c:pt idx="13">
                  <c:v>144901.407268335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1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8.5550223726914051E-2"/>
                  <c:y val="0.158075618872554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1.4671477515286501E-2"/>
                  <c:y val="0.1618263787698899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2.2176713754995234E-2"/>
                  <c:y val="0.1655774215512966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5290753.3009512685</c:v>
                </c:pt>
                <c:pt idx="1">
                  <c:v>833838.23441470368</c:v>
                </c:pt>
                <c:pt idx="2">
                  <c:v>153870.27761090716</c:v>
                </c:pt>
                <c:pt idx="3">
                  <c:v>104943.76763713793</c:v>
                </c:pt>
                <c:pt idx="4">
                  <c:v>219157.52972858521</c:v>
                </c:pt>
                <c:pt idx="5">
                  <c:v>2988406.9735656027</c:v>
                </c:pt>
                <c:pt idx="6">
                  <c:v>3030018.3511521136</c:v>
                </c:pt>
                <c:pt idx="7">
                  <c:v>236152.41854481242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93674.825657745008</c:v>
                </c:pt>
                <c:pt idx="1">
                  <c:v>249119.0969834128</c:v>
                </c:pt>
                <c:pt idx="2">
                  <c:v>512965.94235700095</c:v>
                </c:pt>
                <c:pt idx="3">
                  <c:v>108363.21599999999</c:v>
                </c:pt>
                <c:pt idx="4">
                  <c:v>302734.84108587418</c:v>
                </c:pt>
                <c:pt idx="5">
                  <c:v>288685.91700000002</c:v>
                </c:pt>
                <c:pt idx="6">
                  <c:v>254823.52800000002</c:v>
                </c:pt>
                <c:pt idx="7">
                  <c:v>915791.07600000012</c:v>
                </c:pt>
                <c:pt idx="8">
                  <c:v>371106.08159258548</c:v>
                </c:pt>
                <c:pt idx="9">
                  <c:v>250040.609</c:v>
                </c:pt>
                <c:pt idx="10">
                  <c:v>277991.67700000003</c:v>
                </c:pt>
                <c:pt idx="11">
                  <c:v>678166.78</c:v>
                </c:pt>
                <c:pt idx="12">
                  <c:v>686583.51799999992</c:v>
                </c:pt>
                <c:pt idx="13">
                  <c:v>300706.19227465009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57723.272925736601</c:v>
                </c:pt>
                <c:pt idx="1">
                  <c:v>21975.64503420292</c:v>
                </c:pt>
                <c:pt idx="2">
                  <c:v>32088.3250308182</c:v>
                </c:pt>
                <c:pt idx="3">
                  <c:v>55916.270999999993</c:v>
                </c:pt>
                <c:pt idx="4">
                  <c:v>7990.1837034849605</c:v>
                </c:pt>
                <c:pt idx="5">
                  <c:v>64103.17</c:v>
                </c:pt>
                <c:pt idx="6">
                  <c:v>27612.612999999998</c:v>
                </c:pt>
                <c:pt idx="7">
                  <c:v>202751.71400000001</c:v>
                </c:pt>
                <c:pt idx="8">
                  <c:v>15682.11532985029</c:v>
                </c:pt>
                <c:pt idx="9">
                  <c:v>24067.391</c:v>
                </c:pt>
                <c:pt idx="10">
                  <c:v>15964.600000000002</c:v>
                </c:pt>
                <c:pt idx="11">
                  <c:v>109968.09100000001</c:v>
                </c:pt>
                <c:pt idx="12">
                  <c:v>85166.678</c:v>
                </c:pt>
                <c:pt idx="13">
                  <c:v>112828.16439061081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83555.308471298689</c:v>
                </c:pt>
                <c:pt idx="1">
                  <c:v>3042.7259269086817</c:v>
                </c:pt>
                <c:pt idx="2">
                  <c:v>16598.47977007171</c:v>
                </c:pt>
                <c:pt idx="3">
                  <c:v>1045.5540000000001</c:v>
                </c:pt>
                <c:pt idx="4">
                  <c:v>1745.686784677137</c:v>
                </c:pt>
                <c:pt idx="5">
                  <c:v>3766.913</c:v>
                </c:pt>
                <c:pt idx="6">
                  <c:v>2534.1279999999997</c:v>
                </c:pt>
                <c:pt idx="7">
                  <c:v>10716.651000000002</c:v>
                </c:pt>
                <c:pt idx="8">
                  <c:v>2520.056913862139</c:v>
                </c:pt>
                <c:pt idx="9">
                  <c:v>4299.4939999999997</c:v>
                </c:pt>
                <c:pt idx="10">
                  <c:v>5478.9580000000005</c:v>
                </c:pt>
                <c:pt idx="11">
                  <c:v>8357.1810000000005</c:v>
                </c:pt>
                <c:pt idx="12">
                  <c:v>7349.0740000000005</c:v>
                </c:pt>
                <c:pt idx="13">
                  <c:v>2860.0667440887978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15864.33804329626</c:v>
                </c:pt>
                <c:pt idx="1">
                  <c:v>4132.1171534900805</c:v>
                </c:pt>
                <c:pt idx="2">
                  <c:v>12561.700756028738</c:v>
                </c:pt>
                <c:pt idx="3">
                  <c:v>4483.5140000000001</c:v>
                </c:pt>
                <c:pt idx="4">
                  <c:v>3067.2634636274042</c:v>
                </c:pt>
                <c:pt idx="5">
                  <c:v>4952.5410000000002</c:v>
                </c:pt>
                <c:pt idx="6">
                  <c:v>4703.5990000000002</c:v>
                </c:pt>
                <c:pt idx="7">
                  <c:v>10768.596</c:v>
                </c:pt>
                <c:pt idx="8">
                  <c:v>8667.0351529413801</c:v>
                </c:pt>
                <c:pt idx="9">
                  <c:v>4099.3320000000003</c:v>
                </c:pt>
                <c:pt idx="10">
                  <c:v>4567.7060000000001</c:v>
                </c:pt>
                <c:pt idx="11">
                  <c:v>15925.665000000001</c:v>
                </c:pt>
                <c:pt idx="12">
                  <c:v>7786.3269999999993</c:v>
                </c:pt>
                <c:pt idx="13">
                  <c:v>3364.0330677540769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2108.6180927671558</c:v>
                </c:pt>
                <c:pt idx="1">
                  <c:v>21388.112934712201</c:v>
                </c:pt>
                <c:pt idx="2">
                  <c:v>35058.716121371297</c:v>
                </c:pt>
                <c:pt idx="3">
                  <c:v>2752.8029999999999</c:v>
                </c:pt>
                <c:pt idx="4">
                  <c:v>24908.229171326977</c:v>
                </c:pt>
                <c:pt idx="5">
                  <c:v>15783.113000000001</c:v>
                </c:pt>
                <c:pt idx="6">
                  <c:v>4577.7830000000004</c:v>
                </c:pt>
                <c:pt idx="7">
                  <c:v>9744.33</c:v>
                </c:pt>
                <c:pt idx="8">
                  <c:v>16077.247018327262</c:v>
                </c:pt>
                <c:pt idx="9">
                  <c:v>16957.288</c:v>
                </c:pt>
                <c:pt idx="10">
                  <c:v>16206.972</c:v>
                </c:pt>
                <c:pt idx="11">
                  <c:v>32401.028000000006</c:v>
                </c:pt>
                <c:pt idx="12">
                  <c:v>9600.233000000002</c:v>
                </c:pt>
                <c:pt idx="13">
                  <c:v>11593.056390080301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321493.45200000005</c:v>
                </c:pt>
                <c:pt idx="1">
                  <c:v>218940.9174586219</c:v>
                </c:pt>
                <c:pt idx="2">
                  <c:v>299957.24284764973</c:v>
                </c:pt>
                <c:pt idx="3">
                  <c:v>71167.665999999997</c:v>
                </c:pt>
                <c:pt idx="4">
                  <c:v>141612.50236639922</c:v>
                </c:pt>
                <c:pt idx="5">
                  <c:v>182699.799</c:v>
                </c:pt>
                <c:pt idx="6">
                  <c:v>141948.628</c:v>
                </c:pt>
                <c:pt idx="7">
                  <c:v>257105.446</c:v>
                </c:pt>
                <c:pt idx="8">
                  <c:v>153292.1806245966</c:v>
                </c:pt>
                <c:pt idx="9">
                  <c:v>139826.06700000001</c:v>
                </c:pt>
                <c:pt idx="10">
                  <c:v>168094.66800000001</c:v>
                </c:pt>
                <c:pt idx="11">
                  <c:v>547077.25</c:v>
                </c:pt>
                <c:pt idx="12">
                  <c:v>200289.74700000003</c:v>
                </c:pt>
                <c:pt idx="13">
                  <c:v>144901.407268335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680410.79988833098</c:v>
                </c:pt>
                <c:pt idx="1">
                  <c:v>122254.71373246649</c:v>
                </c:pt>
                <c:pt idx="2">
                  <c:v>314175.41678459721</c:v>
                </c:pt>
                <c:pt idx="3">
                  <c:v>73246.074000000008</c:v>
                </c:pt>
                <c:pt idx="4">
                  <c:v>84814.467265075902</c:v>
                </c:pt>
                <c:pt idx="5">
                  <c:v>182532.35200000001</c:v>
                </c:pt>
                <c:pt idx="6">
                  <c:v>102255.92</c:v>
                </c:pt>
                <c:pt idx="7">
                  <c:v>288264.91500000004</c:v>
                </c:pt>
                <c:pt idx="8">
                  <c:v>145299.34080578157</c:v>
                </c:pt>
                <c:pt idx="9">
                  <c:v>103889.742</c:v>
                </c:pt>
                <c:pt idx="10">
                  <c:v>164560.4</c:v>
                </c:pt>
                <c:pt idx="11">
                  <c:v>409344.55300000001</c:v>
                </c:pt>
                <c:pt idx="12">
                  <c:v>262133.66400000002</c:v>
                </c:pt>
                <c:pt idx="13">
                  <c:v>96835.992675861999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75158.871920825099</c:v>
                </c:pt>
                <c:pt idx="1">
                  <c:v>24526.4397849126</c:v>
                </c:pt>
                <c:pt idx="2">
                  <c:v>25748.121308022688</c:v>
                </c:pt>
                <c:pt idx="3">
                  <c:v>13.096</c:v>
                </c:pt>
                <c:pt idx="4">
                  <c:v>18134.822500362759</c:v>
                </c:pt>
                <c:pt idx="5">
                  <c:v>524.08299999999997</c:v>
                </c:pt>
                <c:pt idx="6">
                  <c:v>0</c:v>
                </c:pt>
                <c:pt idx="7">
                  <c:v>395.86</c:v>
                </c:pt>
                <c:pt idx="8">
                  <c:v>1822.331931430535</c:v>
                </c:pt>
                <c:pt idx="9">
                  <c:v>1482.318</c:v>
                </c:pt>
                <c:pt idx="10">
                  <c:v>12.212</c:v>
                </c:pt>
                <c:pt idx="11">
                  <c:v>241.97400000000005</c:v>
                </c:pt>
                <c:pt idx="12">
                  <c:v>78396.954000000012</c:v>
                </c:pt>
                <c:pt idx="13">
                  <c:v>9695.3340992587509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3513429.392</c:v>
                </c:pt>
                <c:pt idx="1">
                  <c:v>3080208.0609999998</c:v>
                </c:pt>
                <c:pt idx="2">
                  <c:v>3301051.3479999998</c:v>
                </c:pt>
                <c:pt idx="3">
                  <c:v>2933587.06</c:v>
                </c:pt>
                <c:pt idx="4">
                  <c:v>2730651.2960000001</c:v>
                </c:pt>
                <c:pt idx="5">
                  <c:v>2612417.17</c:v>
                </c:pt>
                <c:pt idx="6">
                  <c:v>2509036.807</c:v>
                </c:pt>
                <c:pt idx="7">
                  <c:v>2551877.9670000002</c:v>
                </c:pt>
                <c:pt idx="8">
                  <c:v>2602819.2910000002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1299154.5520000001</c:v>
                </c:pt>
                <c:pt idx="1">
                  <c:v>1145729.8909999998</c:v>
                </c:pt>
                <c:pt idx="2">
                  <c:v>1244970.442</c:v>
                </c:pt>
                <c:pt idx="3">
                  <c:v>1110372.2039999999</c:v>
                </c:pt>
                <c:pt idx="4">
                  <c:v>1050608.3490000011</c:v>
                </c:pt>
                <c:pt idx="5">
                  <c:v>1014493.082394867</c:v>
                </c:pt>
                <c:pt idx="6">
                  <c:v>951242.65599999996</c:v>
                </c:pt>
                <c:pt idx="7">
                  <c:v>997989.98147598794</c:v>
                </c:pt>
                <c:pt idx="8">
                  <c:v>986636.68412914407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556174.80099999998</c:v>
                </c:pt>
                <c:pt idx="1">
                  <c:v>492306.99399999995</c:v>
                </c:pt>
                <c:pt idx="2">
                  <c:v>535844.67700000003</c:v>
                </c:pt>
                <c:pt idx="3">
                  <c:v>483956.29000000004</c:v>
                </c:pt>
                <c:pt idx="4">
                  <c:v>459691.86399999994</c:v>
                </c:pt>
                <c:pt idx="5">
                  <c:v>453156.125</c:v>
                </c:pt>
                <c:pt idx="6">
                  <c:v>439658.63599999994</c:v>
                </c:pt>
                <c:pt idx="7">
                  <c:v>453702.505</c:v>
                </c:pt>
                <c:pt idx="8">
                  <c:v>435658.71799999999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4960.3239999999996</c:v>
                </c:pt>
                <c:pt idx="1">
                  <c:v>4760.3899999999994</c:v>
                </c:pt>
                <c:pt idx="2">
                  <c:v>5133.2510000000002</c:v>
                </c:pt>
                <c:pt idx="3">
                  <c:v>4872.9570000000003</c:v>
                </c:pt>
                <c:pt idx="4">
                  <c:v>4775.0480000000007</c:v>
                </c:pt>
                <c:pt idx="5">
                  <c:v>4790.87</c:v>
                </c:pt>
                <c:pt idx="6">
                  <c:v>3347.7649999999999</c:v>
                </c:pt>
                <c:pt idx="7">
                  <c:v>4166.6639999999998</c:v>
                </c:pt>
                <c:pt idx="8">
                  <c:v>4466.83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4459209.2379999999</c:v>
                </c:pt>
                <c:pt idx="1">
                  <c:v>10660953.839</c:v>
                </c:pt>
                <c:pt idx="2">
                  <c:v>3415210.8590000002</c:v>
                </c:pt>
                <c:pt idx="3">
                  <c:v>7299704.4560000002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93875.063999999998</c:v>
                </c:pt>
                <c:pt idx="1">
                  <c:v>2301602.077</c:v>
                </c:pt>
                <c:pt idx="2">
                  <c:v>805700</c:v>
                </c:pt>
                <c:pt idx="3">
                  <c:v>1108973.469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212.167283</c:v>
                </c:pt>
                <c:pt idx="1">
                  <c:v>217.85984399999998</c:v>
                </c:pt>
                <c:pt idx="2">
                  <c:v>226.55182100000002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1.1082939999999999</c:v>
                </c:pt>
                <c:pt idx="1">
                  <c:v>1.1393469999999999</c:v>
                </c:pt>
                <c:pt idx="2">
                  <c:v>1.0714549999999998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146.695201</c:v>
                </c:pt>
                <c:pt idx="1">
                  <c:v>200.250293</c:v>
                </c:pt>
                <c:pt idx="2">
                  <c:v>286.17589900000002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2664.5934940000002</c:v>
                </c:pt>
                <c:pt idx="1">
                  <c:v>2794.1626909999995</c:v>
                </c:pt>
                <c:pt idx="2">
                  <c:v>2658.2087779999997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5.9526250000000003</c:v>
                </c:pt>
                <c:pt idx="1">
                  <c:v>4.8429519999999986</c:v>
                </c:pt>
                <c:pt idx="2">
                  <c:v>4.3050410000000001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</c:v>
                </c:pt>
                <c:pt idx="1">
                  <c:v>0.26644099999999998</c:v>
                </c:pt>
                <c:pt idx="2">
                  <c:v>1.5282690000000001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16.638873</c:v>
                </c:pt>
                <c:pt idx="1">
                  <c:v>18.380261999999998</c:v>
                </c:pt>
                <c:pt idx="2">
                  <c:v>18.423214999999999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57.526389000000002</c:v>
                </c:pt>
                <c:pt idx="1">
                  <c:v>52.969145000000005</c:v>
                </c:pt>
                <c:pt idx="2">
                  <c:v>52.165816999999997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0.731989</c:v>
                </c:pt>
                <c:pt idx="1">
                  <c:v>1.010599</c:v>
                </c:pt>
                <c:pt idx="2">
                  <c:v>1.244826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29.225351000000003</c:v>
                </c:pt>
                <c:pt idx="1">
                  <c:v>40.200704000000002</c:v>
                </c:pt>
                <c:pt idx="2">
                  <c:v>40.859535999999991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982175.22499999998</c:v>
                </c:pt>
                <c:pt idx="1">
                  <c:v>4457851.1859999998</c:v>
                </c:pt>
                <c:pt idx="2">
                  <c:v>1476206.092327964</c:v>
                </c:pt>
                <c:pt idx="3">
                  <c:v>2884965.3386720358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40594.65</c:v>
                </c:pt>
                <c:pt idx="2">
                  <c:v>679.44899999999996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10808.798999999999</c:v>
                </c:pt>
                <c:pt idx="2">
                  <c:v>0</c:v>
                </c:pt>
                <c:pt idx="3">
                  <c:v>16599.168999999998</c:v>
                </c:pt>
                <c:pt idx="4">
                  <c:v>14000.422999999999</c:v>
                </c:pt>
                <c:pt idx="5">
                  <c:v>0</c:v>
                </c:pt>
                <c:pt idx="6">
                  <c:v>0</c:v>
                </c:pt>
                <c:pt idx="7">
                  <c:v>7147.1859999999942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1.6802768080940174E-2</c:v>
                </c:pt>
                <c:pt idx="1">
                  <c:v>0.13605561372788497</c:v>
                </c:pt>
                <c:pt idx="2">
                  <c:v>0.13595721182158343</c:v>
                </c:pt>
                <c:pt idx="3">
                  <c:v>0.10758185009811287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1.5478494633218579E-2</c:v>
                </c:pt>
                <c:pt idx="2">
                  <c:v>0</c:v>
                </c:pt>
                <c:pt idx="3">
                  <c:v>2.6750980254779268E-2</c:v>
                </c:pt>
                <c:pt idx="4">
                  <c:v>1.0091634945093023E-2</c:v>
                </c:pt>
                <c:pt idx="5">
                  <c:v>0</c:v>
                </c:pt>
                <c:pt idx="6">
                  <c:v>0</c:v>
                </c:pt>
                <c:pt idx="7">
                  <c:v>1.0164197850642407E-2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2472.6039799999999</c:v>
                </c:pt>
                <c:pt idx="1">
                  <c:v>2234.0262200000002</c:v>
                </c:pt>
                <c:pt idx="2">
                  <c:v>2625.8935499999998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4101.4449999999997</c:v>
                </c:pt>
                <c:pt idx="1">
                  <c:v>4367.7569999999996</c:v>
                </c:pt>
                <c:pt idx="2">
                  <c:v>2339.5970000000002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5144.2920000000004</c:v>
                </c:pt>
                <c:pt idx="1">
                  <c:v>5783.6099999999988</c:v>
                </c:pt>
                <c:pt idx="2">
                  <c:v>5671.2669999999989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4328.7870000000003</c:v>
                </c:pt>
                <c:pt idx="1">
                  <c:v>5050.2439999999997</c:v>
                </c:pt>
                <c:pt idx="2">
                  <c:v>4621.3919999999989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2879.9279999999981</c:v>
                </c:pt>
                <c:pt idx="1">
                  <c:v>2518.3249999999962</c:v>
                </c:pt>
                <c:pt idx="2">
                  <c:v>1748.9329999999995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18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1.1078838561819622E-3</c:v>
                </c:pt>
                <c:pt idx="2">
                  <c:v>0</c:v>
                </c:pt>
                <c:pt idx="3">
                  <c:v>1.947916240135265E-2</c:v>
                </c:pt>
                <c:pt idx="4">
                  <c:v>2.6680127502306434E-2</c:v>
                </c:pt>
                <c:pt idx="5">
                  <c:v>0</c:v>
                </c:pt>
                <c:pt idx="6">
                  <c:v>0</c:v>
                </c:pt>
                <c:pt idx="7">
                  <c:v>9.5104769661776712E-3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3398660.85</c:v>
                </c:pt>
                <c:pt idx="1">
                  <c:v>123818.86199999999</c:v>
                </c:pt>
                <c:pt idx="2">
                  <c:v>0</c:v>
                </c:pt>
                <c:pt idx="3">
                  <c:v>69139.277000000002</c:v>
                </c:pt>
                <c:pt idx="4">
                  <c:v>65879.567999999999</c:v>
                </c:pt>
                <c:pt idx="5">
                  <c:v>0</c:v>
                </c:pt>
                <c:pt idx="6">
                  <c:v>0</c:v>
                </c:pt>
                <c:pt idx="7">
                  <c:v>86315.54499999994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2.1406856436263909E-2</c:v>
                </c:pt>
                <c:pt idx="1">
                  <c:v>4.996353461121579E-2</c:v>
                </c:pt>
                <c:pt idx="2">
                  <c:v>7.6925136858637402E-2</c:v>
                </c:pt>
                <c:pt idx="3">
                  <c:v>7.3264537165057916E-2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2.2541329432565749E-2</c:v>
                </c:pt>
                <c:pt idx="2">
                  <c:v>0</c:v>
                </c:pt>
                <c:pt idx="3">
                  <c:v>5.2059963617156264E-2</c:v>
                </c:pt>
                <c:pt idx="4">
                  <c:v>0.157650906932783</c:v>
                </c:pt>
                <c:pt idx="5">
                  <c:v>0</c:v>
                </c:pt>
                <c:pt idx="6">
                  <c:v>0</c:v>
                </c:pt>
                <c:pt idx="7">
                  <c:v>0.11586904305938202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1361286.88</c:v>
                </c:pt>
                <c:pt idx="1">
                  <c:v>805579.18</c:v>
                </c:pt>
                <c:pt idx="2">
                  <c:v>1231794.79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40541.245000000003</c:v>
                </c:pt>
                <c:pt idx="1">
                  <c:v>39556.06</c:v>
                </c:pt>
                <c:pt idx="2">
                  <c:v>43721.557000000001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22718.537</c:v>
                </c:pt>
                <c:pt idx="1">
                  <c:v>23482.227000000006</c:v>
                </c:pt>
                <c:pt idx="2">
                  <c:v>22938.512999999988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29873.559999999998</c:v>
                </c:pt>
                <c:pt idx="1">
                  <c:v>16759.202000000001</c:v>
                </c:pt>
                <c:pt idx="2">
                  <c:v>19246.805999999997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35987.265999999952</c:v>
                </c:pt>
                <c:pt idx="1">
                  <c:v>29944.634999999995</c:v>
                </c:pt>
                <c:pt idx="2">
                  <c:v>20383.643999999986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0.46350492216271377</c:v>
                </c:pt>
                <c:pt idx="1">
                  <c:v>1.2691226684909417E-2</c:v>
                </c:pt>
                <c:pt idx="2">
                  <c:v>0</c:v>
                </c:pt>
                <c:pt idx="3">
                  <c:v>8.1135098088049251E-2</c:v>
                </c:pt>
                <c:pt idx="4">
                  <c:v>0.12554444062417736</c:v>
                </c:pt>
                <c:pt idx="5">
                  <c:v>0</c:v>
                </c:pt>
                <c:pt idx="6">
                  <c:v>0</c:v>
                </c:pt>
                <c:pt idx="7">
                  <c:v>0.11485667261850641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83902.554000000004</c:v>
                </c:pt>
                <c:pt idx="2">
                  <c:v>10334.126</c:v>
                </c:pt>
                <c:pt idx="3">
                  <c:v>79484.016999999993</c:v>
                </c:pt>
                <c:pt idx="4">
                  <c:v>10127.334000000003</c:v>
                </c:pt>
                <c:pt idx="5">
                  <c:v>0</c:v>
                </c:pt>
                <c:pt idx="6">
                  <c:v>2758.1819999999998</c:v>
                </c:pt>
                <c:pt idx="7">
                  <c:v>171616.2969999999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0.11278899999999999</c:v>
                </c:pt>
                <c:pt idx="1">
                  <c:v>0.12116299999999999</c:v>
                </c:pt>
                <c:pt idx="2">
                  <c:v>0.12960299999999997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215.58058699999998</c:v>
                </c:pt>
                <c:pt idx="1">
                  <c:v>214.52251500000003</c:v>
                </c:pt>
                <c:pt idx="2">
                  <c:v>212.58164000000016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5.777E-3</c:v>
                </c:pt>
                <c:pt idx="1">
                  <c:v>9.4330000000000004E-3</c:v>
                </c:pt>
                <c:pt idx="2">
                  <c:v>1.5085999999999999E-2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22.503764</c:v>
                </c:pt>
                <c:pt idx="1">
                  <c:v>21.922130000000003</c:v>
                </c:pt>
                <c:pt idx="2">
                  <c:v>21.156614999999999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0.7670260000000001</c:v>
                </c:pt>
                <c:pt idx="1">
                  <c:v>0.77127700000000021</c:v>
                </c:pt>
                <c:pt idx="2">
                  <c:v>0.73976300000000017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41.169550000000001</c:v>
                </c:pt>
                <c:pt idx="1">
                  <c:v>45.420841999999979</c:v>
                </c:pt>
                <c:pt idx="2">
                  <c:v>54.620478999999939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7.513968379142745E-2</c:v>
                </c:pt>
                <c:pt idx="1">
                  <c:v>0.11661816890655985</c:v>
                </c:pt>
                <c:pt idx="2">
                  <c:v>0.10048993401782448</c:v>
                </c:pt>
                <c:pt idx="3">
                  <c:v>0.10037474492802692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2.367705377516131E-2</c:v>
                </c:pt>
                <c:pt idx="2">
                  <c:v>8.690869086908691E-2</c:v>
                </c:pt>
                <c:pt idx="3">
                  <c:v>8.0190331664254197E-2</c:v>
                </c:pt>
                <c:pt idx="4">
                  <c:v>3.1549192132022487E-2</c:v>
                </c:pt>
                <c:pt idx="5">
                  <c:v>0</c:v>
                </c:pt>
                <c:pt idx="6">
                  <c:v>2.4778888299958241E-2</c:v>
                </c:pt>
                <c:pt idx="7">
                  <c:v>0.21507261671000644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26366.491000000002</c:v>
                </c:pt>
                <c:pt idx="1">
                  <c:v>29129.008000000002</c:v>
                </c:pt>
                <c:pt idx="2">
                  <c:v>28407.055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4.5830000000000002</c:v>
                </c:pt>
                <c:pt idx="1">
                  <c:v>10.543000000000001</c:v>
                </c:pt>
                <c:pt idx="2">
                  <c:v>10319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25679.455999999995</c:v>
                </c:pt>
                <c:pt idx="1">
                  <c:v>26565.617999999995</c:v>
                </c:pt>
                <c:pt idx="2">
                  <c:v>27238.943000000003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3235.7250000000008</c:v>
                </c:pt>
                <c:pt idx="1">
                  <c:v>3158.6140000000005</c:v>
                </c:pt>
                <c:pt idx="2">
                  <c:v>3732.9949999999999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1096.6379999999999</c:v>
                </c:pt>
                <c:pt idx="1">
                  <c:v>791.95799999999997</c:v>
                </c:pt>
                <c:pt idx="2">
                  <c:v>869.58600000000001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68577.027999999918</c:v>
                </c:pt>
                <c:pt idx="1">
                  <c:v>59802.867000000086</c:v>
                </c:pt>
                <c:pt idx="2">
                  <c:v>43236.401999999885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8.5998717405176405E-3</c:v>
                </c:pt>
                <c:pt idx="2">
                  <c:v>1.8840986575539585E-2</c:v>
                </c:pt>
                <c:pt idx="3">
                  <c:v>9.3274673898125562E-2</c:v>
                </c:pt>
                <c:pt idx="4">
                  <c:v>1.9299314197752677E-2</c:v>
                </c:pt>
                <c:pt idx="5">
                  <c:v>0</c:v>
                </c:pt>
                <c:pt idx="6">
                  <c:v>2.711979950213772E-2</c:v>
                </c:pt>
                <c:pt idx="7">
                  <c:v>0.22836300043670427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518280.152</c:v>
                </c:pt>
                <c:pt idx="2">
                  <c:v>645.32999999999993</c:v>
                </c:pt>
                <c:pt idx="3">
                  <c:v>12556.875000000002</c:v>
                </c:pt>
                <c:pt idx="4">
                  <c:v>2115.1570000000006</c:v>
                </c:pt>
                <c:pt idx="5">
                  <c:v>0</c:v>
                </c:pt>
                <c:pt idx="6">
                  <c:v>18872.677</c:v>
                </c:pt>
                <c:pt idx="7">
                  <c:v>4524.1039999999994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1.6704152348214773E-2</c:v>
                </c:pt>
                <c:pt idx="1">
                  <c:v>2.1673919142061539E-2</c:v>
                </c:pt>
                <c:pt idx="2">
                  <c:v>2.9372594086836831E-2</c:v>
                </c:pt>
                <c:pt idx="3">
                  <c:v>2.3814945927559866E-2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5.6478195714338174E-2</c:v>
                </c:pt>
                <c:pt idx="2">
                  <c:v>0.29336266960029334</c:v>
                </c:pt>
                <c:pt idx="3">
                  <c:v>2.2608841696865615E-2</c:v>
                </c:pt>
                <c:pt idx="4">
                  <c:v>6.7276065373297724E-3</c:v>
                </c:pt>
                <c:pt idx="5">
                  <c:v>0</c:v>
                </c:pt>
                <c:pt idx="6">
                  <c:v>0.2000825550462729</c:v>
                </c:pt>
                <c:pt idx="7">
                  <c:v>6.1217992329344788E-3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148993.774</c:v>
                </c:pt>
                <c:pt idx="1">
                  <c:v>172767.046</c:v>
                </c:pt>
                <c:pt idx="2">
                  <c:v>196519.33199999999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290.08</c:v>
                </c:pt>
                <c:pt idx="1">
                  <c:v>0</c:v>
                </c:pt>
                <c:pt idx="2">
                  <c:v>355.25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4064.1060000000011</c:v>
                </c:pt>
                <c:pt idx="1">
                  <c:v>3987.0250000000005</c:v>
                </c:pt>
                <c:pt idx="2">
                  <c:v>4505.7440000000006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489.10900000000015</c:v>
                </c:pt>
                <c:pt idx="1">
                  <c:v>470.19300000000004</c:v>
                </c:pt>
                <c:pt idx="2">
                  <c:v>1155.8550000000005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6385.1309999999985</c:v>
                </c:pt>
                <c:pt idx="1">
                  <c:v>5013.9030000000012</c:v>
                </c:pt>
                <c:pt idx="2">
                  <c:v>7473.643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1780.2</c:v>
                </c:pt>
                <c:pt idx="1">
                  <c:v>1631.4609999999993</c:v>
                </c:pt>
                <c:pt idx="2">
                  <c:v>1112.4430000000002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5.3122850501737845E-2</c:v>
                </c:pt>
                <c:pt idx="2">
                  <c:v>1.17655366954041E-3</c:v>
                </c:pt>
                <c:pt idx="3">
                  <c:v>1.4735521240761218E-2</c:v>
                </c:pt>
                <c:pt idx="4">
                  <c:v>4.0307823876032881E-3</c:v>
                </c:pt>
                <c:pt idx="5">
                  <c:v>0</c:v>
                </c:pt>
                <c:pt idx="6">
                  <c:v>0.18556542545365246</c:v>
                </c:pt>
                <c:pt idx="7">
                  <c:v>6.020045775301258E-3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0.28641</c:v>
                </c:pt>
                <c:pt idx="1">
                  <c:v>0</c:v>
                </c:pt>
                <c:pt idx="2">
                  <c:v>0.35525000000000001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120.840833</c:v>
                </c:pt>
                <c:pt idx="1">
                  <c:v>237.09286300000002</c:v>
                </c:pt>
                <c:pt idx="2">
                  <c:v>189.91641000000001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3933862.9000000004</c:v>
                </c:pt>
                <c:pt idx="1">
                  <c:v>10286.413</c:v>
                </c:pt>
                <c:pt idx="2">
                  <c:v>0</c:v>
                </c:pt>
                <c:pt idx="3">
                  <c:v>119115.01900000004</c:v>
                </c:pt>
                <c:pt idx="4">
                  <c:v>10161.135999999999</c:v>
                </c:pt>
                <c:pt idx="5">
                  <c:v>84446.45</c:v>
                </c:pt>
                <c:pt idx="6">
                  <c:v>3338.3449999999998</c:v>
                </c:pt>
                <c:pt idx="7">
                  <c:v>32648.802999999964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2.9054451452325637E-2</c:v>
                </c:pt>
                <c:pt idx="1">
                  <c:v>5.135405771244729E-2</c:v>
                </c:pt>
                <c:pt idx="2">
                  <c:v>6.38944748856837E-2</c:v>
                </c:pt>
                <c:pt idx="3">
                  <c:v>4.7386626223008134E-2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1.5441875239399284E-3</c:v>
                </c:pt>
                <c:pt idx="2">
                  <c:v>0</c:v>
                </c:pt>
                <c:pt idx="3">
                  <c:v>8.7104165144917686E-2</c:v>
                </c:pt>
                <c:pt idx="4">
                  <c:v>1.4698971509664711E-2</c:v>
                </c:pt>
                <c:pt idx="5">
                  <c:v>0.40546308151941957</c:v>
                </c:pt>
                <c:pt idx="6">
                  <c:v>3.2144024084153101E-2</c:v>
                </c:pt>
                <c:pt idx="7">
                  <c:v>4.4065896132732797E-2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1111317.1000000001</c:v>
                </c:pt>
                <c:pt idx="1">
                  <c:v>1428447.04</c:v>
                </c:pt>
                <c:pt idx="2">
                  <c:v>1394098.76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2025.51</c:v>
                </c:pt>
                <c:pt idx="1">
                  <c:v>3714.739</c:v>
                </c:pt>
                <c:pt idx="2">
                  <c:v>4546.1639999999998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39224.53</c:v>
                </c:pt>
                <c:pt idx="1">
                  <c:v>39869.155000000021</c:v>
                </c:pt>
                <c:pt idx="2">
                  <c:v>40021.334000000017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2490.4809999999993</c:v>
                </c:pt>
                <c:pt idx="1">
                  <c:v>3192.9739999999993</c:v>
                </c:pt>
                <c:pt idx="2">
                  <c:v>4477.6809999999996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30063.38</c:v>
                </c:pt>
                <c:pt idx="1">
                  <c:v>25010.12</c:v>
                </c:pt>
                <c:pt idx="2">
                  <c:v>29372.95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1181.1759999999999</c:v>
                </c:pt>
                <c:pt idx="1">
                  <c:v>884.15999999999985</c:v>
                </c:pt>
                <c:pt idx="2">
                  <c:v>1273.009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13393.89199999998</c:v>
                </c:pt>
                <c:pt idx="1">
                  <c:v>11270.109999999995</c:v>
                </c:pt>
                <c:pt idx="2">
                  <c:v>7984.8009999999895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0.53649507783728634</c:v>
                </c:pt>
                <c:pt idx="1">
                  <c:v>1.054340163113429E-3</c:v>
                </c:pt>
                <c:pt idx="2">
                  <c:v>0</c:v>
                </c:pt>
                <c:pt idx="3">
                  <c:v>0.13978174446812416</c:v>
                </c:pt>
                <c:pt idx="4">
                  <c:v>1.9363729513620836E-2</c:v>
                </c:pt>
                <c:pt idx="5">
                  <c:v>0.39805579397745727</c:v>
                </c:pt>
                <c:pt idx="6">
                  <c:v>3.2824246938368808E-2</c:v>
                </c:pt>
                <c:pt idx="7">
                  <c:v>4.3444467361668265E-2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97371.575000000012</c:v>
                </c:pt>
                <c:pt idx="2">
                  <c:v>0</c:v>
                </c:pt>
                <c:pt idx="3">
                  <c:v>71436.766999999993</c:v>
                </c:pt>
                <c:pt idx="4">
                  <c:v>10342.959000000001</c:v>
                </c:pt>
                <c:pt idx="5">
                  <c:v>0</c:v>
                </c:pt>
                <c:pt idx="6">
                  <c:v>3225.3989999999999</c:v>
                </c:pt>
                <c:pt idx="7">
                  <c:v>33269.934000000023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6.5581202986969983E-2</c:v>
                </c:pt>
                <c:pt idx="1">
                  <c:v>5.560384767328258E-2</c:v>
                </c:pt>
                <c:pt idx="2">
                  <c:v>6.0981452944539452E-2</c:v>
                </c:pt>
                <c:pt idx="3">
                  <c:v>6.1134803449711228E-2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1.9104756262884139E-2</c:v>
                </c:pt>
                <c:pt idx="2">
                  <c:v>0</c:v>
                </c:pt>
                <c:pt idx="3">
                  <c:v>5.8676652321232398E-2</c:v>
                </c:pt>
                <c:pt idx="4">
                  <c:v>2.7183654959094302E-2</c:v>
                </c:pt>
                <c:pt idx="5">
                  <c:v>0</c:v>
                </c:pt>
                <c:pt idx="6">
                  <c:v>3.0065416477244759E-2</c:v>
                </c:pt>
                <c:pt idx="7">
                  <c:v>4.4478037560060482E-2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24621.473000000002</c:v>
                </c:pt>
                <c:pt idx="1">
                  <c:v>37232.243999999999</c:v>
                </c:pt>
                <c:pt idx="2">
                  <c:v>35517.858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24489.238999999994</c:v>
                </c:pt>
                <c:pt idx="1">
                  <c:v>24309.422000000002</c:v>
                </c:pt>
                <c:pt idx="2">
                  <c:v>22638.105999999996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3491.489</c:v>
                </c:pt>
                <c:pt idx="1">
                  <c:v>2845.5240000000013</c:v>
                </c:pt>
                <c:pt idx="2">
                  <c:v>4005.9460000000004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1101.683</c:v>
                </c:pt>
                <c:pt idx="1">
                  <c:v>1195.6510000000001</c:v>
                </c:pt>
                <c:pt idx="2">
                  <c:v>928.06499999999994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13099.248000000009</c:v>
                </c:pt>
                <c:pt idx="1">
                  <c:v>11856.321000000024</c:v>
                </c:pt>
                <c:pt idx="2">
                  <c:v>8314.3649999999943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9.9804239114365222E-3</c:v>
                </c:pt>
                <c:pt idx="2">
                  <c:v>0</c:v>
                </c:pt>
                <c:pt idx="3">
                  <c:v>8.3831207804474422E-2</c:v>
                </c:pt>
                <c:pt idx="4">
                  <c:v>1.9710223389045309E-2</c:v>
                </c:pt>
                <c:pt idx="5">
                  <c:v>0</c:v>
                </c:pt>
                <c:pt idx="6">
                  <c:v>3.1713706417631431E-2</c:v>
                </c:pt>
                <c:pt idx="7">
                  <c:v>4.4270981750475197E-2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7800.1680000000006</c:v>
                </c:pt>
                <c:pt idx="2">
                  <c:v>0</c:v>
                </c:pt>
                <c:pt idx="3">
                  <c:v>21581.878000000004</c:v>
                </c:pt>
                <c:pt idx="4">
                  <c:v>5766.4570000000003</c:v>
                </c:pt>
                <c:pt idx="5">
                  <c:v>0</c:v>
                </c:pt>
                <c:pt idx="6">
                  <c:v>11414.350000000002</c:v>
                </c:pt>
                <c:pt idx="7">
                  <c:v>39367.500999999953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7.667914998661287E-3</c:v>
                </c:pt>
                <c:pt idx="1">
                  <c:v>5.4613691664947672E-2</c:v>
                </c:pt>
                <c:pt idx="2">
                  <c:v>4.3511503512767433E-2</c:v>
                </c:pt>
                <c:pt idx="3">
                  <c:v>4.7500488498685767E-2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5.0587076890368959E-4</c:v>
                </c:pt>
                <c:pt idx="2">
                  <c:v>0</c:v>
                </c:pt>
                <c:pt idx="3">
                  <c:v>4.1104364897760842E-2</c:v>
                </c:pt>
                <c:pt idx="4">
                  <c:v>2.306306912518679E-2</c:v>
                </c:pt>
                <c:pt idx="5">
                  <c:v>0</c:v>
                </c:pt>
                <c:pt idx="6">
                  <c:v>0.1475979339435885</c:v>
                </c:pt>
                <c:pt idx="7">
                  <c:v>5.4256698645980858E-2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2762.88</c:v>
                </c:pt>
                <c:pt idx="1">
                  <c:v>2612.4270000000001</c:v>
                </c:pt>
                <c:pt idx="2">
                  <c:v>2424.8609999999999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6116.7390000000005</c:v>
                </c:pt>
                <c:pt idx="1">
                  <c:v>7002.9330000000009</c:v>
                </c:pt>
                <c:pt idx="2">
                  <c:v>8462.2060000000038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1674.3679999999995</c:v>
                </c:pt>
                <c:pt idx="1">
                  <c:v>1302.3799999999997</c:v>
                </c:pt>
                <c:pt idx="2">
                  <c:v>2789.7090000000017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3964.5260000000012</c:v>
                </c:pt>
                <c:pt idx="1">
                  <c:v>2937.7709999999997</c:v>
                </c:pt>
                <c:pt idx="2">
                  <c:v>4512.0530000000017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15592.874999999967</c:v>
                </c:pt>
                <c:pt idx="1">
                  <c:v>13597.119999999992</c:v>
                </c:pt>
                <c:pt idx="2">
                  <c:v>10177.505999999992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7.9950420048583977E-4</c:v>
                </c:pt>
                <c:pt idx="2">
                  <c:v>0</c:v>
                </c:pt>
                <c:pt idx="3">
                  <c:v>2.5326382693505928E-2</c:v>
                </c:pt>
                <c:pt idx="4">
                  <c:v>1.0988939976782665E-2</c:v>
                </c:pt>
                <c:pt idx="5">
                  <c:v>0</c:v>
                </c:pt>
                <c:pt idx="6">
                  <c:v>0.11223149286277184</c:v>
                </c:pt>
                <c:pt idx="7">
                  <c:v>5.2384772339278185E-2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993322.23400000017</c:v>
                </c:pt>
                <c:pt idx="2">
                  <c:v>0</c:v>
                </c:pt>
                <c:pt idx="3">
                  <c:v>113814.59399999998</c:v>
                </c:pt>
                <c:pt idx="4">
                  <c:v>8542.366</c:v>
                </c:pt>
                <c:pt idx="5">
                  <c:v>0</c:v>
                </c:pt>
                <c:pt idx="6">
                  <c:v>10572.492</c:v>
                </c:pt>
                <c:pt idx="7">
                  <c:v>20484.963999999993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0.16867566694983208</c:v>
                </c:pt>
                <c:pt idx="1">
                  <c:v>0.10704761929916397</c:v>
                </c:pt>
                <c:pt idx="2">
                  <c:v>8.436598640328441E-2</c:v>
                </c:pt>
                <c:pt idx="3">
                  <c:v>8.6030241503013208E-2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0.13179340760932171</c:v>
                </c:pt>
                <c:pt idx="2">
                  <c:v>0</c:v>
                </c:pt>
                <c:pt idx="3">
                  <c:v>9.2797618071570123E-2</c:v>
                </c:pt>
                <c:pt idx="4">
                  <c:v>1.616669831972295E-2</c:v>
                </c:pt>
                <c:pt idx="5">
                  <c:v>0</c:v>
                </c:pt>
                <c:pt idx="6">
                  <c:v>8.3674636479371955E-2</c:v>
                </c:pt>
                <c:pt idx="7">
                  <c:v>2.9759229198096034E-2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263492.81699999998</c:v>
                </c:pt>
                <c:pt idx="1">
                  <c:v>318127.49900000007</c:v>
                </c:pt>
                <c:pt idx="2">
                  <c:v>411701.91800000006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37222.343000000008</c:v>
                </c:pt>
                <c:pt idx="1">
                  <c:v>37769.62799999999</c:v>
                </c:pt>
                <c:pt idx="2">
                  <c:v>38822.622999999992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2215.848</c:v>
                </c:pt>
                <c:pt idx="1">
                  <c:v>2765.0730000000008</c:v>
                </c:pt>
                <c:pt idx="2">
                  <c:v>3561.4449999999993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3161.5169999999998</c:v>
                </c:pt>
                <c:pt idx="1">
                  <c:v>3754.8559999999998</c:v>
                </c:pt>
                <c:pt idx="2">
                  <c:v>3656.1190000000001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8230.3789999999844</c:v>
                </c:pt>
                <c:pt idx="1">
                  <c:v>7050.5260000000144</c:v>
                </c:pt>
                <c:pt idx="2">
                  <c:v>5204.0589999999947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0.10181387099854494</c:v>
                </c:pt>
                <c:pt idx="2">
                  <c:v>0</c:v>
                </c:pt>
                <c:pt idx="3">
                  <c:v>0.13356168373067454</c:v>
                </c:pt>
                <c:pt idx="4">
                  <c:v>1.6278894862774319E-2</c:v>
                </c:pt>
                <c:pt idx="5">
                  <c:v>0</c:v>
                </c:pt>
                <c:pt idx="6">
                  <c:v>0.10395393171224925</c:v>
                </c:pt>
                <c:pt idx="7">
                  <c:v>2.7258529199461003E-2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33760.550999999999</c:v>
                </c:pt>
                <c:pt idx="2">
                  <c:v>0</c:v>
                </c:pt>
                <c:pt idx="3">
                  <c:v>66396.55799999999</c:v>
                </c:pt>
                <c:pt idx="4">
                  <c:v>3489.1839999999993</c:v>
                </c:pt>
                <c:pt idx="5">
                  <c:v>115903.28</c:v>
                </c:pt>
                <c:pt idx="6">
                  <c:v>14897.949000000001</c:v>
                </c:pt>
                <c:pt idx="7">
                  <c:v>39896.895000000033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5.8864005977659534E-2</c:v>
                </c:pt>
                <c:pt idx="1">
                  <c:v>6.6641801075991949E-2</c:v>
                </c:pt>
                <c:pt idx="2">
                  <c:v>5.2855162114526968E-2</c:v>
                </c:pt>
                <c:pt idx="3">
                  <c:v>5.1296399023293922E-2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1.1658673350508176E-2</c:v>
                </c:pt>
                <c:pt idx="2">
                  <c:v>0</c:v>
                </c:pt>
                <c:pt idx="3">
                  <c:v>0.12101742769021603</c:v>
                </c:pt>
                <c:pt idx="4">
                  <c:v>1.1012940157856537E-2</c:v>
                </c:pt>
                <c:pt idx="5">
                  <c:v>0.55484421681604779</c:v>
                </c:pt>
                <c:pt idx="6">
                  <c:v>0.13520524887459082</c:v>
                </c:pt>
                <c:pt idx="7">
                  <c:v>5.2977606871836211E-2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7008.933</c:v>
                </c:pt>
                <c:pt idx="1">
                  <c:v>13722.675000000001</c:v>
                </c:pt>
                <c:pt idx="2">
                  <c:v>13028.943000000001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22141.373999999996</c:v>
                </c:pt>
                <c:pt idx="1">
                  <c:v>22082.278999999999</c:v>
                </c:pt>
                <c:pt idx="2">
                  <c:v>22172.904999999999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796.10999999999967</c:v>
                </c:pt>
                <c:pt idx="1">
                  <c:v>1036.0709999999997</c:v>
                </c:pt>
                <c:pt idx="2">
                  <c:v>1657.0030000000002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39502.410000000003</c:v>
                </c:pt>
                <c:pt idx="1">
                  <c:v>29328.73</c:v>
                </c:pt>
                <c:pt idx="2">
                  <c:v>47072.14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4470.4840000000004</c:v>
                </c:pt>
                <c:pt idx="1">
                  <c:v>5774.4840000000004</c:v>
                </c:pt>
                <c:pt idx="2">
                  <c:v>4652.9809999999998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16144.44800000002</c:v>
                </c:pt>
                <c:pt idx="1">
                  <c:v>14079.548000000013</c:v>
                </c:pt>
                <c:pt idx="2">
                  <c:v>9672.898999999994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3.4604001266660433E-3</c:v>
                </c:pt>
                <c:pt idx="2">
                  <c:v>0</c:v>
                </c:pt>
                <c:pt idx="3">
                  <c:v>7.7916511132143457E-2</c:v>
                </c:pt>
                <c:pt idx="4">
                  <c:v>6.6492186699650116E-3</c:v>
                </c:pt>
                <c:pt idx="5">
                  <c:v>0.54633406312511112</c:v>
                </c:pt>
                <c:pt idx="6">
                  <c:v>0.14648394843888954</c:v>
                </c:pt>
                <c:pt idx="7">
                  <c:v>5.30892159403029E-2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5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6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7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8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9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10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1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3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4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5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6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7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8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9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120825</xdr:rowOff>
    </xdr:from>
    <xdr:to>
      <xdr:col>2</xdr:col>
      <xdr:colOff>985</xdr:colOff>
      <xdr:row>1</xdr:row>
      <xdr:rowOff>4856924</xdr:rowOff>
    </xdr:to>
    <xdr:pic>
      <xdr:nvPicPr>
        <xdr:cNvPr id="2" name="Grafický objekt 14">
          <a:extLst>
            <a:ext uri="{FF2B5EF4-FFF2-40B4-BE49-F238E27FC236}">
              <a16:creationId xmlns:a16="http://schemas.microsoft.com/office/drawing/2014/main" id="{46F3BB06-6DF0-4A7A-9DF8-EA8CB6E0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5197650"/>
          <a:ext cx="6135085" cy="4736099"/>
        </a:xfrm>
        <a:prstGeom prst="rect">
          <a:avLst/>
        </a:prstGeom>
      </xdr:spPr>
    </xdr:pic>
    <xdr:clientData/>
  </xdr:twoCellAnchor>
  <xdr:oneCellAnchor>
    <xdr:from>
      <xdr:col>1</xdr:col>
      <xdr:colOff>1578428</xdr:colOff>
      <xdr:row>1</xdr:row>
      <xdr:rowOff>3940155</xdr:rowOff>
    </xdr:from>
    <xdr:ext cx="1844811" cy="1291832"/>
    <xdr:pic>
      <xdr:nvPicPr>
        <xdr:cNvPr id="3" name="Obrázek 2">
          <a:extLst>
            <a:ext uri="{FF2B5EF4-FFF2-40B4-BE49-F238E27FC236}">
              <a16:creationId xmlns:a16="http://schemas.microsoft.com/office/drawing/2014/main" id="{317BCEC2-A365-47CD-8099-09324294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203" y="9016980"/>
          <a:ext cx="1844811" cy="12918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1799590</xdr:colOff>
      <xdr:row>0</xdr:row>
      <xdr:rowOff>647700</xdr:rowOff>
    </xdr:to>
    <xdr:pic>
      <xdr:nvPicPr>
        <xdr:cNvPr id="5" name="Grafický objekt 4">
          <a:extLst>
            <a:ext uri="{FF2B5EF4-FFF2-40B4-BE49-F238E27FC236}">
              <a16:creationId xmlns:a16="http://schemas.microsoft.com/office/drawing/2014/main" id="{D7DE1720-F161-4594-B4B6-CD5BD2A37A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59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38101</xdr:rowOff>
    </xdr:from>
    <xdr:to>
      <xdr:col>9</xdr:col>
      <xdr:colOff>1038224</xdr:colOff>
      <xdr:row>42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18</xdr:row>
      <xdr:rowOff>0</xdr:rowOff>
    </xdr:from>
    <xdr:to>
      <xdr:col>13</xdr:col>
      <xdr:colOff>57147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600074</xdr:colOff>
      <xdr:row>18</xdr:row>
      <xdr:rowOff>0</xdr:rowOff>
    </xdr:from>
    <xdr:to>
      <xdr:col>10</xdr:col>
      <xdr:colOff>179624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17</xdr:row>
      <xdr:rowOff>0</xdr:rowOff>
    </xdr:from>
    <xdr:to>
      <xdr:col>10</xdr:col>
      <xdr:colOff>180975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10</xdr:col>
      <xdr:colOff>227249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217724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10</xdr:col>
      <xdr:colOff>265349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10</xdr:col>
      <xdr:colOff>236774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9525</xdr:rowOff>
    </xdr:from>
    <xdr:to>
      <xdr:col>12</xdr:col>
      <xdr:colOff>571497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208199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19050</xdr:rowOff>
    </xdr:from>
    <xdr:to>
      <xdr:col>12</xdr:col>
      <xdr:colOff>571497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847725</xdr:colOff>
      <xdr:row>17</xdr:row>
      <xdr:rowOff>0</xdr:rowOff>
    </xdr:from>
    <xdr:to>
      <xdr:col>12</xdr:col>
      <xdr:colOff>581022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189149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16</xdr:row>
      <xdr:rowOff>142875</xdr:rowOff>
    </xdr:from>
    <xdr:to>
      <xdr:col>12</xdr:col>
      <xdr:colOff>590547</xdr:colOff>
      <xdr:row>27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819150</xdr:colOff>
      <xdr:row>17</xdr:row>
      <xdr:rowOff>9525</xdr:rowOff>
    </xdr:from>
    <xdr:to>
      <xdr:col>12</xdr:col>
      <xdr:colOff>552447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217724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155348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597417</xdr:colOff>
      <xdr:row>56</xdr:row>
      <xdr:rowOff>48902</xdr:rowOff>
    </xdr:from>
    <xdr:to>
      <xdr:col>8</xdr:col>
      <xdr:colOff>6709</xdr:colOff>
      <xdr:row>57</xdr:row>
      <xdr:rowOff>155878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BEA5BD-1F06-4375-9BD7-DD9EFAB2C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417" y="9183377"/>
          <a:ext cx="1238092" cy="268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58" zoomScalePageLayoutView="70" workbookViewId="0">
      <selection sqref="A1:B1"/>
    </sheetView>
  </sheetViews>
  <sheetFormatPr defaultColWidth="9.140625" defaultRowHeight="12.75" x14ac:dyDescent="0.2"/>
  <cols>
    <col min="1" max="1" width="41.5703125" style="178" customWidth="1"/>
    <col min="2" max="2" width="50.42578125" style="178" customWidth="1"/>
    <col min="3" max="9" width="9.85546875" style="178" customWidth="1"/>
    <col min="10" max="10" width="10.28515625" style="178" customWidth="1"/>
    <col min="11" max="16384" width="9.140625" style="178"/>
  </cols>
  <sheetData>
    <row r="1" spans="1:11" ht="399.75" customHeight="1" x14ac:dyDescent="0.2">
      <c r="A1" s="456" t="s">
        <v>438</v>
      </c>
      <c r="B1" s="457"/>
    </row>
    <row r="2" spans="1:11" ht="400.15" customHeight="1" x14ac:dyDescent="0.2">
      <c r="A2" s="179"/>
      <c r="B2" s="180"/>
      <c r="C2" s="181"/>
      <c r="D2" s="181"/>
      <c r="E2" s="181"/>
      <c r="F2" s="181"/>
      <c r="G2" s="181"/>
      <c r="H2" s="181"/>
      <c r="I2" s="181"/>
      <c r="J2" s="181"/>
      <c r="K2" s="178" t="s">
        <v>340</v>
      </c>
    </row>
    <row r="3" spans="1:11" x14ac:dyDescent="0.2">
      <c r="B3" s="182"/>
      <c r="D3" s="183"/>
      <c r="E3" s="184"/>
      <c r="F3" s="184"/>
      <c r="G3" s="184"/>
      <c r="J3" s="185"/>
    </row>
    <row r="9" spans="1:11" x14ac:dyDescent="0.2">
      <c r="B9" s="186"/>
      <c r="I9" s="187"/>
    </row>
    <row r="10" spans="1:11" x14ac:dyDescent="0.2">
      <c r="B10" s="188"/>
      <c r="C10" s="189"/>
    </row>
    <row r="11" spans="1:11" x14ac:dyDescent="0.2">
      <c r="B11" s="188"/>
      <c r="C11" s="189"/>
    </row>
    <row r="12" spans="1:11" x14ac:dyDescent="0.2">
      <c r="B12" s="188"/>
      <c r="C12" s="189"/>
    </row>
    <row r="13" spans="1:11" x14ac:dyDescent="0.2">
      <c r="A13" s="190"/>
      <c r="B13" s="191"/>
      <c r="C13" s="192"/>
      <c r="D13" s="190"/>
      <c r="E13" s="190"/>
      <c r="F13" s="190"/>
      <c r="G13" s="190"/>
      <c r="H13" s="190"/>
      <c r="I13" s="190"/>
      <c r="J13" s="190"/>
    </row>
    <row r="14" spans="1:11" x14ac:dyDescent="0.2">
      <c r="A14" s="190"/>
      <c r="B14" s="191"/>
      <c r="C14" s="192"/>
      <c r="D14" s="190"/>
      <c r="E14" s="190"/>
      <c r="F14" s="190"/>
      <c r="G14" s="190"/>
      <c r="H14" s="190"/>
      <c r="I14" s="190"/>
      <c r="J14" s="190"/>
    </row>
    <row r="15" spans="1:11" x14ac:dyDescent="0.2">
      <c r="A15" s="190"/>
      <c r="B15" s="191"/>
      <c r="C15" s="192"/>
      <c r="D15" s="190"/>
      <c r="E15" s="190"/>
      <c r="F15" s="190"/>
      <c r="G15" s="190"/>
      <c r="H15" s="190"/>
      <c r="I15" s="190"/>
      <c r="J15" s="190"/>
    </row>
    <row r="16" spans="1:11" x14ac:dyDescent="0.2">
      <c r="A16" s="190"/>
      <c r="B16" s="191"/>
      <c r="C16" s="192"/>
      <c r="D16" s="190"/>
      <c r="E16" s="190"/>
      <c r="F16" s="190"/>
      <c r="G16" s="190"/>
      <c r="H16" s="190"/>
      <c r="I16" s="190"/>
      <c r="J16" s="190"/>
    </row>
    <row r="17" spans="1:10" x14ac:dyDescent="0.2">
      <c r="A17" s="190"/>
      <c r="B17" s="191"/>
      <c r="C17" s="192"/>
      <c r="D17" s="190"/>
      <c r="E17" s="190"/>
      <c r="F17" s="190"/>
      <c r="G17" s="190"/>
      <c r="H17" s="190"/>
      <c r="I17" s="190"/>
      <c r="J17" s="190"/>
    </row>
    <row r="18" spans="1:10" x14ac:dyDescent="0.2">
      <c r="A18" s="190"/>
      <c r="B18" s="191"/>
      <c r="C18" s="192"/>
      <c r="D18" s="190"/>
      <c r="E18" s="190"/>
      <c r="F18" s="190"/>
      <c r="G18" s="190"/>
      <c r="H18" s="190"/>
      <c r="I18" s="190"/>
      <c r="J18" s="190"/>
    </row>
    <row r="19" spans="1:10" x14ac:dyDescent="0.2">
      <c r="A19" s="190"/>
      <c r="B19" s="191"/>
      <c r="C19" s="192"/>
      <c r="D19" s="190"/>
      <c r="E19" s="190"/>
      <c r="F19" s="190"/>
      <c r="G19" s="190"/>
      <c r="H19" s="190"/>
      <c r="I19" s="190"/>
      <c r="J19" s="190"/>
    </row>
    <row r="21" spans="1:10" x14ac:dyDescent="0.2">
      <c r="A21" s="190"/>
      <c r="B21" s="191"/>
      <c r="C21" s="192"/>
      <c r="D21" s="190"/>
      <c r="E21" s="190"/>
      <c r="F21" s="190"/>
      <c r="G21" s="190"/>
      <c r="H21" s="190"/>
      <c r="I21" s="190"/>
      <c r="J21" s="190"/>
    </row>
    <row r="22" spans="1:10" x14ac:dyDescent="0.2">
      <c r="A22" s="190"/>
      <c r="B22" s="191"/>
      <c r="C22" s="192"/>
      <c r="D22" s="190"/>
      <c r="E22" s="190"/>
      <c r="F22" s="190"/>
      <c r="G22" s="190"/>
      <c r="H22" s="190"/>
      <c r="I22" s="190"/>
      <c r="J22" s="190"/>
    </row>
    <row r="23" spans="1:10" x14ac:dyDescent="0.2">
      <c r="A23" s="190"/>
      <c r="B23" s="191"/>
      <c r="C23" s="192"/>
      <c r="D23" s="190"/>
      <c r="E23" s="190"/>
      <c r="F23" s="190"/>
      <c r="G23" s="190"/>
      <c r="H23" s="190"/>
      <c r="I23" s="190"/>
      <c r="J23" s="190"/>
    </row>
    <row r="25" spans="1:10" x14ac:dyDescent="0.2">
      <c r="A25" s="190"/>
      <c r="C25" s="192"/>
      <c r="D25" s="190"/>
      <c r="E25" s="190"/>
      <c r="F25" s="190"/>
      <c r="G25" s="190"/>
      <c r="H25" s="190"/>
      <c r="I25" s="190"/>
      <c r="J25" s="190"/>
    </row>
    <row r="26" spans="1:10" x14ac:dyDescent="0.2">
      <c r="A26" s="190"/>
      <c r="C26" s="192"/>
      <c r="D26" s="190"/>
      <c r="E26" s="190"/>
      <c r="F26" s="190"/>
      <c r="G26" s="190"/>
      <c r="H26" s="190"/>
      <c r="I26" s="190"/>
      <c r="J26" s="190"/>
    </row>
    <row r="27" spans="1:10" x14ac:dyDescent="0.2">
      <c r="A27" s="190"/>
      <c r="C27" s="192"/>
      <c r="D27" s="190"/>
      <c r="E27" s="190"/>
      <c r="F27" s="190"/>
      <c r="G27" s="190"/>
      <c r="H27" s="190"/>
      <c r="I27" s="190"/>
      <c r="J27" s="190"/>
    </row>
    <row r="28" spans="1:10" x14ac:dyDescent="0.2">
      <c r="A28" s="458"/>
      <c r="B28" s="458"/>
      <c r="C28" s="458"/>
      <c r="D28" s="458"/>
      <c r="E28" s="458"/>
      <c r="F28" s="458"/>
      <c r="G28" s="458"/>
      <c r="H28" s="458"/>
      <c r="I28" s="458"/>
      <c r="J28" s="458"/>
    </row>
    <row r="29" spans="1:10" x14ac:dyDescent="0.2">
      <c r="A29" s="190"/>
      <c r="B29" s="191"/>
      <c r="C29" s="192"/>
      <c r="D29" s="190"/>
      <c r="E29" s="190"/>
      <c r="F29" s="190"/>
      <c r="G29" s="190"/>
      <c r="H29" s="190"/>
      <c r="I29" s="190"/>
      <c r="J29" s="190"/>
    </row>
    <row r="31" spans="1:10" x14ac:dyDescent="0.2">
      <c r="A31" s="190"/>
      <c r="B31" s="191"/>
      <c r="C31" s="192"/>
      <c r="D31" s="190"/>
      <c r="E31" s="190"/>
      <c r="F31" s="190"/>
      <c r="G31" s="190"/>
      <c r="H31" s="190"/>
      <c r="I31" s="190"/>
      <c r="J31" s="190"/>
    </row>
    <row r="32" spans="1:10" x14ac:dyDescent="0.2">
      <c r="A32" s="190"/>
      <c r="B32" s="191"/>
      <c r="C32" s="192"/>
      <c r="D32" s="190"/>
      <c r="E32" s="190"/>
      <c r="F32" s="190"/>
      <c r="G32" s="190"/>
      <c r="H32" s="190"/>
      <c r="I32" s="190"/>
      <c r="J32" s="190"/>
    </row>
    <row r="33" spans="1:10" x14ac:dyDescent="0.2">
      <c r="A33" s="459"/>
      <c r="B33" s="459"/>
      <c r="C33" s="459"/>
      <c r="D33" s="459"/>
      <c r="E33" s="459"/>
      <c r="F33" s="459"/>
      <c r="G33" s="459"/>
      <c r="H33" s="459"/>
      <c r="I33" s="459"/>
      <c r="J33" s="459"/>
    </row>
    <row r="34" spans="1:10" x14ac:dyDescent="0.2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26.25" x14ac:dyDescent="0.4">
      <c r="A35" s="461" t="s">
        <v>439</v>
      </c>
      <c r="B35" s="461"/>
      <c r="C35" s="461"/>
      <c r="D35" s="461"/>
      <c r="E35" s="461"/>
      <c r="F35" s="461"/>
      <c r="G35" s="461"/>
      <c r="H35" s="461"/>
      <c r="I35" s="461"/>
      <c r="J35" s="461"/>
    </row>
    <row r="37" spans="1:10" x14ac:dyDescent="0.2">
      <c r="B37" s="188"/>
      <c r="C37" s="189"/>
    </row>
    <row r="39" spans="1:10" x14ac:dyDescent="0.2">
      <c r="B39" s="193"/>
      <c r="C39" s="193"/>
      <c r="D39" s="193"/>
      <c r="E39" s="193"/>
      <c r="F39" s="193"/>
      <c r="G39" s="193"/>
      <c r="H39" s="193"/>
      <c r="I39" s="193"/>
    </row>
    <row r="50" spans="1:10" x14ac:dyDescent="0.2">
      <c r="A50" s="460"/>
      <c r="B50" s="460"/>
      <c r="C50" s="460"/>
      <c r="D50" s="460"/>
      <c r="E50" s="460"/>
      <c r="F50" s="460"/>
      <c r="G50" s="460"/>
      <c r="H50" s="460"/>
      <c r="I50" s="460"/>
      <c r="J50" s="460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 x14ac:dyDescent="0.25">
      <c r="A1" s="274" t="s">
        <v>399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7" t="str">
        <f>'3.1'!N1</f>
        <v>III. čtvrtletí 2022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529" t="str">
        <f>'3.1'!A4</f>
        <v>2022</v>
      </c>
      <c r="B3" s="522" t="s">
        <v>187</v>
      </c>
      <c r="C3" s="521"/>
      <c r="D3" s="523"/>
      <c r="E3" s="522" t="s">
        <v>19</v>
      </c>
      <c r="F3" s="521"/>
      <c r="G3" s="523"/>
      <c r="H3" s="522" t="s">
        <v>193</v>
      </c>
      <c r="I3" s="521"/>
      <c r="J3" s="523"/>
      <c r="K3" s="522" t="s">
        <v>6</v>
      </c>
      <c r="L3" s="521"/>
      <c r="M3" s="523"/>
      <c r="N3" s="521" t="s">
        <v>181</v>
      </c>
      <c r="O3" s="521"/>
      <c r="P3" s="521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530"/>
      <c r="B4" s="517" t="s">
        <v>168</v>
      </c>
      <c r="C4" s="518"/>
      <c r="D4" s="519"/>
      <c r="E4" s="527" t="s">
        <v>5</v>
      </c>
      <c r="F4" s="524"/>
      <c r="G4" s="528"/>
      <c r="H4" s="527" t="s">
        <v>5</v>
      </c>
      <c r="I4" s="524"/>
      <c r="J4" s="528"/>
      <c r="K4" s="527" t="s">
        <v>5</v>
      </c>
      <c r="L4" s="524"/>
      <c r="M4" s="528"/>
      <c r="N4" s="524" t="s">
        <v>5</v>
      </c>
      <c r="O4" s="524"/>
      <c r="P4" s="524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275"/>
      <c r="B5" s="386" t="s">
        <v>66</v>
      </c>
      <c r="C5" s="385" t="s">
        <v>67</v>
      </c>
      <c r="D5" s="390" t="s">
        <v>68</v>
      </c>
      <c r="E5" s="386" t="s">
        <v>66</v>
      </c>
      <c r="F5" s="385" t="s">
        <v>67</v>
      </c>
      <c r="G5" s="390" t="s">
        <v>68</v>
      </c>
      <c r="H5" s="386" t="s">
        <v>66</v>
      </c>
      <c r="I5" s="385" t="s">
        <v>67</v>
      </c>
      <c r="J5" s="390" t="s">
        <v>68</v>
      </c>
      <c r="K5" s="386" t="s">
        <v>66</v>
      </c>
      <c r="L5" s="385" t="s">
        <v>67</v>
      </c>
      <c r="M5" s="390" t="s">
        <v>68</v>
      </c>
      <c r="N5" s="385" t="s">
        <v>66</v>
      </c>
      <c r="O5" s="385" t="s">
        <v>67</v>
      </c>
      <c r="P5" s="385" t="s">
        <v>68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525" t="s">
        <v>296</v>
      </c>
      <c r="B6" s="509">
        <f>D7</f>
        <v>1110.4246300000007</v>
      </c>
      <c r="C6" s="506"/>
      <c r="D6" s="510"/>
      <c r="E6" s="509">
        <f>SUM(E7:G7)</f>
        <v>524750.978</v>
      </c>
      <c r="F6" s="506"/>
      <c r="G6" s="510"/>
      <c r="H6" s="509">
        <f>SUM(H7:J7)</f>
        <v>3987.7579999999998</v>
      </c>
      <c r="I6" s="506"/>
      <c r="J6" s="510"/>
      <c r="K6" s="509">
        <f>SUM(K7:M7)</f>
        <v>520763.22</v>
      </c>
      <c r="L6" s="506"/>
      <c r="M6" s="510"/>
      <c r="N6" s="506">
        <f>SUM(N7:P7)</f>
        <v>503410.87199999997</v>
      </c>
      <c r="O6" s="506"/>
      <c r="P6" s="506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526"/>
      <c r="B7" s="279">
        <f>SUM(B8:B10)</f>
        <v>1111.9186300000006</v>
      </c>
      <c r="C7" s="278">
        <f t="shared" ref="C7:P7" si="0">SUM(C8:C10)</f>
        <v>1110.8411300000007</v>
      </c>
      <c r="D7" s="280">
        <f t="shared" si="0"/>
        <v>1110.4246300000007</v>
      </c>
      <c r="E7" s="279">
        <f t="shared" si="0"/>
        <v>180603.43400000001</v>
      </c>
      <c r="F7" s="278">
        <f t="shared" si="0"/>
        <v>177033.99900000001</v>
      </c>
      <c r="G7" s="280">
        <f t="shared" si="0"/>
        <v>167113.54499999998</v>
      </c>
      <c r="H7" s="279">
        <f t="shared" si="0"/>
        <v>1354.7149999999997</v>
      </c>
      <c r="I7" s="278">
        <f t="shared" si="0"/>
        <v>1328.7479999999998</v>
      </c>
      <c r="J7" s="280">
        <f t="shared" si="0"/>
        <v>1304.2950000000001</v>
      </c>
      <c r="K7" s="279">
        <f t="shared" si="0"/>
        <v>179248.71900000001</v>
      </c>
      <c r="L7" s="278">
        <f t="shared" si="0"/>
        <v>175705.25099999999</v>
      </c>
      <c r="M7" s="280">
        <f t="shared" si="0"/>
        <v>165809.25</v>
      </c>
      <c r="N7" s="278">
        <f t="shared" si="0"/>
        <v>173522.83299999998</v>
      </c>
      <c r="O7" s="278">
        <f t="shared" si="0"/>
        <v>170715.95800000001</v>
      </c>
      <c r="P7" s="278">
        <f t="shared" si="0"/>
        <v>159172.08100000001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276" t="s">
        <v>192</v>
      </c>
      <c r="B8" s="268">
        <v>156.30063000000067</v>
      </c>
      <c r="C8" s="7">
        <v>155.22313000000071</v>
      </c>
      <c r="D8" s="265">
        <v>154.15863000000076</v>
      </c>
      <c r="E8" s="268">
        <v>22346.383000000005</v>
      </c>
      <c r="F8" s="7">
        <v>20457.75299999999</v>
      </c>
      <c r="G8" s="265">
        <v>30797.053999999989</v>
      </c>
      <c r="H8" s="268">
        <v>293.80999999999966</v>
      </c>
      <c r="I8" s="7">
        <v>286.60099999999983</v>
      </c>
      <c r="J8" s="265">
        <v>348.90599999999972</v>
      </c>
      <c r="K8" s="268">
        <v>22052.573000000004</v>
      </c>
      <c r="L8" s="7">
        <v>20171.151999999991</v>
      </c>
      <c r="M8" s="265">
        <v>30448.14799999999</v>
      </c>
      <c r="N8" s="7">
        <v>19899.328000000009</v>
      </c>
      <c r="O8" s="7">
        <v>17982.79700000002</v>
      </c>
      <c r="P8" s="7">
        <v>27847.266000000011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276" t="s">
        <v>225</v>
      </c>
      <c r="B9" s="268">
        <v>183.83799999999999</v>
      </c>
      <c r="C9" s="7">
        <v>183.83799999999999</v>
      </c>
      <c r="D9" s="265">
        <v>184.48599999999999</v>
      </c>
      <c r="E9" s="268">
        <v>38879.353999999999</v>
      </c>
      <c r="F9" s="7">
        <v>37710.582000000002</v>
      </c>
      <c r="G9" s="265">
        <v>41655.237999999998</v>
      </c>
      <c r="H9" s="268">
        <v>551.20600000000002</v>
      </c>
      <c r="I9" s="7">
        <v>513.74699999999984</v>
      </c>
      <c r="J9" s="265">
        <v>553.74100000000033</v>
      </c>
      <c r="K9" s="268">
        <v>38328.148000000001</v>
      </c>
      <c r="L9" s="7">
        <v>37196.834999999999</v>
      </c>
      <c r="M9" s="265">
        <v>41101.496999999996</v>
      </c>
      <c r="N9" s="7">
        <v>34853.006999999998</v>
      </c>
      <c r="O9" s="7">
        <v>35209.636999999995</v>
      </c>
      <c r="P9" s="7">
        <v>38693.050000000003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277" t="s">
        <v>226</v>
      </c>
      <c r="B10" s="269">
        <v>771.78</v>
      </c>
      <c r="C10" s="264">
        <v>771.78</v>
      </c>
      <c r="D10" s="266">
        <v>771.78</v>
      </c>
      <c r="E10" s="269">
        <v>119377.697</v>
      </c>
      <c r="F10" s="264">
        <v>118865.664</v>
      </c>
      <c r="G10" s="266">
        <v>94661.253000000012</v>
      </c>
      <c r="H10" s="269">
        <v>509.69900000000007</v>
      </c>
      <c r="I10" s="264">
        <v>528.40000000000009</v>
      </c>
      <c r="J10" s="266">
        <v>401.64800000000002</v>
      </c>
      <c r="K10" s="269">
        <v>118867.99800000001</v>
      </c>
      <c r="L10" s="264">
        <v>118337.26400000001</v>
      </c>
      <c r="M10" s="266">
        <v>94259.60500000001</v>
      </c>
      <c r="N10" s="264">
        <v>118770.49799999999</v>
      </c>
      <c r="O10" s="264">
        <v>117523.52399999999</v>
      </c>
      <c r="P10" s="264">
        <v>92631.764999999999</v>
      </c>
      <c r="Q10" s="9"/>
      <c r="R10" s="9"/>
      <c r="S10" s="9"/>
      <c r="T10" s="9"/>
      <c r="U10" s="9"/>
      <c r="V10" s="9"/>
      <c r="W10" s="9"/>
    </row>
    <row r="11" spans="1:23" s="15" customFormat="1" ht="11.25" x14ac:dyDescent="0.2">
      <c r="A11" s="15" t="s">
        <v>405</v>
      </c>
      <c r="H11" s="114"/>
      <c r="P11" s="14"/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529" t="str">
        <f>'3.1'!A4</f>
        <v>2022</v>
      </c>
      <c r="B13" s="522" t="s">
        <v>187</v>
      </c>
      <c r="C13" s="521"/>
      <c r="D13" s="523"/>
      <c r="E13" s="522" t="s">
        <v>19</v>
      </c>
      <c r="F13" s="521"/>
      <c r="G13" s="523"/>
      <c r="H13" s="522" t="s">
        <v>198</v>
      </c>
      <c r="I13" s="521"/>
      <c r="J13" s="523"/>
      <c r="K13" s="522" t="s">
        <v>6</v>
      </c>
      <c r="L13" s="521"/>
      <c r="M13" s="523"/>
      <c r="N13" s="521" t="s">
        <v>181</v>
      </c>
      <c r="O13" s="521"/>
      <c r="P13" s="521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530"/>
      <c r="B14" s="517" t="s">
        <v>168</v>
      </c>
      <c r="C14" s="518"/>
      <c r="D14" s="519"/>
      <c r="E14" s="527" t="s">
        <v>5</v>
      </c>
      <c r="F14" s="524"/>
      <c r="G14" s="528"/>
      <c r="H14" s="527" t="s">
        <v>5</v>
      </c>
      <c r="I14" s="524"/>
      <c r="J14" s="528"/>
      <c r="K14" s="527" t="s">
        <v>5</v>
      </c>
      <c r="L14" s="524"/>
      <c r="M14" s="528"/>
      <c r="N14" s="524" t="s">
        <v>5</v>
      </c>
      <c r="O14" s="524"/>
      <c r="P14" s="524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275"/>
      <c r="B15" s="386" t="s">
        <v>66</v>
      </c>
      <c r="C15" s="385" t="s">
        <v>67</v>
      </c>
      <c r="D15" s="390" t="s">
        <v>68</v>
      </c>
      <c r="E15" s="386" t="s">
        <v>66</v>
      </c>
      <c r="F15" s="385" t="s">
        <v>67</v>
      </c>
      <c r="G15" s="390" t="s">
        <v>68</v>
      </c>
      <c r="H15" s="386" t="s">
        <v>66</v>
      </c>
      <c r="I15" s="385" t="s">
        <v>67</v>
      </c>
      <c r="J15" s="390" t="s">
        <v>68</v>
      </c>
      <c r="K15" s="386" t="s">
        <v>66</v>
      </c>
      <c r="L15" s="385" t="s">
        <v>67</v>
      </c>
      <c r="M15" s="390" t="s">
        <v>68</v>
      </c>
      <c r="N15" s="385" t="s">
        <v>66</v>
      </c>
      <c r="O15" s="385" t="s">
        <v>67</v>
      </c>
      <c r="P15" s="385" t="s">
        <v>68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525" t="s">
        <v>18</v>
      </c>
      <c r="B16" s="531">
        <f>D17</f>
        <v>1171.5</v>
      </c>
      <c r="C16" s="532"/>
      <c r="D16" s="533"/>
      <c r="E16" s="531">
        <f>SUM(E17:G17)</f>
        <v>212147.27000000002</v>
      </c>
      <c r="F16" s="532"/>
      <c r="G16" s="533"/>
      <c r="H16" s="531">
        <f>SUM(H17:J17)</f>
        <v>272329.43</v>
      </c>
      <c r="I16" s="532"/>
      <c r="J16" s="533"/>
      <c r="K16" s="531">
        <f>SUM(K17:M17)</f>
        <v>209397.06</v>
      </c>
      <c r="L16" s="532"/>
      <c r="M16" s="533"/>
      <c r="N16" s="534">
        <f>SUM(N17:P17)</f>
        <v>211023.54</v>
      </c>
      <c r="O16" s="532"/>
      <c r="P16" s="532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526"/>
      <c r="B17" s="279">
        <v>1171.5</v>
      </c>
      <c r="C17" s="278">
        <v>1171.5</v>
      </c>
      <c r="D17" s="280">
        <v>1171.5</v>
      </c>
      <c r="E17" s="279">
        <v>74246.03</v>
      </c>
      <c r="F17" s="278">
        <v>57353.88</v>
      </c>
      <c r="G17" s="280">
        <v>80547.360000000001</v>
      </c>
      <c r="H17" s="279">
        <v>97015.450000000012</v>
      </c>
      <c r="I17" s="278">
        <v>74605.489999999991</v>
      </c>
      <c r="J17" s="280">
        <v>100708.49</v>
      </c>
      <c r="K17" s="279">
        <v>73299.77</v>
      </c>
      <c r="L17" s="278">
        <v>56614.25</v>
      </c>
      <c r="M17" s="280">
        <v>79483.039999999994</v>
      </c>
      <c r="N17" s="278">
        <v>73840.91</v>
      </c>
      <c r="O17" s="278">
        <v>57049.070000000007</v>
      </c>
      <c r="P17" s="278">
        <v>80133.56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 x14ac:dyDescent="0.25">
      <c r="A1" s="274" t="s">
        <v>400</v>
      </c>
      <c r="P1" s="217" t="str">
        <f>'3.1'!N1</f>
        <v>III. čtvrtletí 2022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529" t="str">
        <f>'3.1'!A4</f>
        <v>2022</v>
      </c>
      <c r="B3" s="522" t="s">
        <v>187</v>
      </c>
      <c r="C3" s="521"/>
      <c r="D3" s="523"/>
      <c r="E3" s="522" t="s">
        <v>19</v>
      </c>
      <c r="F3" s="521"/>
      <c r="G3" s="523"/>
      <c r="H3" s="522" t="s">
        <v>193</v>
      </c>
      <c r="I3" s="521"/>
      <c r="J3" s="523"/>
      <c r="K3" s="522" t="s">
        <v>6</v>
      </c>
      <c r="L3" s="521"/>
      <c r="M3" s="523"/>
      <c r="N3" s="521" t="s">
        <v>181</v>
      </c>
      <c r="O3" s="521"/>
      <c r="P3" s="521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530"/>
      <c r="B4" s="517" t="s">
        <v>168</v>
      </c>
      <c r="C4" s="518"/>
      <c r="D4" s="519"/>
      <c r="E4" s="527" t="s">
        <v>5</v>
      </c>
      <c r="F4" s="524"/>
      <c r="G4" s="528"/>
      <c r="H4" s="527" t="s">
        <v>5</v>
      </c>
      <c r="I4" s="524"/>
      <c r="J4" s="528"/>
      <c r="K4" s="527" t="s">
        <v>5</v>
      </c>
      <c r="L4" s="524"/>
      <c r="M4" s="528"/>
      <c r="N4" s="524" t="s">
        <v>5</v>
      </c>
      <c r="O4" s="524"/>
      <c r="P4" s="52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275"/>
      <c r="B5" s="386" t="s">
        <v>66</v>
      </c>
      <c r="C5" s="385" t="s">
        <v>67</v>
      </c>
      <c r="D5" s="390" t="s">
        <v>68</v>
      </c>
      <c r="E5" s="386" t="s">
        <v>66</v>
      </c>
      <c r="F5" s="385" t="s">
        <v>67</v>
      </c>
      <c r="G5" s="390" t="s">
        <v>68</v>
      </c>
      <c r="H5" s="386" t="s">
        <v>66</v>
      </c>
      <c r="I5" s="385" t="s">
        <v>67</v>
      </c>
      <c r="J5" s="390" t="s">
        <v>68</v>
      </c>
      <c r="K5" s="386" t="s">
        <v>66</v>
      </c>
      <c r="L5" s="385" t="s">
        <v>67</v>
      </c>
      <c r="M5" s="390" t="s">
        <v>68</v>
      </c>
      <c r="N5" s="385" t="s">
        <v>66</v>
      </c>
      <c r="O5" s="385" t="s">
        <v>67</v>
      </c>
      <c r="P5" s="385" t="s">
        <v>68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525" t="s">
        <v>297</v>
      </c>
      <c r="B6" s="509">
        <f>D7</f>
        <v>2079.3347699999999</v>
      </c>
      <c r="C6" s="506"/>
      <c r="D6" s="510"/>
      <c r="E6" s="509">
        <f>SUM(E7:G7)</f>
        <v>751506.57800000021</v>
      </c>
      <c r="F6" s="506"/>
      <c r="G6" s="510"/>
      <c r="H6" s="509">
        <f>SUM(H7:J7)</f>
        <v>5766.8549999999996</v>
      </c>
      <c r="I6" s="506"/>
      <c r="J6" s="510"/>
      <c r="K6" s="509">
        <f>SUM(K7:M7)</f>
        <v>745739.72300000011</v>
      </c>
      <c r="L6" s="506"/>
      <c r="M6" s="510"/>
      <c r="N6" s="506">
        <f>SUM(N7:P7)</f>
        <v>695214.71899999992</v>
      </c>
      <c r="O6" s="506"/>
      <c r="P6" s="506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526"/>
      <c r="B7" s="279">
        <f>SUM(B8:B13)</f>
        <v>2092.8749300000004</v>
      </c>
      <c r="C7" s="278">
        <f t="shared" ref="C7:P7" si="0">SUM(C8:C13)</f>
        <v>2091.2671900000005</v>
      </c>
      <c r="D7" s="280">
        <f t="shared" si="0"/>
        <v>2079.3347699999999</v>
      </c>
      <c r="E7" s="279">
        <f t="shared" si="0"/>
        <v>301462.36</v>
      </c>
      <c r="F7" s="278">
        <f t="shared" si="0"/>
        <v>262942.99500000017</v>
      </c>
      <c r="G7" s="280">
        <f t="shared" si="0"/>
        <v>187101.22299999994</v>
      </c>
      <c r="H7" s="279">
        <f t="shared" si="0"/>
        <v>2158.047</v>
      </c>
      <c r="I7" s="278">
        <f t="shared" si="0"/>
        <v>1912.4530000000004</v>
      </c>
      <c r="J7" s="280">
        <f t="shared" si="0"/>
        <v>1696.3549999999991</v>
      </c>
      <c r="K7" s="279">
        <f t="shared" si="0"/>
        <v>299304.31299999997</v>
      </c>
      <c r="L7" s="278">
        <f t="shared" si="0"/>
        <v>261030.54200000019</v>
      </c>
      <c r="M7" s="280">
        <f t="shared" si="0"/>
        <v>185404.86799999993</v>
      </c>
      <c r="N7" s="278">
        <f t="shared" si="0"/>
        <v>279606.8349999999</v>
      </c>
      <c r="O7" s="278">
        <f t="shared" si="0"/>
        <v>242938.87400000004</v>
      </c>
      <c r="P7" s="278">
        <f t="shared" si="0"/>
        <v>172669.00999999998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276" t="s">
        <v>223</v>
      </c>
      <c r="B8" s="288">
        <v>89.231140000001147</v>
      </c>
      <c r="C8" s="7">
        <v>87.782730000001251</v>
      </c>
      <c r="D8" s="265">
        <v>84.319620000000995</v>
      </c>
      <c r="E8" s="268">
        <v>11807.63599999996</v>
      </c>
      <c r="F8" s="7">
        <v>10125.540000000023</v>
      </c>
      <c r="G8" s="265">
        <v>6850.9189999999735</v>
      </c>
      <c r="H8" s="268">
        <v>5.8619999999999939</v>
      </c>
      <c r="I8" s="7">
        <v>4.9759999999999973</v>
      </c>
      <c r="J8" s="265">
        <v>4.3779999999999948</v>
      </c>
      <c r="K8" s="268">
        <v>11801.773999999961</v>
      </c>
      <c r="L8" s="7">
        <v>10120.564000000022</v>
      </c>
      <c r="M8" s="265">
        <v>6846.5409999999738</v>
      </c>
      <c r="N8" s="7">
        <v>8464.6890000000094</v>
      </c>
      <c r="O8" s="7">
        <v>7189.9889999999832</v>
      </c>
      <c r="P8" s="7">
        <v>4698.6800000000258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276" t="s">
        <v>188</v>
      </c>
      <c r="B9" s="288">
        <v>148.33732999999944</v>
      </c>
      <c r="C9" s="7">
        <v>146.74310999999923</v>
      </c>
      <c r="D9" s="265">
        <v>142.89702999999906</v>
      </c>
      <c r="E9" s="268">
        <v>19445.150000000005</v>
      </c>
      <c r="F9" s="7">
        <v>16553.775999999969</v>
      </c>
      <c r="G9" s="265">
        <v>11170.962000000023</v>
      </c>
      <c r="H9" s="268">
        <v>55.08</v>
      </c>
      <c r="I9" s="7">
        <v>55.84899999999999</v>
      </c>
      <c r="J9" s="265">
        <v>51.435999999999993</v>
      </c>
      <c r="K9" s="268">
        <v>19390.070000000003</v>
      </c>
      <c r="L9" s="7">
        <v>16497.926999999971</v>
      </c>
      <c r="M9" s="265">
        <v>11119.526000000023</v>
      </c>
      <c r="N9" s="7">
        <v>12789.549999999997</v>
      </c>
      <c r="O9" s="7">
        <v>10453.751000000027</v>
      </c>
      <c r="P9" s="7">
        <v>6924.4779999999855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276" t="s">
        <v>201</v>
      </c>
      <c r="B10" s="288">
        <v>61.997549999999912</v>
      </c>
      <c r="C10" s="7">
        <v>61.320369999999919</v>
      </c>
      <c r="D10" s="265">
        <v>60.199199999999934</v>
      </c>
      <c r="E10" s="268">
        <v>8341.5059999999958</v>
      </c>
      <c r="F10" s="7">
        <v>7094.7119999999995</v>
      </c>
      <c r="G10" s="265">
        <v>4889.5670000000027</v>
      </c>
      <c r="H10" s="268">
        <v>53.917999999999999</v>
      </c>
      <c r="I10" s="7">
        <v>54.001999999999995</v>
      </c>
      <c r="J10" s="265">
        <v>52.354999999999997</v>
      </c>
      <c r="K10" s="268">
        <v>8287.5879999999961</v>
      </c>
      <c r="L10" s="7">
        <v>7040.7099999999991</v>
      </c>
      <c r="M10" s="265">
        <v>4837.2120000000032</v>
      </c>
      <c r="N10" s="7">
        <v>5852.1849999999995</v>
      </c>
      <c r="O10" s="7">
        <v>4878.6790000000001</v>
      </c>
      <c r="P10" s="7">
        <v>3455.2710000000011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276" t="s">
        <v>189</v>
      </c>
      <c r="B11" s="288">
        <v>461.5260899999999</v>
      </c>
      <c r="C11" s="7">
        <v>462.44893999999988</v>
      </c>
      <c r="D11" s="265">
        <v>462.04728999999986</v>
      </c>
      <c r="E11" s="268">
        <v>66160.971000000034</v>
      </c>
      <c r="F11" s="7">
        <v>57670.362000000066</v>
      </c>
      <c r="G11" s="265">
        <v>41091.055999999931</v>
      </c>
      <c r="H11" s="268">
        <v>495.51900000000001</v>
      </c>
      <c r="I11" s="7">
        <v>443.87000000000023</v>
      </c>
      <c r="J11" s="265">
        <v>308.69699999999978</v>
      </c>
      <c r="K11" s="268">
        <v>65665.452000000034</v>
      </c>
      <c r="L11" s="7">
        <v>57226.492000000064</v>
      </c>
      <c r="M11" s="265">
        <v>40782.358999999931</v>
      </c>
      <c r="N11" s="7">
        <v>60026.60799999992</v>
      </c>
      <c r="O11" s="7">
        <v>51824.076999999976</v>
      </c>
      <c r="P11" s="7">
        <v>36878.268999999957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276" t="s">
        <v>190</v>
      </c>
      <c r="B12" s="288">
        <v>986.58706000000006</v>
      </c>
      <c r="C12" s="7">
        <v>987.77628000000004</v>
      </c>
      <c r="D12" s="265">
        <v>984.67628000000013</v>
      </c>
      <c r="E12" s="268">
        <v>144388.83300000001</v>
      </c>
      <c r="F12" s="7">
        <v>126573.31200000011</v>
      </c>
      <c r="G12" s="265">
        <v>90414.757000000012</v>
      </c>
      <c r="H12" s="268">
        <v>839.10299999999984</v>
      </c>
      <c r="I12" s="7">
        <v>743.68500000000017</v>
      </c>
      <c r="J12" s="265">
        <v>820.09999999999945</v>
      </c>
      <c r="K12" s="268">
        <v>143549.73000000001</v>
      </c>
      <c r="L12" s="7">
        <v>125829.62700000011</v>
      </c>
      <c r="M12" s="265">
        <v>89594.657000000007</v>
      </c>
      <c r="N12" s="7">
        <v>142181.94</v>
      </c>
      <c r="O12" s="7">
        <v>124567.12600000006</v>
      </c>
      <c r="P12" s="7">
        <v>88702.464000000007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277" t="s">
        <v>191</v>
      </c>
      <c r="B13" s="289">
        <v>345.19575999999995</v>
      </c>
      <c r="C13" s="264">
        <v>345.19575999999995</v>
      </c>
      <c r="D13" s="266">
        <v>345.19534999999991</v>
      </c>
      <c r="E13" s="269">
        <v>51318.263999999996</v>
      </c>
      <c r="F13" s="264">
        <v>44925.292999999998</v>
      </c>
      <c r="G13" s="266">
        <v>32683.961999999996</v>
      </c>
      <c r="H13" s="269">
        <v>708.56499999999994</v>
      </c>
      <c r="I13" s="264">
        <v>610.07100000000003</v>
      </c>
      <c r="J13" s="266">
        <v>459.38899999999995</v>
      </c>
      <c r="K13" s="269">
        <v>50609.698999999993</v>
      </c>
      <c r="L13" s="264">
        <v>44315.221999999994</v>
      </c>
      <c r="M13" s="266">
        <v>32224.572999999997</v>
      </c>
      <c r="N13" s="264">
        <v>50291.862999999998</v>
      </c>
      <c r="O13" s="264">
        <v>44025.252</v>
      </c>
      <c r="P13" s="264">
        <v>32009.847999999994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1.25" x14ac:dyDescent="0.2">
      <c r="A14" s="15" t="s">
        <v>405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 x14ac:dyDescent="0.2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529" t="str">
        <f>'3.1'!A4</f>
        <v>2022</v>
      </c>
      <c r="B27" s="522" t="s">
        <v>187</v>
      </c>
      <c r="C27" s="521"/>
      <c r="D27" s="523"/>
      <c r="E27" s="522" t="s">
        <v>19</v>
      </c>
      <c r="F27" s="521"/>
      <c r="G27" s="523"/>
      <c r="H27" s="522" t="s">
        <v>193</v>
      </c>
      <c r="I27" s="521"/>
      <c r="J27" s="523"/>
      <c r="K27" s="522" t="s">
        <v>6</v>
      </c>
      <c r="L27" s="521"/>
      <c r="M27" s="523"/>
      <c r="N27" s="521" t="s">
        <v>181</v>
      </c>
      <c r="O27" s="521"/>
      <c r="P27" s="521"/>
    </row>
    <row r="28" spans="1:28" ht="12" customHeight="1" x14ac:dyDescent="0.2">
      <c r="A28" s="530"/>
      <c r="B28" s="517" t="s">
        <v>168</v>
      </c>
      <c r="C28" s="518"/>
      <c r="D28" s="519"/>
      <c r="E28" s="527" t="s">
        <v>5</v>
      </c>
      <c r="F28" s="524"/>
      <c r="G28" s="528"/>
      <c r="H28" s="527" t="s">
        <v>5</v>
      </c>
      <c r="I28" s="524"/>
      <c r="J28" s="528"/>
      <c r="K28" s="527" t="s">
        <v>5</v>
      </c>
      <c r="L28" s="524"/>
      <c r="M28" s="528"/>
      <c r="N28" s="524" t="s">
        <v>5</v>
      </c>
      <c r="O28" s="524"/>
      <c r="P28" s="524"/>
    </row>
    <row r="29" spans="1:28" x14ac:dyDescent="0.2">
      <c r="A29" s="275"/>
      <c r="B29" s="386" t="s">
        <v>66</v>
      </c>
      <c r="C29" s="385" t="s">
        <v>67</v>
      </c>
      <c r="D29" s="390" t="s">
        <v>68</v>
      </c>
      <c r="E29" s="386" t="s">
        <v>66</v>
      </c>
      <c r="F29" s="385" t="s">
        <v>67</v>
      </c>
      <c r="G29" s="390" t="s">
        <v>68</v>
      </c>
      <c r="H29" s="386" t="s">
        <v>66</v>
      </c>
      <c r="I29" s="385" t="s">
        <v>67</v>
      </c>
      <c r="J29" s="390" t="s">
        <v>68</v>
      </c>
      <c r="K29" s="386" t="s">
        <v>66</v>
      </c>
      <c r="L29" s="385" t="s">
        <v>67</v>
      </c>
      <c r="M29" s="390" t="s">
        <v>68</v>
      </c>
      <c r="N29" s="385" t="s">
        <v>66</v>
      </c>
      <c r="O29" s="385" t="s">
        <v>67</v>
      </c>
      <c r="P29" s="385" t="s">
        <v>68</v>
      </c>
    </row>
    <row r="30" spans="1:28" x14ac:dyDescent="0.2">
      <c r="A30" s="525" t="s">
        <v>298</v>
      </c>
      <c r="B30" s="509">
        <f>D31</f>
        <v>339.40990000000011</v>
      </c>
      <c r="C30" s="506"/>
      <c r="D30" s="510"/>
      <c r="E30" s="509">
        <f>SUM(E31:G31)</f>
        <v>101703.628</v>
      </c>
      <c r="F30" s="506"/>
      <c r="G30" s="510"/>
      <c r="H30" s="509">
        <f>SUM(H31:J31)</f>
        <v>1257.3180000000002</v>
      </c>
      <c r="I30" s="506"/>
      <c r="J30" s="510"/>
      <c r="K30" s="509">
        <f>SUM(K31:M31)</f>
        <v>100446.31</v>
      </c>
      <c r="L30" s="506"/>
      <c r="M30" s="510"/>
      <c r="N30" s="506">
        <f>SUM(N31:P31)</f>
        <v>100373.321</v>
      </c>
      <c r="O30" s="506"/>
      <c r="P30" s="506"/>
    </row>
    <row r="31" spans="1:28" x14ac:dyDescent="0.2">
      <c r="A31" s="526"/>
      <c r="B31" s="279">
        <f>SUM(B32:B35)</f>
        <v>339.40990000000011</v>
      </c>
      <c r="C31" s="278">
        <f t="shared" ref="C31:P31" si="1">SUM(C32:C35)</f>
        <v>339.40990000000011</v>
      </c>
      <c r="D31" s="280">
        <f t="shared" si="1"/>
        <v>339.40990000000011</v>
      </c>
      <c r="E31" s="279">
        <f t="shared" si="1"/>
        <v>36357.16800000002</v>
      </c>
      <c r="F31" s="278">
        <f t="shared" si="1"/>
        <v>28619.424000000006</v>
      </c>
      <c r="G31" s="280">
        <f t="shared" si="1"/>
        <v>36727.035999999971</v>
      </c>
      <c r="H31" s="279">
        <f t="shared" si="1"/>
        <v>380.26599999999996</v>
      </c>
      <c r="I31" s="278">
        <f t="shared" si="1"/>
        <v>443.57699999999988</v>
      </c>
      <c r="J31" s="280">
        <f t="shared" si="1"/>
        <v>433.47500000000025</v>
      </c>
      <c r="K31" s="279">
        <f t="shared" si="1"/>
        <v>35976.902000000016</v>
      </c>
      <c r="L31" s="278">
        <f t="shared" si="1"/>
        <v>28175.847000000009</v>
      </c>
      <c r="M31" s="280">
        <f t="shared" si="1"/>
        <v>36293.560999999972</v>
      </c>
      <c r="N31" s="278">
        <f t="shared" si="1"/>
        <v>35910.989000000009</v>
      </c>
      <c r="O31" s="278">
        <f t="shared" si="1"/>
        <v>28176.843999999997</v>
      </c>
      <c r="P31" s="278">
        <f t="shared" si="1"/>
        <v>36285.487999999998</v>
      </c>
    </row>
    <row r="32" spans="1:28" x14ac:dyDescent="0.2">
      <c r="A32" s="276" t="s">
        <v>199</v>
      </c>
      <c r="B32" s="288">
        <v>2.7799</v>
      </c>
      <c r="C32" s="7">
        <v>2.7799</v>
      </c>
      <c r="D32" s="265">
        <v>2.7799</v>
      </c>
      <c r="E32" s="268">
        <v>96.043999999999983</v>
      </c>
      <c r="F32" s="7">
        <v>65.971999999999994</v>
      </c>
      <c r="G32" s="265">
        <v>89.032000000000011</v>
      </c>
      <c r="H32" s="268">
        <v>2.8660000000000001</v>
      </c>
      <c r="I32" s="7">
        <v>2.0870000000000002</v>
      </c>
      <c r="J32" s="265">
        <v>2.2579999999999996</v>
      </c>
      <c r="K32" s="268">
        <v>93.177999999999983</v>
      </c>
      <c r="L32" s="7">
        <v>63.884999999999991</v>
      </c>
      <c r="M32" s="265">
        <v>86.774000000000015</v>
      </c>
      <c r="N32" s="7">
        <v>94.152000000000015</v>
      </c>
      <c r="O32" s="7">
        <v>64.344000000000008</v>
      </c>
      <c r="P32" s="7">
        <v>86.462000000000003</v>
      </c>
    </row>
    <row r="33" spans="1:16" x14ac:dyDescent="0.2">
      <c r="A33" s="276" t="s">
        <v>200</v>
      </c>
      <c r="B33" s="288">
        <v>5.76</v>
      </c>
      <c r="C33" s="7">
        <v>5.76</v>
      </c>
      <c r="D33" s="265">
        <v>5.76</v>
      </c>
      <c r="E33" s="268">
        <v>419.142</v>
      </c>
      <c r="F33" s="7">
        <v>489.73300000000006</v>
      </c>
      <c r="G33" s="265">
        <v>532.30099999999993</v>
      </c>
      <c r="H33" s="268">
        <v>5.6639999999999997</v>
      </c>
      <c r="I33" s="7">
        <v>8.3629999999999995</v>
      </c>
      <c r="J33" s="265">
        <v>6.4249999999999998</v>
      </c>
      <c r="K33" s="268">
        <v>413.47800000000001</v>
      </c>
      <c r="L33" s="7">
        <v>481.37000000000006</v>
      </c>
      <c r="M33" s="265">
        <v>525.87599999999998</v>
      </c>
      <c r="N33" s="7">
        <v>412.45300000000003</v>
      </c>
      <c r="O33" s="7">
        <v>479.40199999999999</v>
      </c>
      <c r="P33" s="7">
        <v>524.5089999999999</v>
      </c>
    </row>
    <row r="34" spans="1:16" x14ac:dyDescent="0.2">
      <c r="A34" s="276" t="s">
        <v>202</v>
      </c>
      <c r="B34" s="288">
        <v>57.879999999999995</v>
      </c>
      <c r="C34" s="7">
        <v>57.879999999999995</v>
      </c>
      <c r="D34" s="265">
        <v>57.879999999999995</v>
      </c>
      <c r="E34" s="268">
        <v>6494.6779999999999</v>
      </c>
      <c r="F34" s="7">
        <v>4993.2540000000008</v>
      </c>
      <c r="G34" s="265">
        <v>6367.6610000000001</v>
      </c>
      <c r="H34" s="268">
        <v>62.60199999999999</v>
      </c>
      <c r="I34" s="7">
        <v>57.297000000000011</v>
      </c>
      <c r="J34" s="265">
        <v>62.277000000000001</v>
      </c>
      <c r="K34" s="268">
        <v>6432.076</v>
      </c>
      <c r="L34" s="7">
        <v>4935.9570000000012</v>
      </c>
      <c r="M34" s="265">
        <v>6305.384</v>
      </c>
      <c r="N34" s="7">
        <v>6431.838999999999</v>
      </c>
      <c r="O34" s="7">
        <v>4936.4080000000004</v>
      </c>
      <c r="P34" s="7">
        <v>6305.7179999999998</v>
      </c>
    </row>
    <row r="35" spans="1:16" x14ac:dyDescent="0.2">
      <c r="A35" s="277" t="s">
        <v>203</v>
      </c>
      <c r="B35" s="289">
        <v>272.99000000000012</v>
      </c>
      <c r="C35" s="264">
        <v>272.99000000000012</v>
      </c>
      <c r="D35" s="266">
        <v>272.99000000000012</v>
      </c>
      <c r="E35" s="269">
        <v>29347.304000000018</v>
      </c>
      <c r="F35" s="264">
        <v>23070.465000000007</v>
      </c>
      <c r="G35" s="266">
        <v>29738.041999999969</v>
      </c>
      <c r="H35" s="269">
        <v>309.13399999999996</v>
      </c>
      <c r="I35" s="264">
        <v>375.82999999999987</v>
      </c>
      <c r="J35" s="266">
        <v>362.51500000000027</v>
      </c>
      <c r="K35" s="269">
        <v>29038.17000000002</v>
      </c>
      <c r="L35" s="264">
        <v>22694.635000000009</v>
      </c>
      <c r="M35" s="266">
        <v>29375.526999999969</v>
      </c>
      <c r="N35" s="264">
        <v>28972.545000000009</v>
      </c>
      <c r="O35" s="264">
        <v>22696.689999999995</v>
      </c>
      <c r="P35" s="264">
        <v>29368.798999999999</v>
      </c>
    </row>
    <row r="36" spans="1:16" s="15" customFormat="1" ht="11.25" x14ac:dyDescent="0.2">
      <c r="A36" s="15" t="s">
        <v>405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 x14ac:dyDescent="0.2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 x14ac:dyDescent="0.25">
      <c r="A1" s="281" t="s">
        <v>401</v>
      </c>
      <c r="B1" s="99"/>
      <c r="C1" s="99"/>
      <c r="D1" s="99"/>
      <c r="M1" s="217" t="str">
        <f>'3.1'!N1</f>
        <v>III. čtvrtletí 2022</v>
      </c>
    </row>
    <row r="2" spans="1:13" ht="6" customHeight="1" x14ac:dyDescent="0.2"/>
    <row r="3" spans="1:13" ht="12.75" customHeight="1" x14ac:dyDescent="0.2">
      <c r="A3" s="529" t="str">
        <f>'3.1'!A4</f>
        <v>2022</v>
      </c>
      <c r="B3" s="522" t="s">
        <v>19</v>
      </c>
      <c r="C3" s="521"/>
      <c r="D3" s="523"/>
      <c r="E3" s="522" t="s">
        <v>193</v>
      </c>
      <c r="F3" s="521"/>
      <c r="G3" s="523"/>
      <c r="H3" s="522" t="s">
        <v>195</v>
      </c>
      <c r="I3" s="521"/>
      <c r="J3" s="523"/>
      <c r="K3" s="521" t="s">
        <v>6</v>
      </c>
      <c r="L3" s="521"/>
      <c r="M3" s="521"/>
    </row>
    <row r="4" spans="1:13" ht="12.75" customHeight="1" x14ac:dyDescent="0.2">
      <c r="A4" s="530"/>
      <c r="B4" s="517" t="s">
        <v>103</v>
      </c>
      <c r="C4" s="518"/>
      <c r="D4" s="519"/>
      <c r="E4" s="527" t="s">
        <v>103</v>
      </c>
      <c r="F4" s="524"/>
      <c r="G4" s="528"/>
      <c r="H4" s="527" t="s">
        <v>103</v>
      </c>
      <c r="I4" s="524"/>
      <c r="J4" s="528"/>
      <c r="K4" s="524" t="s">
        <v>103</v>
      </c>
      <c r="L4" s="524"/>
      <c r="M4" s="524"/>
    </row>
    <row r="5" spans="1:13" ht="12.75" customHeight="1" x14ac:dyDescent="0.2">
      <c r="A5" s="275"/>
      <c r="B5" s="386" t="s">
        <v>66</v>
      </c>
      <c r="C5" s="385" t="s">
        <v>67</v>
      </c>
      <c r="D5" s="390" t="s">
        <v>68</v>
      </c>
      <c r="E5" s="386" t="s">
        <v>66</v>
      </c>
      <c r="F5" s="385" t="s">
        <v>67</v>
      </c>
      <c r="G5" s="390" t="s">
        <v>68</v>
      </c>
      <c r="H5" s="386" t="s">
        <v>66</v>
      </c>
      <c r="I5" s="385" t="s">
        <v>67</v>
      </c>
      <c r="J5" s="390" t="s">
        <v>68</v>
      </c>
      <c r="K5" s="385" t="s">
        <v>66</v>
      </c>
      <c r="L5" s="385" t="s">
        <v>67</v>
      </c>
      <c r="M5" s="385" t="s">
        <v>68</v>
      </c>
    </row>
    <row r="6" spans="1:13" ht="12.75" customHeight="1" x14ac:dyDescent="0.2">
      <c r="A6" s="525" t="s">
        <v>150</v>
      </c>
      <c r="B6" s="509">
        <f>SUM(B7:D7)</f>
        <v>656942.50300000003</v>
      </c>
      <c r="C6" s="506"/>
      <c r="D6" s="510"/>
      <c r="E6" s="509">
        <f>SUM(E7:G7)</f>
        <v>44511.780000000006</v>
      </c>
      <c r="F6" s="506"/>
      <c r="G6" s="510"/>
      <c r="H6" s="509">
        <f>SUM(H7:J7)</f>
        <v>23766.950999999997</v>
      </c>
      <c r="I6" s="506"/>
      <c r="J6" s="510"/>
      <c r="K6" s="506">
        <f>SUM(K7:M7)</f>
        <v>612430.723</v>
      </c>
      <c r="L6" s="506"/>
      <c r="M6" s="506"/>
    </row>
    <row r="7" spans="1:13" x14ac:dyDescent="0.2">
      <c r="A7" s="526"/>
      <c r="B7" s="279">
        <f>SUM(B8:B14)</f>
        <v>212280.07199999999</v>
      </c>
      <c r="C7" s="278">
        <f t="shared" ref="C7:M7" si="0">SUM(C8:C14)</f>
        <v>217981.00699999998</v>
      </c>
      <c r="D7" s="280">
        <f t="shared" si="0"/>
        <v>226681.424</v>
      </c>
      <c r="E7" s="279">
        <f t="shared" si="0"/>
        <v>14008.136000000002</v>
      </c>
      <c r="F7" s="278">
        <f t="shared" si="0"/>
        <v>14760.924000000003</v>
      </c>
      <c r="G7" s="280">
        <f t="shared" si="0"/>
        <v>15742.720000000001</v>
      </c>
      <c r="H7" s="279">
        <f t="shared" si="0"/>
        <v>7718.9779999999992</v>
      </c>
      <c r="I7" s="278">
        <f t="shared" si="0"/>
        <v>7609.2619999999997</v>
      </c>
      <c r="J7" s="280">
        <f t="shared" si="0"/>
        <v>8438.7109999999993</v>
      </c>
      <c r="K7" s="278">
        <f t="shared" si="0"/>
        <v>198271.93599999999</v>
      </c>
      <c r="L7" s="278">
        <f t="shared" si="0"/>
        <v>203220.08300000001</v>
      </c>
      <c r="M7" s="278">
        <f t="shared" si="0"/>
        <v>210938.70400000003</v>
      </c>
    </row>
    <row r="8" spans="1:13" x14ac:dyDescent="0.2">
      <c r="A8" s="290" t="s">
        <v>87</v>
      </c>
      <c r="B8" s="296">
        <v>7370.2010000000009</v>
      </c>
      <c r="C8" s="297">
        <v>11656.273999999999</v>
      </c>
      <c r="D8" s="298">
        <v>16686.828999999998</v>
      </c>
      <c r="E8" s="296">
        <v>1112.077</v>
      </c>
      <c r="F8" s="297">
        <v>1620.8030000000003</v>
      </c>
      <c r="G8" s="298">
        <v>2284.6549999999997</v>
      </c>
      <c r="H8" s="296">
        <v>82.248999999999995</v>
      </c>
      <c r="I8" s="297">
        <v>126.816</v>
      </c>
      <c r="J8" s="298">
        <v>141.268</v>
      </c>
      <c r="K8" s="297">
        <v>6258.1240000000007</v>
      </c>
      <c r="L8" s="297">
        <v>10035.471</v>
      </c>
      <c r="M8" s="297">
        <v>14402.173999999999</v>
      </c>
    </row>
    <row r="9" spans="1:13" x14ac:dyDescent="0.2">
      <c r="A9" s="290" t="s">
        <v>171</v>
      </c>
      <c r="B9" s="296">
        <v>86192.575000000012</v>
      </c>
      <c r="C9" s="297">
        <v>87411.263999999996</v>
      </c>
      <c r="D9" s="298">
        <v>81187.125</v>
      </c>
      <c r="E9" s="296">
        <v>1776.6959999999999</v>
      </c>
      <c r="F9" s="297">
        <v>2084.473</v>
      </c>
      <c r="G9" s="298">
        <v>1762.6390000000001</v>
      </c>
      <c r="H9" s="296">
        <v>3169.0829999999996</v>
      </c>
      <c r="I9" s="297">
        <v>3620.5329999999999</v>
      </c>
      <c r="J9" s="298">
        <v>3206.7139999999999</v>
      </c>
      <c r="K9" s="297">
        <v>84415.879000000015</v>
      </c>
      <c r="L9" s="297">
        <v>85326.790999999997</v>
      </c>
      <c r="M9" s="297">
        <v>79424.486000000004</v>
      </c>
    </row>
    <row r="10" spans="1:13" x14ac:dyDescent="0.2">
      <c r="A10" s="290" t="s">
        <v>88</v>
      </c>
      <c r="B10" s="296">
        <v>59.028999999999996</v>
      </c>
      <c r="C10" s="297">
        <v>55.638999999999996</v>
      </c>
      <c r="D10" s="298">
        <v>33.152999999999999</v>
      </c>
      <c r="E10" s="296">
        <v>5.3999999999999999E-2</v>
      </c>
      <c r="F10" s="297">
        <v>5.4999999999999993E-2</v>
      </c>
      <c r="G10" s="298">
        <v>6.5000000000000002E-2</v>
      </c>
      <c r="H10" s="296">
        <v>0</v>
      </c>
      <c r="I10" s="297">
        <v>0</v>
      </c>
      <c r="J10" s="298">
        <v>0</v>
      </c>
      <c r="K10" s="297">
        <v>58.974999999999994</v>
      </c>
      <c r="L10" s="297">
        <v>55.583999999999996</v>
      </c>
      <c r="M10" s="297">
        <v>33.088000000000001</v>
      </c>
    </row>
    <row r="11" spans="1:13" x14ac:dyDescent="0.2">
      <c r="A11" s="290" t="s">
        <v>89</v>
      </c>
      <c r="B11" s="296">
        <v>0</v>
      </c>
      <c r="C11" s="297">
        <v>0</v>
      </c>
      <c r="D11" s="298">
        <v>0</v>
      </c>
      <c r="E11" s="296">
        <v>0</v>
      </c>
      <c r="F11" s="297">
        <v>0</v>
      </c>
      <c r="G11" s="298">
        <v>0</v>
      </c>
      <c r="H11" s="296">
        <v>0</v>
      </c>
      <c r="I11" s="297">
        <v>0</v>
      </c>
      <c r="J11" s="298">
        <v>0</v>
      </c>
      <c r="K11" s="297">
        <v>0</v>
      </c>
      <c r="L11" s="297">
        <v>0</v>
      </c>
      <c r="M11" s="297">
        <v>0</v>
      </c>
    </row>
    <row r="12" spans="1:13" x14ac:dyDescent="0.2">
      <c r="A12" s="290" t="s">
        <v>90</v>
      </c>
      <c r="B12" s="296">
        <v>9.9429999999999996</v>
      </c>
      <c r="C12" s="297">
        <v>0</v>
      </c>
      <c r="D12" s="298">
        <v>0</v>
      </c>
      <c r="E12" s="296">
        <v>3.3679999999999999</v>
      </c>
      <c r="F12" s="297">
        <v>0</v>
      </c>
      <c r="G12" s="298">
        <v>0</v>
      </c>
      <c r="H12" s="296">
        <v>0.71399999999999997</v>
      </c>
      <c r="I12" s="297">
        <v>0</v>
      </c>
      <c r="J12" s="298">
        <v>0</v>
      </c>
      <c r="K12" s="297">
        <v>6.5749999999999993</v>
      </c>
      <c r="L12" s="297">
        <v>0</v>
      </c>
      <c r="M12" s="297">
        <v>0</v>
      </c>
    </row>
    <row r="13" spans="1:13" x14ac:dyDescent="0.2">
      <c r="A13" s="291" t="s">
        <v>91</v>
      </c>
      <c r="B13" s="296">
        <v>109859.69699999997</v>
      </c>
      <c r="C13" s="297">
        <v>110099.54100000001</v>
      </c>
      <c r="D13" s="298">
        <v>120380.879</v>
      </c>
      <c r="E13" s="296">
        <v>10442.158000000003</v>
      </c>
      <c r="F13" s="297">
        <v>10351.449000000002</v>
      </c>
      <c r="G13" s="298">
        <v>11043.227000000001</v>
      </c>
      <c r="H13" s="296">
        <v>4435.4650000000001</v>
      </c>
      <c r="I13" s="297">
        <v>3830.723</v>
      </c>
      <c r="J13" s="298">
        <v>5044.5889999999999</v>
      </c>
      <c r="K13" s="297">
        <v>99417.538999999961</v>
      </c>
      <c r="L13" s="297">
        <v>99748.092000000004</v>
      </c>
      <c r="M13" s="297">
        <v>109337.652</v>
      </c>
    </row>
    <row r="14" spans="1:13" ht="24" x14ac:dyDescent="0.2">
      <c r="A14" s="292" t="s">
        <v>164</v>
      </c>
      <c r="B14" s="293">
        <v>8788.6270000000004</v>
      </c>
      <c r="C14" s="294">
        <v>8758.2889999999989</v>
      </c>
      <c r="D14" s="295">
        <v>8393.4380000000001</v>
      </c>
      <c r="E14" s="293">
        <v>673.78300000000002</v>
      </c>
      <c r="F14" s="294">
        <v>704.14399999999989</v>
      </c>
      <c r="G14" s="295">
        <v>652.1339999999999</v>
      </c>
      <c r="H14" s="293">
        <v>31.466999999999999</v>
      </c>
      <c r="I14" s="294">
        <v>31.19</v>
      </c>
      <c r="J14" s="295">
        <v>46.14</v>
      </c>
      <c r="K14" s="294">
        <v>8114.8440000000001</v>
      </c>
      <c r="L14" s="294">
        <v>8054.1449999999986</v>
      </c>
      <c r="M14" s="294">
        <v>7741.3040000000001</v>
      </c>
    </row>
    <row r="15" spans="1:13" s="15" customFormat="1" ht="11.25" x14ac:dyDescent="0.2">
      <c r="M15" s="14"/>
    </row>
    <row r="16" spans="1:13" ht="11.25" customHeight="1" x14ac:dyDescent="0.2">
      <c r="A16" s="26" t="s">
        <v>87</v>
      </c>
      <c r="B16" s="31">
        <f>SUM(B8:D8)/$B$6</f>
        <v>5.4362906703267447E-2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171</v>
      </c>
      <c r="B17" s="31">
        <f t="shared" ref="B17:B22" si="1">SUM(B9:D9)/$B$6</f>
        <v>0.38784362837914904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 x14ac:dyDescent="0.2">
      <c r="A18" s="26" t="s">
        <v>88</v>
      </c>
      <c r="B18" s="31">
        <f t="shared" si="1"/>
        <v>2.2501360366388104E-4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 x14ac:dyDescent="0.2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1">
        <f t="shared" si="1"/>
        <v>1.5135266716027961E-5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1">
        <f t="shared" si="1"/>
        <v>0.51806682540070015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164</v>
      </c>
      <c r="B22" s="31">
        <f t="shared" si="1"/>
        <v>3.948649064650335E-2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 x14ac:dyDescent="0.2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 x14ac:dyDescent="0.2">
      <c r="N25" s="139"/>
      <c r="O25" s="9"/>
      <c r="P25" s="9"/>
      <c r="Q25" s="9"/>
      <c r="R25" s="9"/>
      <c r="S25" s="9"/>
    </row>
    <row r="26" spans="1:19" ht="13.5" customHeight="1" x14ac:dyDescent="0.2">
      <c r="A26" s="529" t="str">
        <f>'3.1'!A4</f>
        <v>2022</v>
      </c>
      <c r="B26" s="522" t="s">
        <v>19</v>
      </c>
      <c r="C26" s="521"/>
      <c r="D26" s="523"/>
      <c r="E26" s="522" t="s">
        <v>193</v>
      </c>
      <c r="F26" s="521"/>
      <c r="G26" s="523"/>
      <c r="H26" s="522" t="s">
        <v>195</v>
      </c>
      <c r="I26" s="521"/>
      <c r="J26" s="523"/>
      <c r="K26" s="521" t="s">
        <v>6</v>
      </c>
      <c r="L26" s="521"/>
      <c r="M26" s="521"/>
      <c r="N26" s="139"/>
      <c r="O26" s="9"/>
      <c r="P26" s="9"/>
      <c r="Q26" s="9"/>
      <c r="R26" s="9"/>
      <c r="S26" s="9"/>
    </row>
    <row r="27" spans="1:19" ht="12.75" customHeight="1" x14ac:dyDescent="0.2">
      <c r="A27" s="530"/>
      <c r="B27" s="517" t="s">
        <v>103</v>
      </c>
      <c r="C27" s="518"/>
      <c r="D27" s="519"/>
      <c r="E27" s="527" t="s">
        <v>103</v>
      </c>
      <c r="F27" s="524"/>
      <c r="G27" s="528"/>
      <c r="H27" s="527" t="s">
        <v>103</v>
      </c>
      <c r="I27" s="524"/>
      <c r="J27" s="528"/>
      <c r="K27" s="524" t="s">
        <v>103</v>
      </c>
      <c r="L27" s="524"/>
      <c r="M27" s="524"/>
      <c r="N27" s="139"/>
      <c r="O27" s="9"/>
      <c r="P27" s="9"/>
      <c r="Q27" s="9"/>
      <c r="R27" s="9"/>
      <c r="S27" s="9"/>
    </row>
    <row r="28" spans="1:19" ht="12.75" customHeight="1" x14ac:dyDescent="0.2">
      <c r="A28" s="275"/>
      <c r="B28" s="386" t="s">
        <v>66</v>
      </c>
      <c r="C28" s="385" t="s">
        <v>67</v>
      </c>
      <c r="D28" s="390" t="s">
        <v>68</v>
      </c>
      <c r="E28" s="386" t="s">
        <v>66</v>
      </c>
      <c r="F28" s="385" t="s">
        <v>67</v>
      </c>
      <c r="G28" s="390" t="s">
        <v>68</v>
      </c>
      <c r="H28" s="386" t="s">
        <v>66</v>
      </c>
      <c r="I28" s="385" t="s">
        <v>67</v>
      </c>
      <c r="J28" s="390" t="s">
        <v>68</v>
      </c>
      <c r="K28" s="385" t="s">
        <v>66</v>
      </c>
      <c r="L28" s="385" t="s">
        <v>67</v>
      </c>
      <c r="M28" s="385" t="s">
        <v>68</v>
      </c>
      <c r="N28" s="139"/>
      <c r="O28" s="9"/>
      <c r="P28" s="9"/>
      <c r="Q28" s="9"/>
      <c r="R28" s="9"/>
      <c r="S28" s="9"/>
    </row>
    <row r="29" spans="1:19" ht="12.75" customHeight="1" x14ac:dyDescent="0.2">
      <c r="A29" s="525" t="s">
        <v>149</v>
      </c>
      <c r="B29" s="509">
        <f>SUM(B30:D30)</f>
        <v>646003.83800000011</v>
      </c>
      <c r="C29" s="506"/>
      <c r="D29" s="510"/>
      <c r="E29" s="509">
        <f>SUM(E30:G30)</f>
        <v>48731.207000000024</v>
      </c>
      <c r="F29" s="506"/>
      <c r="G29" s="510"/>
      <c r="H29" s="509">
        <f>SUM(H30:J30)</f>
        <v>6084.5199999999995</v>
      </c>
      <c r="I29" s="506"/>
      <c r="J29" s="510"/>
      <c r="K29" s="506">
        <f>SUM(K30:M30)</f>
        <v>597272.63100000005</v>
      </c>
      <c r="L29" s="506"/>
      <c r="M29" s="506"/>
      <c r="N29" s="139"/>
      <c r="O29" s="9"/>
      <c r="P29" s="9"/>
      <c r="Q29" s="9"/>
      <c r="R29" s="9"/>
      <c r="S29" s="9"/>
    </row>
    <row r="30" spans="1:19" ht="12.75" customHeight="1" x14ac:dyDescent="0.2">
      <c r="A30" s="526"/>
      <c r="B30" s="279">
        <f>SUM(B31:B33)</f>
        <v>216688.88099999991</v>
      </c>
      <c r="C30" s="278">
        <f t="shared" ref="C30:M30" si="2">SUM(C31:C33)</f>
        <v>215661.86200000002</v>
      </c>
      <c r="D30" s="280">
        <f t="shared" si="2"/>
        <v>213653.09500000023</v>
      </c>
      <c r="E30" s="279">
        <f t="shared" si="2"/>
        <v>16572.479999999996</v>
      </c>
      <c r="F30" s="278">
        <f t="shared" si="2"/>
        <v>16430.801000000014</v>
      </c>
      <c r="G30" s="280">
        <f t="shared" si="2"/>
        <v>15727.926000000018</v>
      </c>
      <c r="H30" s="279">
        <f t="shared" si="2"/>
        <v>2075.5299999999997</v>
      </c>
      <c r="I30" s="278">
        <f t="shared" si="2"/>
        <v>2036.0459999999994</v>
      </c>
      <c r="J30" s="280">
        <f t="shared" si="2"/>
        <v>1972.9440000000002</v>
      </c>
      <c r="K30" s="278">
        <f t="shared" si="2"/>
        <v>200116.4009999999</v>
      </c>
      <c r="L30" s="278">
        <f t="shared" si="2"/>
        <v>199231.06099999999</v>
      </c>
      <c r="M30" s="278">
        <f t="shared" si="2"/>
        <v>197925.16900000023</v>
      </c>
      <c r="N30" s="139"/>
      <c r="O30" s="9"/>
      <c r="P30" s="9"/>
      <c r="Q30" s="9"/>
      <c r="R30" s="9"/>
      <c r="S30" s="9"/>
    </row>
    <row r="31" spans="1:19" ht="12.75" customHeight="1" x14ac:dyDescent="0.2">
      <c r="A31" s="290" t="s">
        <v>100</v>
      </c>
      <c r="B31" s="268">
        <v>5672.3010000000004</v>
      </c>
      <c r="C31" s="7">
        <v>5772.2459999999974</v>
      </c>
      <c r="D31" s="265">
        <v>5994.2390000000014</v>
      </c>
      <c r="E31" s="268">
        <v>393.161</v>
      </c>
      <c r="F31" s="7">
        <v>414.64899999999994</v>
      </c>
      <c r="G31" s="265">
        <v>427.57499999999999</v>
      </c>
      <c r="H31" s="268">
        <v>0</v>
      </c>
      <c r="I31" s="7">
        <v>0</v>
      </c>
      <c r="J31" s="265">
        <v>0</v>
      </c>
      <c r="K31" s="7">
        <v>5279.14</v>
      </c>
      <c r="L31" s="7">
        <v>5357.596999999997</v>
      </c>
      <c r="M31" s="7">
        <v>5566.6640000000016</v>
      </c>
      <c r="N31" s="139"/>
      <c r="O31" s="9"/>
      <c r="P31" s="9"/>
      <c r="Q31" s="9"/>
      <c r="R31" s="9"/>
      <c r="S31" s="9"/>
    </row>
    <row r="32" spans="1:19" ht="12.75" customHeight="1" x14ac:dyDescent="0.2">
      <c r="A32" s="290" t="s">
        <v>101</v>
      </c>
      <c r="B32" s="268">
        <v>9366.3910000000014</v>
      </c>
      <c r="C32" s="7">
        <v>9080.7800000000007</v>
      </c>
      <c r="D32" s="265">
        <v>9389.1540000000023</v>
      </c>
      <c r="E32" s="268">
        <v>761.39</v>
      </c>
      <c r="F32" s="7">
        <v>755.74300000000005</v>
      </c>
      <c r="G32" s="265">
        <v>746.18299999999999</v>
      </c>
      <c r="H32" s="268">
        <v>347.33000000000004</v>
      </c>
      <c r="I32" s="7">
        <v>350.28299999999996</v>
      </c>
      <c r="J32" s="265">
        <v>324.24299999999994</v>
      </c>
      <c r="K32" s="7">
        <v>8605.001000000002</v>
      </c>
      <c r="L32" s="7">
        <v>8325.0370000000003</v>
      </c>
      <c r="M32" s="7">
        <v>8642.9710000000014</v>
      </c>
      <c r="N32" s="139"/>
      <c r="O32" s="9"/>
      <c r="P32" s="9"/>
      <c r="Q32" s="9"/>
      <c r="R32" s="9"/>
      <c r="S32" s="9"/>
    </row>
    <row r="33" spans="1:19" ht="13.5" customHeight="1" x14ac:dyDescent="0.2">
      <c r="A33" s="292" t="s">
        <v>102</v>
      </c>
      <c r="B33" s="269">
        <v>201650.1889999999</v>
      </c>
      <c r="C33" s="264">
        <v>200808.83600000001</v>
      </c>
      <c r="D33" s="266">
        <v>198269.70200000022</v>
      </c>
      <c r="E33" s="269">
        <v>15417.928999999995</v>
      </c>
      <c r="F33" s="264">
        <v>15260.409000000012</v>
      </c>
      <c r="G33" s="266">
        <v>14554.168000000018</v>
      </c>
      <c r="H33" s="269">
        <v>1728.1999999999996</v>
      </c>
      <c r="I33" s="264">
        <v>1685.7629999999995</v>
      </c>
      <c r="J33" s="266">
        <v>1648.7010000000002</v>
      </c>
      <c r="K33" s="264">
        <v>186232.25999999989</v>
      </c>
      <c r="L33" s="264">
        <v>185548.427</v>
      </c>
      <c r="M33" s="264">
        <v>183715.53400000022</v>
      </c>
      <c r="N33" s="139"/>
      <c r="O33" s="9"/>
      <c r="P33" s="9"/>
      <c r="Q33" s="9"/>
      <c r="R33" s="9"/>
      <c r="S33" s="9"/>
    </row>
    <row r="34" spans="1:19" s="15" customFormat="1" ht="11.25" x14ac:dyDescent="0.2">
      <c r="M34" s="14"/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1" customFormat="1" ht="12" customHeight="1" x14ac:dyDescent="0.2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 x14ac:dyDescent="0.2">
      <c r="A37" s="105" t="s">
        <v>100</v>
      </c>
      <c r="B37" s="31">
        <f>SUM(B31:D31)/$B$29</f>
        <v>2.6994864386548734E-2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 x14ac:dyDescent="0.2">
      <c r="A38" s="26" t="s">
        <v>101</v>
      </c>
      <c r="B38" s="31">
        <f>SUM(B32:D32)/$B$29</f>
        <v>4.3090030372234411E-2</v>
      </c>
      <c r="N38" s="9"/>
      <c r="O38" s="9"/>
      <c r="P38" s="9"/>
      <c r="Q38" s="9"/>
      <c r="R38" s="9"/>
      <c r="S38" s="9"/>
    </row>
    <row r="39" spans="1:19" x14ac:dyDescent="0.2">
      <c r="A39" s="26" t="s">
        <v>102</v>
      </c>
      <c r="B39" s="31">
        <f>SUM(B33:D33)/$B$29</f>
        <v>0.92991510524121701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 x14ac:dyDescent="0.25">
      <c r="A1" s="282" t="s">
        <v>402</v>
      </c>
      <c r="B1" s="138"/>
      <c r="C1" s="138"/>
      <c r="D1" s="138"/>
      <c r="M1" s="217" t="str">
        <f>'3.1'!N1</f>
        <v>III. čtvrtletí 2022</v>
      </c>
    </row>
    <row r="2" spans="1:13" ht="6" customHeight="1" x14ac:dyDescent="0.2"/>
    <row r="3" spans="1:13" ht="16.5" customHeight="1" x14ac:dyDescent="0.2">
      <c r="A3" s="538" t="str">
        <f>'3.1'!A4</f>
        <v>2022</v>
      </c>
      <c r="B3" s="535" t="s">
        <v>169</v>
      </c>
      <c r="C3" s="532"/>
      <c r="D3" s="533"/>
      <c r="E3" s="535" t="s">
        <v>176</v>
      </c>
      <c r="F3" s="532"/>
      <c r="G3" s="533"/>
      <c r="H3" s="535" t="s">
        <v>170</v>
      </c>
      <c r="I3" s="532"/>
      <c r="J3" s="533"/>
      <c r="K3" s="532" t="s">
        <v>166</v>
      </c>
      <c r="L3" s="532"/>
      <c r="M3" s="532"/>
    </row>
    <row r="4" spans="1:13" x14ac:dyDescent="0.2">
      <c r="A4" s="539"/>
      <c r="B4" s="386" t="s">
        <v>66</v>
      </c>
      <c r="C4" s="385" t="s">
        <v>67</v>
      </c>
      <c r="D4" s="390" t="s">
        <v>68</v>
      </c>
      <c r="E4" s="386" t="s">
        <v>66</v>
      </c>
      <c r="F4" s="385" t="s">
        <v>67</v>
      </c>
      <c r="G4" s="390" t="s">
        <v>68</v>
      </c>
      <c r="H4" s="386" t="s">
        <v>66</v>
      </c>
      <c r="I4" s="385" t="s">
        <v>67</v>
      </c>
      <c r="J4" s="390" t="s">
        <v>68</v>
      </c>
      <c r="K4" s="385" t="s">
        <v>66</v>
      </c>
      <c r="L4" s="385" t="s">
        <v>67</v>
      </c>
      <c r="M4" s="385" t="s">
        <v>68</v>
      </c>
    </row>
    <row r="5" spans="1:13" ht="12.75" customHeight="1" x14ac:dyDescent="0.2">
      <c r="A5" s="536" t="s">
        <v>205</v>
      </c>
      <c r="B5" s="509">
        <f>SUM(B6:D6)</f>
        <v>363.00780000000009</v>
      </c>
      <c r="C5" s="506"/>
      <c r="D5" s="510"/>
      <c r="E5" s="509">
        <f>SUM(E6:G6)</f>
        <v>253.787012</v>
      </c>
      <c r="F5" s="506"/>
      <c r="G5" s="510"/>
      <c r="H5" s="509">
        <f>SUM(H6:J6)</f>
        <v>996.91896999999994</v>
      </c>
      <c r="I5" s="506"/>
      <c r="J5" s="510"/>
      <c r="K5" s="506">
        <f>SUM(K6:M6)</f>
        <v>1613.713782</v>
      </c>
      <c r="L5" s="506"/>
      <c r="M5" s="506"/>
    </row>
    <row r="6" spans="1:13" x14ac:dyDescent="0.2">
      <c r="A6" s="537"/>
      <c r="B6" s="302">
        <f>SUM(B7:B18)</f>
        <v>117.77122500000006</v>
      </c>
      <c r="C6" s="300">
        <f t="shared" ref="C6:M6" si="0">SUM(C7:C18)</f>
        <v>118.53508999999995</v>
      </c>
      <c r="D6" s="301">
        <f t="shared" si="0"/>
        <v>126.70148500000008</v>
      </c>
      <c r="E6" s="302">
        <f t="shared" si="0"/>
        <v>78.053556000000029</v>
      </c>
      <c r="F6" s="300">
        <f t="shared" si="0"/>
        <v>81.269221000000002</v>
      </c>
      <c r="G6" s="301">
        <f t="shared" si="0"/>
        <v>94.464234999999988</v>
      </c>
      <c r="H6" s="302">
        <f t="shared" si="0"/>
        <v>283.31286599999999</v>
      </c>
      <c r="I6" s="300">
        <f t="shared" si="0"/>
        <v>300.75650400000001</v>
      </c>
      <c r="J6" s="301">
        <f t="shared" si="0"/>
        <v>412.84960000000007</v>
      </c>
      <c r="K6" s="300">
        <f t="shared" si="0"/>
        <v>479.13764700000002</v>
      </c>
      <c r="L6" s="300">
        <f t="shared" si="0"/>
        <v>500.56081499999993</v>
      </c>
      <c r="M6" s="300">
        <f t="shared" si="0"/>
        <v>634.01532000000009</v>
      </c>
    </row>
    <row r="7" spans="1:13" x14ac:dyDescent="0.2">
      <c r="A7" s="261" t="s">
        <v>150</v>
      </c>
      <c r="B7" s="268">
        <v>0.31295799999999996</v>
      </c>
      <c r="C7" s="7">
        <v>0.38223800000000002</v>
      </c>
      <c r="D7" s="265">
        <v>0.45604599999999995</v>
      </c>
      <c r="E7" s="268">
        <v>3.339496</v>
      </c>
      <c r="F7" s="7">
        <v>3.7722030000000006</v>
      </c>
      <c r="G7" s="265">
        <v>5.813782999999999</v>
      </c>
      <c r="H7" s="268">
        <v>103.80509699999999</v>
      </c>
      <c r="I7" s="7">
        <v>103.768288</v>
      </c>
      <c r="J7" s="265">
        <v>108.47583200000003</v>
      </c>
      <c r="K7" s="7">
        <v>107.457551</v>
      </c>
      <c r="L7" s="7">
        <v>107.922729</v>
      </c>
      <c r="M7" s="7">
        <v>114.74566100000003</v>
      </c>
    </row>
    <row r="8" spans="1:13" x14ac:dyDescent="0.2">
      <c r="A8" s="261" t="s">
        <v>149</v>
      </c>
      <c r="B8" s="268">
        <v>92.93891300000007</v>
      </c>
      <c r="C8" s="7">
        <v>91.58863099999995</v>
      </c>
      <c r="D8" s="265">
        <v>93.732953000000052</v>
      </c>
      <c r="E8" s="268">
        <v>52.22768300000002</v>
      </c>
      <c r="F8" s="7">
        <v>53.021549999999998</v>
      </c>
      <c r="G8" s="265">
        <v>53.863671999999987</v>
      </c>
      <c r="H8" s="268">
        <v>0.42855399999999999</v>
      </c>
      <c r="I8" s="7">
        <v>0.396837</v>
      </c>
      <c r="J8" s="265">
        <v>0.42695500000000003</v>
      </c>
      <c r="K8" s="7">
        <v>145.59515000000007</v>
      </c>
      <c r="L8" s="7">
        <v>145.00701799999996</v>
      </c>
      <c r="M8" s="7">
        <v>148.02358000000004</v>
      </c>
    </row>
    <row r="9" spans="1:13" x14ac:dyDescent="0.2">
      <c r="A9" s="261" t="s">
        <v>148</v>
      </c>
      <c r="B9" s="268">
        <v>0</v>
      </c>
      <c r="C9" s="7">
        <v>0</v>
      </c>
      <c r="D9" s="265">
        <v>0</v>
      </c>
      <c r="E9" s="268">
        <v>3.9061999999999999E-2</v>
      </c>
      <c r="F9" s="7">
        <v>0.1376</v>
      </c>
      <c r="G9" s="265">
        <v>0.9035169999999999</v>
      </c>
      <c r="H9" s="268">
        <v>18.806382000000003</v>
      </c>
      <c r="I9" s="7">
        <v>20.889015999999998</v>
      </c>
      <c r="J9" s="265">
        <v>35.632756000000001</v>
      </c>
      <c r="K9" s="7">
        <v>18.845444000000004</v>
      </c>
      <c r="L9" s="7">
        <v>21.026615999999997</v>
      </c>
      <c r="M9" s="7">
        <v>36.536273000000001</v>
      </c>
    </row>
    <row r="10" spans="1:13" x14ac:dyDescent="0.2">
      <c r="A10" s="261" t="s">
        <v>147</v>
      </c>
      <c r="B10" s="268">
        <v>2.2283000000000001E-2</v>
      </c>
      <c r="C10" s="7">
        <v>4.5974000000000001E-2</v>
      </c>
      <c r="D10" s="265">
        <v>0.27496100000000001</v>
      </c>
      <c r="E10" s="268">
        <v>0.41670000000000001</v>
      </c>
      <c r="F10" s="7">
        <v>0.16026199999999999</v>
      </c>
      <c r="G10" s="265">
        <v>3.0310160000000002</v>
      </c>
      <c r="H10" s="268">
        <v>115.25274499999998</v>
      </c>
      <c r="I10" s="7">
        <v>118.42982899999998</v>
      </c>
      <c r="J10" s="265">
        <v>205.45312200000001</v>
      </c>
      <c r="K10" s="7">
        <v>115.69172799999997</v>
      </c>
      <c r="L10" s="7">
        <v>118.63606499999999</v>
      </c>
      <c r="M10" s="7">
        <v>208.75909900000002</v>
      </c>
    </row>
    <row r="11" spans="1:13" x14ac:dyDescent="0.2">
      <c r="A11" s="261" t="s">
        <v>146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7">
        <v>0</v>
      </c>
      <c r="L11" s="7">
        <v>0</v>
      </c>
      <c r="M11" s="7">
        <v>0</v>
      </c>
    </row>
    <row r="12" spans="1:13" x14ac:dyDescent="0.2">
      <c r="A12" s="261" t="s">
        <v>145</v>
      </c>
      <c r="B12" s="268">
        <v>5.1454E-2</v>
      </c>
      <c r="C12" s="7">
        <v>3.7381999999999999E-2</v>
      </c>
      <c r="D12" s="265">
        <v>1.9913E-2</v>
      </c>
      <c r="E12" s="268">
        <v>1.1610640000000001</v>
      </c>
      <c r="F12" s="7">
        <v>1.184606</v>
      </c>
      <c r="G12" s="265">
        <v>0.62439500000000003</v>
      </c>
      <c r="H12" s="268">
        <v>0.86199999999999999</v>
      </c>
      <c r="I12" s="7">
        <v>0.39600000000000002</v>
      </c>
      <c r="J12" s="265">
        <v>0.53400000000000003</v>
      </c>
      <c r="K12" s="7">
        <v>2.0745180000000003</v>
      </c>
      <c r="L12" s="7">
        <v>1.617988</v>
      </c>
      <c r="M12" s="7">
        <v>1.1783079999999999</v>
      </c>
    </row>
    <row r="13" spans="1:13" x14ac:dyDescent="0.2">
      <c r="A13" s="261" t="s">
        <v>144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1.1240000000000001</v>
      </c>
      <c r="H13" s="268">
        <v>0</v>
      </c>
      <c r="I13" s="7">
        <v>2.3341999999999998E-2</v>
      </c>
      <c r="J13" s="265">
        <v>6.8411E-2</v>
      </c>
      <c r="K13" s="7">
        <v>0</v>
      </c>
      <c r="L13" s="7">
        <v>2.3341999999999998E-2</v>
      </c>
      <c r="M13" s="7">
        <v>1.1924110000000001</v>
      </c>
    </row>
    <row r="14" spans="1:13" x14ac:dyDescent="0.2">
      <c r="A14" s="261" t="s">
        <v>143</v>
      </c>
      <c r="B14" s="268">
        <v>0.26900000000000002</v>
      </c>
      <c r="C14" s="7">
        <v>3.7999999999999999E-2</v>
      </c>
      <c r="D14" s="265">
        <v>0.11600000000000001</v>
      </c>
      <c r="E14" s="268">
        <v>0.81550999999999996</v>
      </c>
      <c r="F14" s="7">
        <v>0.79744599999999999</v>
      </c>
      <c r="G14" s="265">
        <v>1.3640779999999999</v>
      </c>
      <c r="H14" s="268">
        <v>6.846355</v>
      </c>
      <c r="I14" s="7">
        <v>6.9782320000000011</v>
      </c>
      <c r="J14" s="265">
        <v>4.6326159999999996</v>
      </c>
      <c r="K14" s="7">
        <v>7.9308649999999998</v>
      </c>
      <c r="L14" s="7">
        <v>7.8136780000000012</v>
      </c>
      <c r="M14" s="7">
        <v>6.1126939999999994</v>
      </c>
    </row>
    <row r="15" spans="1:13" x14ac:dyDescent="0.2">
      <c r="A15" s="261" t="s">
        <v>142</v>
      </c>
      <c r="B15" s="268">
        <v>0.80761300000000003</v>
      </c>
      <c r="C15" s="7">
        <v>0.795269</v>
      </c>
      <c r="D15" s="265">
        <v>0.98872199999999999</v>
      </c>
      <c r="E15" s="268">
        <v>1.1874230000000003</v>
      </c>
      <c r="F15" s="7">
        <v>1.3443760000000002</v>
      </c>
      <c r="G15" s="265">
        <v>2.5712299999999999</v>
      </c>
      <c r="H15" s="268">
        <v>13.353567999999999</v>
      </c>
      <c r="I15" s="7">
        <v>16.616531999999999</v>
      </c>
      <c r="J15" s="265">
        <v>15.284751999999999</v>
      </c>
      <c r="K15" s="7">
        <v>15.348604</v>
      </c>
      <c r="L15" s="7">
        <v>18.756177000000001</v>
      </c>
      <c r="M15" s="7">
        <v>18.844704</v>
      </c>
    </row>
    <row r="16" spans="1:13" x14ac:dyDescent="0.2">
      <c r="A16" s="261" t="s">
        <v>14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7">
        <v>0</v>
      </c>
      <c r="L16" s="7">
        <v>0</v>
      </c>
      <c r="M16" s="7">
        <v>0</v>
      </c>
    </row>
    <row r="17" spans="1:13" x14ac:dyDescent="0.2">
      <c r="A17" s="261" t="s">
        <v>141</v>
      </c>
      <c r="B17" s="268">
        <v>0.37506799999999996</v>
      </c>
      <c r="C17" s="7">
        <v>0.38048799999999994</v>
      </c>
      <c r="D17" s="265">
        <v>0.65330500000000002</v>
      </c>
      <c r="E17" s="268">
        <v>0.19445800000000002</v>
      </c>
      <c r="F17" s="7">
        <v>0.19567400000000001</v>
      </c>
      <c r="G17" s="265">
        <v>0.18646499999999999</v>
      </c>
      <c r="H17" s="268">
        <v>9.1680999999999999E-2</v>
      </c>
      <c r="I17" s="7">
        <v>6.1547000000000004E-2</v>
      </c>
      <c r="J17" s="265">
        <v>0.16186900000000001</v>
      </c>
      <c r="K17" s="7">
        <v>0.66120699999999999</v>
      </c>
      <c r="L17" s="7">
        <v>0.63770899999999997</v>
      </c>
      <c r="M17" s="7">
        <v>1.0016389999999999</v>
      </c>
    </row>
    <row r="18" spans="1:13" x14ac:dyDescent="0.2">
      <c r="A18" s="261" t="s">
        <v>140</v>
      </c>
      <c r="B18" s="268">
        <v>22.99393599999998</v>
      </c>
      <c r="C18" s="7">
        <v>25.267108000000011</v>
      </c>
      <c r="D18" s="265">
        <v>30.459585000000022</v>
      </c>
      <c r="E18" s="268">
        <v>18.672160000000009</v>
      </c>
      <c r="F18" s="7">
        <v>20.655504000000008</v>
      </c>
      <c r="G18" s="265">
        <v>24.982079000000002</v>
      </c>
      <c r="H18" s="268">
        <v>23.866484</v>
      </c>
      <c r="I18" s="7">
        <v>33.196881000000005</v>
      </c>
      <c r="J18" s="265">
        <v>42.179286999999995</v>
      </c>
      <c r="K18" s="7">
        <v>65.532579999999996</v>
      </c>
      <c r="L18" s="7">
        <v>79.11949300000002</v>
      </c>
      <c r="M18" s="7">
        <v>97.620951000000019</v>
      </c>
    </row>
    <row r="19" spans="1:13" s="57" customFormat="1" ht="13.5" customHeight="1" x14ac:dyDescent="0.25">
      <c r="A19" s="303" t="s">
        <v>230</v>
      </c>
      <c r="B19" s="304">
        <v>481.7930000000004</v>
      </c>
      <c r="C19" s="305">
        <v>483.98600000000039</v>
      </c>
      <c r="D19" s="306">
        <v>485.22450000000055</v>
      </c>
      <c r="E19" s="304">
        <v>385.27499999999992</v>
      </c>
      <c r="F19" s="305">
        <v>389.27499999999992</v>
      </c>
      <c r="G19" s="306">
        <v>391.95099999999991</v>
      </c>
      <c r="H19" s="304">
        <v>9166.8060000000023</v>
      </c>
      <c r="I19" s="305">
        <v>9187.7060000000019</v>
      </c>
      <c r="J19" s="306">
        <v>9188.5060000000012</v>
      </c>
      <c r="K19" s="305">
        <v>10033.874000000003</v>
      </c>
      <c r="L19" s="305">
        <v>10060.967000000002</v>
      </c>
      <c r="M19" s="305">
        <v>10065.681500000002</v>
      </c>
    </row>
    <row r="20" spans="1:13" s="57" customFormat="1" ht="13.5" customHeight="1" x14ac:dyDescent="0.25">
      <c r="A20" s="299" t="s">
        <v>231</v>
      </c>
      <c r="B20" s="269">
        <v>858.02000000000032</v>
      </c>
      <c r="C20" s="264">
        <v>860.27000000000032</v>
      </c>
      <c r="D20" s="266">
        <v>912.72900000000072</v>
      </c>
      <c r="E20" s="269">
        <v>1166.1429999999996</v>
      </c>
      <c r="F20" s="264">
        <v>1170.4339999999993</v>
      </c>
      <c r="G20" s="266">
        <v>1173.0699999999993</v>
      </c>
      <c r="H20" s="269">
        <v>17874.244999999992</v>
      </c>
      <c r="I20" s="264">
        <v>17855.424999999992</v>
      </c>
      <c r="J20" s="266">
        <v>17856.024999999991</v>
      </c>
      <c r="K20" s="264">
        <v>19898.407999999992</v>
      </c>
      <c r="L20" s="264">
        <v>19886.128999999994</v>
      </c>
      <c r="M20" s="264">
        <v>19941.82399999999</v>
      </c>
    </row>
    <row r="21" spans="1:13" x14ac:dyDescent="0.2">
      <c r="M21" s="14"/>
    </row>
    <row r="25" spans="1:13" ht="13.5" x14ac:dyDescent="0.25">
      <c r="I25" s="9" t="s">
        <v>250</v>
      </c>
      <c r="J25" s="9" t="s">
        <v>251</v>
      </c>
      <c r="K25" s="9" t="s">
        <v>252</v>
      </c>
    </row>
    <row r="26" spans="1:13" x14ac:dyDescent="0.2">
      <c r="H26" s="9" t="s">
        <v>150</v>
      </c>
      <c r="I26" s="39">
        <f>SUM(B7:D7)</f>
        <v>1.1512419999999999</v>
      </c>
      <c r="J26" s="39">
        <f t="shared" ref="J26:J37" si="1">SUM(E7:G7)</f>
        <v>12.925481999999999</v>
      </c>
      <c r="K26" s="39">
        <f t="shared" ref="K26:K37" si="2">SUM(H7:J7)</f>
        <v>316.049217</v>
      </c>
      <c r="L26" s="39"/>
    </row>
    <row r="27" spans="1:13" x14ac:dyDescent="0.2">
      <c r="H27" s="9" t="s">
        <v>149</v>
      </c>
      <c r="I27" s="39">
        <f t="shared" ref="I27:I37" si="3">SUM(B8:D8)</f>
        <v>278.2604970000001</v>
      </c>
      <c r="J27" s="39">
        <f t="shared" si="1"/>
        <v>159.11290500000001</v>
      </c>
      <c r="K27" s="39">
        <f t="shared" si="2"/>
        <v>1.252346</v>
      </c>
      <c r="L27" s="39"/>
    </row>
    <row r="28" spans="1:13" x14ac:dyDescent="0.2">
      <c r="H28" s="9" t="s">
        <v>148</v>
      </c>
      <c r="I28" s="39">
        <f t="shared" si="3"/>
        <v>0</v>
      </c>
      <c r="J28" s="39">
        <f t="shared" si="1"/>
        <v>1.0801789999999998</v>
      </c>
      <c r="K28" s="39">
        <f t="shared" si="2"/>
        <v>75.328153999999998</v>
      </c>
      <c r="L28" s="39"/>
    </row>
    <row r="29" spans="1:13" x14ac:dyDescent="0.2">
      <c r="H29" s="9" t="s">
        <v>147</v>
      </c>
      <c r="I29" s="39">
        <f t="shared" si="3"/>
        <v>0.34321800000000002</v>
      </c>
      <c r="J29" s="39">
        <f t="shared" si="1"/>
        <v>3.6079780000000001</v>
      </c>
      <c r="K29" s="39">
        <f t="shared" si="2"/>
        <v>439.13569599999994</v>
      </c>
      <c r="L29" s="39"/>
    </row>
    <row r="30" spans="1:13" x14ac:dyDescent="0.2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 x14ac:dyDescent="0.2">
      <c r="H31" s="9" t="s">
        <v>145</v>
      </c>
      <c r="I31" s="39">
        <f t="shared" si="3"/>
        <v>0.108749</v>
      </c>
      <c r="J31" s="39">
        <f t="shared" si="1"/>
        <v>2.970065</v>
      </c>
      <c r="K31" s="39">
        <f t="shared" si="2"/>
        <v>1.792</v>
      </c>
      <c r="L31" s="39"/>
    </row>
    <row r="32" spans="1:13" x14ac:dyDescent="0.2">
      <c r="H32" s="9" t="s">
        <v>144</v>
      </c>
      <c r="I32" s="39">
        <f t="shared" si="3"/>
        <v>0</v>
      </c>
      <c r="J32" s="39">
        <f t="shared" si="1"/>
        <v>1.1240000000000001</v>
      </c>
      <c r="K32" s="39">
        <f t="shared" si="2"/>
        <v>9.1753000000000001E-2</v>
      </c>
      <c r="L32" s="39"/>
    </row>
    <row r="33" spans="8:12" x14ac:dyDescent="0.2">
      <c r="H33" s="9" t="s">
        <v>143</v>
      </c>
      <c r="I33" s="39">
        <f t="shared" si="3"/>
        <v>0.42299999999999999</v>
      </c>
      <c r="J33" s="39">
        <f t="shared" si="1"/>
        <v>2.9770339999999997</v>
      </c>
      <c r="K33" s="39">
        <f t="shared" si="2"/>
        <v>18.457203</v>
      </c>
      <c r="L33" s="39"/>
    </row>
    <row r="34" spans="8:12" x14ac:dyDescent="0.2">
      <c r="H34" s="9" t="s">
        <v>142</v>
      </c>
      <c r="I34" s="39">
        <f t="shared" si="3"/>
        <v>2.5916040000000002</v>
      </c>
      <c r="J34" s="39">
        <f t="shared" si="1"/>
        <v>5.1030290000000003</v>
      </c>
      <c r="K34" s="39">
        <f t="shared" si="2"/>
        <v>45.254852</v>
      </c>
      <c r="L34" s="39"/>
    </row>
    <row r="35" spans="8:12" x14ac:dyDescent="0.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 x14ac:dyDescent="0.2">
      <c r="H36" s="9" t="s">
        <v>141</v>
      </c>
      <c r="I36" s="39">
        <f t="shared" si="3"/>
        <v>1.4088609999999999</v>
      </c>
      <c r="J36" s="39">
        <f t="shared" si="1"/>
        <v>0.57659700000000003</v>
      </c>
      <c r="K36" s="39">
        <f t="shared" si="2"/>
        <v>0.31509700000000002</v>
      </c>
      <c r="L36" s="39"/>
    </row>
    <row r="37" spans="8:12" x14ac:dyDescent="0.2">
      <c r="H37" s="9" t="s">
        <v>140</v>
      </c>
      <c r="I37" s="39">
        <f t="shared" si="3"/>
        <v>78.720629000000017</v>
      </c>
      <c r="J37" s="39">
        <f t="shared" si="1"/>
        <v>64.309743000000012</v>
      </c>
      <c r="K37" s="39">
        <f t="shared" si="2"/>
        <v>99.242651999999993</v>
      </c>
      <c r="L37" s="39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 x14ac:dyDescent="0.3">
      <c r="A1" s="307" t="s">
        <v>396</v>
      </c>
      <c r="M1" s="217" t="str">
        <f>'3.1'!N1</f>
        <v>III. čtvrtletí 2022</v>
      </c>
    </row>
    <row r="2" spans="1:13" ht="6" customHeight="1" x14ac:dyDescent="0.2"/>
    <row r="3" spans="1:13" x14ac:dyDescent="0.2">
      <c r="A3" s="546" t="str">
        <f>'3.1'!A4</f>
        <v>2022</v>
      </c>
      <c r="B3" s="535" t="s">
        <v>180</v>
      </c>
      <c r="C3" s="532"/>
      <c r="D3" s="533"/>
      <c r="E3" s="535" t="s">
        <v>182</v>
      </c>
      <c r="F3" s="532"/>
      <c r="G3" s="533"/>
      <c r="H3" s="535" t="s">
        <v>183</v>
      </c>
      <c r="I3" s="532"/>
      <c r="J3" s="533"/>
      <c r="K3" s="532" t="s">
        <v>184</v>
      </c>
      <c r="L3" s="532"/>
      <c r="M3" s="532"/>
    </row>
    <row r="4" spans="1:13" x14ac:dyDescent="0.2">
      <c r="A4" s="547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5" t="s">
        <v>69</v>
      </c>
      <c r="L4" s="385" t="s">
        <v>70</v>
      </c>
      <c r="M4" s="385" t="s">
        <v>71</v>
      </c>
    </row>
    <row r="5" spans="1:13" x14ac:dyDescent="0.2">
      <c r="A5" s="536" t="s">
        <v>10</v>
      </c>
      <c r="B5" s="540">
        <f>D6</f>
        <v>20921.270190000112</v>
      </c>
      <c r="C5" s="541"/>
      <c r="D5" s="542"/>
      <c r="E5" s="543">
        <f>G6</f>
        <v>20927.12195000011</v>
      </c>
      <c r="F5" s="544"/>
      <c r="G5" s="545"/>
      <c r="H5" s="543">
        <f>J6</f>
        <v>20918.18980000008</v>
      </c>
      <c r="I5" s="544"/>
      <c r="J5" s="545"/>
      <c r="K5" s="544">
        <f>M6</f>
        <v>0</v>
      </c>
      <c r="L5" s="544"/>
      <c r="M5" s="544"/>
    </row>
    <row r="6" spans="1:13" x14ac:dyDescent="0.2">
      <c r="A6" s="537"/>
      <c r="B6" s="319">
        <f>SUM(B7:B14)</f>
        <v>20904.303330000101</v>
      </c>
      <c r="C6" s="312">
        <f t="shared" ref="C6:M6" si="0">SUM(C7:C14)</f>
        <v>20921.932460000113</v>
      </c>
      <c r="D6" s="314">
        <f t="shared" si="0"/>
        <v>20921.270190000112</v>
      </c>
      <c r="E6" s="323">
        <f t="shared" si="0"/>
        <v>20924.875890000108</v>
      </c>
      <c r="F6" s="313">
        <f t="shared" si="0"/>
        <v>20925.828810000101</v>
      </c>
      <c r="G6" s="318">
        <f t="shared" si="0"/>
        <v>20927.12195000011</v>
      </c>
      <c r="H6" s="323">
        <f t="shared" si="0"/>
        <v>20925.334460000093</v>
      </c>
      <c r="I6" s="313">
        <f t="shared" si="0"/>
        <v>20925.64822000009</v>
      </c>
      <c r="J6" s="318">
        <f t="shared" si="0"/>
        <v>20918.18980000008</v>
      </c>
      <c r="K6" s="313">
        <f t="shared" si="0"/>
        <v>0</v>
      </c>
      <c r="L6" s="313">
        <f t="shared" si="0"/>
        <v>0</v>
      </c>
      <c r="M6" s="313">
        <f t="shared" si="0"/>
        <v>0</v>
      </c>
    </row>
    <row r="7" spans="1:13" x14ac:dyDescent="0.2">
      <c r="A7" s="261" t="s">
        <v>0</v>
      </c>
      <c r="B7" s="320">
        <v>4290</v>
      </c>
      <c r="C7" s="308">
        <v>4290</v>
      </c>
      <c r="D7" s="315">
        <v>4290</v>
      </c>
      <c r="E7" s="320">
        <v>4290</v>
      </c>
      <c r="F7" s="308">
        <v>4290</v>
      </c>
      <c r="G7" s="315">
        <v>4290</v>
      </c>
      <c r="H7" s="320">
        <v>4290</v>
      </c>
      <c r="I7" s="308">
        <v>4290</v>
      </c>
      <c r="J7" s="315">
        <v>4290</v>
      </c>
      <c r="K7" s="308">
        <v>0</v>
      </c>
      <c r="L7" s="308">
        <v>0</v>
      </c>
      <c r="M7" s="308">
        <v>0</v>
      </c>
    </row>
    <row r="8" spans="1:13" x14ac:dyDescent="0.2">
      <c r="A8" s="261" t="s">
        <v>15</v>
      </c>
      <c r="B8" s="321">
        <v>9557.7770000000019</v>
      </c>
      <c r="C8" s="309">
        <v>9557.7770000000019</v>
      </c>
      <c r="D8" s="316">
        <v>9557.7770000000019</v>
      </c>
      <c r="E8" s="321">
        <v>9557.7770000000019</v>
      </c>
      <c r="F8" s="309">
        <v>9557.7770000000019</v>
      </c>
      <c r="G8" s="316">
        <v>9557.7770000000019</v>
      </c>
      <c r="H8" s="321">
        <v>9557.7770000000019</v>
      </c>
      <c r="I8" s="309">
        <v>9557.7770000000019</v>
      </c>
      <c r="J8" s="316">
        <v>9557.7770000000019</v>
      </c>
      <c r="K8" s="309">
        <v>0</v>
      </c>
      <c r="L8" s="309">
        <v>0</v>
      </c>
      <c r="M8" s="309">
        <v>0</v>
      </c>
    </row>
    <row r="9" spans="1:13" x14ac:dyDescent="0.2">
      <c r="A9" s="261" t="s">
        <v>16</v>
      </c>
      <c r="B9" s="321">
        <v>1363.5</v>
      </c>
      <c r="C9" s="309">
        <v>1363.5</v>
      </c>
      <c r="D9" s="316">
        <v>1363.5</v>
      </c>
      <c r="E9" s="321">
        <v>1363.5</v>
      </c>
      <c r="F9" s="309">
        <v>1363.5</v>
      </c>
      <c r="G9" s="316">
        <v>1363.5</v>
      </c>
      <c r="H9" s="321">
        <v>1363.5</v>
      </c>
      <c r="I9" s="309">
        <v>1363.5</v>
      </c>
      <c r="J9" s="316">
        <v>1363.5</v>
      </c>
      <c r="K9" s="309">
        <v>0</v>
      </c>
      <c r="L9" s="309">
        <v>0</v>
      </c>
      <c r="M9" s="309">
        <v>0</v>
      </c>
    </row>
    <row r="10" spans="1:13" x14ac:dyDescent="0.2">
      <c r="A10" s="261" t="s">
        <v>17</v>
      </c>
      <c r="B10" s="321">
        <v>985.25199999999984</v>
      </c>
      <c r="C10" s="309">
        <v>989.80599999999993</v>
      </c>
      <c r="D10" s="316">
        <v>991.12899999999979</v>
      </c>
      <c r="E10" s="321">
        <v>993.99099999999987</v>
      </c>
      <c r="F10" s="309">
        <v>994.92099999999994</v>
      </c>
      <c r="G10" s="316">
        <v>996.5569999999999</v>
      </c>
      <c r="H10" s="321">
        <v>998.35400000000004</v>
      </c>
      <c r="I10" s="309">
        <v>1001.3530000000001</v>
      </c>
      <c r="J10" s="316">
        <v>1006.2435000000002</v>
      </c>
      <c r="K10" s="309">
        <v>0</v>
      </c>
      <c r="L10" s="309">
        <v>0</v>
      </c>
      <c r="M10" s="309">
        <v>0</v>
      </c>
    </row>
    <row r="11" spans="1:13" x14ac:dyDescent="0.2">
      <c r="A11" s="261" t="s">
        <v>3</v>
      </c>
      <c r="B11" s="321">
        <v>1113.4641299999969</v>
      </c>
      <c r="C11" s="309">
        <v>1113.4336299999968</v>
      </c>
      <c r="D11" s="316">
        <v>1113.330629999997</v>
      </c>
      <c r="E11" s="321">
        <v>1113.1481299999969</v>
      </c>
      <c r="F11" s="309">
        <v>1113.163129999997</v>
      </c>
      <c r="G11" s="316">
        <v>1112.695629999997</v>
      </c>
      <c r="H11" s="321">
        <v>1111.9186299999969</v>
      </c>
      <c r="I11" s="309">
        <v>1110.8411299999971</v>
      </c>
      <c r="J11" s="316">
        <v>1110.4246299999973</v>
      </c>
      <c r="K11" s="309">
        <v>0</v>
      </c>
      <c r="L11" s="309">
        <v>0</v>
      </c>
      <c r="M11" s="309">
        <v>0</v>
      </c>
    </row>
    <row r="12" spans="1:13" x14ac:dyDescent="0.2">
      <c r="A12" s="261" t="s">
        <v>18</v>
      </c>
      <c r="B12" s="321">
        <v>1171.5</v>
      </c>
      <c r="C12" s="309">
        <v>1171.5</v>
      </c>
      <c r="D12" s="316">
        <v>1171.5</v>
      </c>
      <c r="E12" s="321">
        <v>1171.5</v>
      </c>
      <c r="F12" s="309">
        <v>1171.5</v>
      </c>
      <c r="G12" s="316">
        <v>1171.5</v>
      </c>
      <c r="H12" s="321">
        <v>1171.5</v>
      </c>
      <c r="I12" s="309">
        <v>1171.5</v>
      </c>
      <c r="J12" s="316">
        <v>1171.5</v>
      </c>
      <c r="K12" s="309">
        <v>0</v>
      </c>
      <c r="L12" s="309">
        <v>0</v>
      </c>
      <c r="M12" s="309">
        <v>0</v>
      </c>
    </row>
    <row r="13" spans="1:13" x14ac:dyDescent="0.2">
      <c r="A13" s="261" t="s">
        <v>1</v>
      </c>
      <c r="B13" s="321">
        <v>339.41440000000011</v>
      </c>
      <c r="C13" s="309">
        <v>339.41440000000011</v>
      </c>
      <c r="D13" s="316">
        <v>339.41440000000011</v>
      </c>
      <c r="E13" s="321">
        <v>339.41440000000011</v>
      </c>
      <c r="F13" s="309">
        <v>339.4124000000001</v>
      </c>
      <c r="G13" s="316">
        <v>339.4124000000001</v>
      </c>
      <c r="H13" s="321">
        <v>339.40990000000011</v>
      </c>
      <c r="I13" s="309">
        <v>339.40990000000011</v>
      </c>
      <c r="J13" s="316">
        <v>339.40990000000011</v>
      </c>
      <c r="K13" s="309">
        <v>0</v>
      </c>
      <c r="L13" s="309">
        <v>0</v>
      </c>
      <c r="M13" s="309">
        <v>0</v>
      </c>
    </row>
    <row r="14" spans="1:13" x14ac:dyDescent="0.2">
      <c r="A14" s="262" t="s">
        <v>2</v>
      </c>
      <c r="B14" s="322">
        <v>2083.3958000001016</v>
      </c>
      <c r="C14" s="311">
        <v>2096.5014300001112</v>
      </c>
      <c r="D14" s="317">
        <v>2094.6191600001093</v>
      </c>
      <c r="E14" s="322">
        <v>2095.5453600001083</v>
      </c>
      <c r="F14" s="311">
        <v>2095.5552800001033</v>
      </c>
      <c r="G14" s="317">
        <v>2095.6799200001074</v>
      </c>
      <c r="H14" s="322">
        <v>2092.8749300000982</v>
      </c>
      <c r="I14" s="311">
        <v>2091.2671900000914</v>
      </c>
      <c r="J14" s="317">
        <v>2079.3347700000822</v>
      </c>
      <c r="K14" s="311">
        <v>0</v>
      </c>
      <c r="L14" s="311">
        <v>0</v>
      </c>
      <c r="M14" s="311">
        <v>0</v>
      </c>
    </row>
    <row r="15" spans="1:13" x14ac:dyDescent="0.2">
      <c r="M15" s="14"/>
    </row>
    <row r="16" spans="1:13" ht="3.75" customHeight="1" x14ac:dyDescent="0.2"/>
    <row r="17" spans="1:10" x14ac:dyDescent="0.2">
      <c r="A17" s="449" t="str">
        <f>'3.1'!A4</f>
        <v>2022</v>
      </c>
      <c r="B17" s="310" t="s">
        <v>7</v>
      </c>
      <c r="C17" s="310" t="s">
        <v>20</v>
      </c>
      <c r="D17" s="310" t="s">
        <v>21</v>
      </c>
      <c r="E17" s="310" t="s">
        <v>22</v>
      </c>
      <c r="F17" s="310" t="s">
        <v>43</v>
      </c>
      <c r="G17" s="310" t="s">
        <v>44</v>
      </c>
      <c r="H17" s="310" t="s">
        <v>45</v>
      </c>
      <c r="I17" s="310" t="s">
        <v>46</v>
      </c>
      <c r="J17" s="310" t="s">
        <v>53</v>
      </c>
    </row>
    <row r="18" spans="1:10" x14ac:dyDescent="0.2">
      <c r="A18" s="442" t="s">
        <v>10</v>
      </c>
      <c r="B18" s="443">
        <f>SUM(B19:B32)</f>
        <v>4290</v>
      </c>
      <c r="C18" s="443">
        <f t="shared" ref="C18:I18" si="1">SUM(C19:C32)</f>
        <v>9557.777</v>
      </c>
      <c r="D18" s="383">
        <f t="shared" si="1"/>
        <v>1363.5</v>
      </c>
      <c r="E18" s="383">
        <f t="shared" si="1"/>
        <v>1006.2434999999998</v>
      </c>
      <c r="F18" s="383">
        <f t="shared" si="1"/>
        <v>1110.4246299999998</v>
      </c>
      <c r="G18" s="383">
        <f t="shared" si="1"/>
        <v>1171.5</v>
      </c>
      <c r="H18" s="383">
        <f t="shared" si="1"/>
        <v>339.40989999999999</v>
      </c>
      <c r="I18" s="383">
        <f t="shared" si="1"/>
        <v>2079.3347699999972</v>
      </c>
      <c r="J18" s="383">
        <f t="shared" ref="J18:J32" si="2">SUM(B18:I18)</f>
        <v>20918.189799999996</v>
      </c>
    </row>
    <row r="19" spans="1:10" x14ac:dyDescent="0.2">
      <c r="A19" s="440" t="s">
        <v>234</v>
      </c>
      <c r="B19" s="286">
        <v>0</v>
      </c>
      <c r="C19" s="286">
        <v>147.94</v>
      </c>
      <c r="D19" s="286">
        <v>0</v>
      </c>
      <c r="E19" s="286">
        <v>26.917999999999985</v>
      </c>
      <c r="F19" s="286">
        <v>11.205999999999998</v>
      </c>
      <c r="G19" s="286">
        <v>0</v>
      </c>
      <c r="H19" s="286">
        <v>0</v>
      </c>
      <c r="I19" s="286">
        <v>21.134770000000024</v>
      </c>
      <c r="J19" s="7">
        <f t="shared" si="2"/>
        <v>207.19877</v>
      </c>
    </row>
    <row r="20" spans="1:10" x14ac:dyDescent="0.2">
      <c r="A20" s="440" t="s">
        <v>236</v>
      </c>
      <c r="B20" s="286">
        <v>2250</v>
      </c>
      <c r="C20" s="286">
        <v>215.44500000000002</v>
      </c>
      <c r="D20" s="286">
        <v>0</v>
      </c>
      <c r="E20" s="286">
        <v>52.384999999999991</v>
      </c>
      <c r="F20" s="286">
        <v>175.05945000000008</v>
      </c>
      <c r="G20" s="286">
        <v>0</v>
      </c>
      <c r="H20" s="286">
        <v>0</v>
      </c>
      <c r="I20" s="286">
        <v>240.9305300000002</v>
      </c>
      <c r="J20" s="7">
        <f t="shared" si="2"/>
        <v>2933.8199800000002</v>
      </c>
    </row>
    <row r="21" spans="1:10" x14ac:dyDescent="0.2">
      <c r="A21" s="440" t="s">
        <v>237</v>
      </c>
      <c r="B21" s="286">
        <v>0</v>
      </c>
      <c r="C21" s="286">
        <v>226.29999999999998</v>
      </c>
      <c r="D21" s="286">
        <v>118.5</v>
      </c>
      <c r="E21" s="286">
        <v>80.690999999999974</v>
      </c>
      <c r="F21" s="286">
        <v>35.033000000000001</v>
      </c>
      <c r="G21" s="286">
        <v>0</v>
      </c>
      <c r="H21" s="286">
        <v>8.4101999999999997</v>
      </c>
      <c r="I21" s="286">
        <v>447.20796999999936</v>
      </c>
      <c r="J21" s="7">
        <f t="shared" si="2"/>
        <v>916.14216999999928</v>
      </c>
    </row>
    <row r="22" spans="1:10" x14ac:dyDescent="0.2">
      <c r="A22" s="440" t="s">
        <v>238</v>
      </c>
      <c r="B22" s="286">
        <v>0</v>
      </c>
      <c r="C22" s="286">
        <v>539.80600000000004</v>
      </c>
      <c r="D22" s="286">
        <v>400</v>
      </c>
      <c r="E22" s="286">
        <v>22.75</v>
      </c>
      <c r="F22" s="286">
        <v>7.4704999999999977</v>
      </c>
      <c r="G22" s="286">
        <v>0</v>
      </c>
      <c r="H22" s="286">
        <v>67.91</v>
      </c>
      <c r="I22" s="286">
        <v>12.729269999999991</v>
      </c>
      <c r="J22" s="7">
        <f t="shared" si="2"/>
        <v>1050.6657700000001</v>
      </c>
    </row>
    <row r="23" spans="1:10" x14ac:dyDescent="0.2">
      <c r="A23" s="440" t="s">
        <v>235</v>
      </c>
      <c r="B23" s="286">
        <v>2040</v>
      </c>
      <c r="C23" s="286">
        <v>14.759</v>
      </c>
      <c r="D23" s="286">
        <v>0</v>
      </c>
      <c r="E23" s="286">
        <v>87.647999999999996</v>
      </c>
      <c r="F23" s="286">
        <v>16.322099999999988</v>
      </c>
      <c r="G23" s="286">
        <v>475</v>
      </c>
      <c r="H23" s="286">
        <v>10.91</v>
      </c>
      <c r="I23" s="286">
        <v>91.627749999999835</v>
      </c>
      <c r="J23" s="7">
        <f t="shared" si="2"/>
        <v>2736.2668499999995</v>
      </c>
    </row>
    <row r="24" spans="1:10" x14ac:dyDescent="0.2">
      <c r="A24" s="440" t="s">
        <v>239</v>
      </c>
      <c r="B24" s="286">
        <v>0</v>
      </c>
      <c r="C24" s="286">
        <v>182.59900000000002</v>
      </c>
      <c r="D24" s="286">
        <v>0</v>
      </c>
      <c r="E24" s="286">
        <v>59.043000000000021</v>
      </c>
      <c r="F24" s="286">
        <v>30.185399999999973</v>
      </c>
      <c r="G24" s="286">
        <v>0</v>
      </c>
      <c r="H24" s="286">
        <v>10.204499999999999</v>
      </c>
      <c r="I24" s="286">
        <v>92.484729999999729</v>
      </c>
      <c r="J24" s="7">
        <f t="shared" si="2"/>
        <v>374.51662999999974</v>
      </c>
    </row>
    <row r="25" spans="1:10" x14ac:dyDescent="0.2">
      <c r="A25" s="440" t="s">
        <v>240</v>
      </c>
      <c r="B25" s="286">
        <v>0</v>
      </c>
      <c r="C25" s="286">
        <v>4.835</v>
      </c>
      <c r="D25" s="286">
        <v>0</v>
      </c>
      <c r="E25" s="286">
        <v>41.361000000000018</v>
      </c>
      <c r="F25" s="286">
        <v>25.609799999999979</v>
      </c>
      <c r="G25" s="286">
        <v>0</v>
      </c>
      <c r="H25" s="286">
        <v>50.096199999999996</v>
      </c>
      <c r="I25" s="286">
        <v>112.81783999999992</v>
      </c>
      <c r="J25" s="7">
        <f t="shared" si="2"/>
        <v>234.71983999999992</v>
      </c>
    </row>
    <row r="26" spans="1:10" x14ac:dyDescent="0.2">
      <c r="A26" s="440" t="s">
        <v>241</v>
      </c>
      <c r="B26" s="286">
        <v>0</v>
      </c>
      <c r="C26" s="286">
        <v>1259.6520000000003</v>
      </c>
      <c r="D26" s="286">
        <v>0</v>
      </c>
      <c r="E26" s="286">
        <v>93.376999999999981</v>
      </c>
      <c r="F26" s="286">
        <v>17.951899999999988</v>
      </c>
      <c r="G26" s="286">
        <v>0</v>
      </c>
      <c r="H26" s="286">
        <v>28.4</v>
      </c>
      <c r="I26" s="286">
        <v>61.879400000000302</v>
      </c>
      <c r="J26" s="7">
        <f t="shared" si="2"/>
        <v>1461.2603000000006</v>
      </c>
    </row>
    <row r="27" spans="1:10" x14ac:dyDescent="0.2">
      <c r="A27" s="440" t="s">
        <v>242</v>
      </c>
      <c r="B27" s="286">
        <v>0</v>
      </c>
      <c r="C27" s="286">
        <v>111.43100000000001</v>
      </c>
      <c r="D27" s="286">
        <v>0</v>
      </c>
      <c r="E27" s="286">
        <v>121.77299999999991</v>
      </c>
      <c r="F27" s="286">
        <v>12.229039999999994</v>
      </c>
      <c r="G27" s="286">
        <v>650</v>
      </c>
      <c r="H27" s="286">
        <v>45.889999999999993</v>
      </c>
      <c r="I27" s="286">
        <v>110.15817999999996</v>
      </c>
      <c r="J27" s="7">
        <f t="shared" si="2"/>
        <v>1051.4812199999999</v>
      </c>
    </row>
    <row r="28" spans="1:10" x14ac:dyDescent="0.2">
      <c r="A28" s="440" t="s">
        <v>243</v>
      </c>
      <c r="B28" s="286">
        <v>0</v>
      </c>
      <c r="C28" s="286">
        <v>1273.7099999999998</v>
      </c>
      <c r="D28" s="286">
        <v>0</v>
      </c>
      <c r="E28" s="286">
        <v>59.240000000000016</v>
      </c>
      <c r="F28" s="286">
        <v>29.532800000000019</v>
      </c>
      <c r="G28" s="286">
        <v>0</v>
      </c>
      <c r="H28" s="286">
        <v>19.2</v>
      </c>
      <c r="I28" s="286">
        <v>95.269849999999707</v>
      </c>
      <c r="J28" s="7">
        <f t="shared" si="2"/>
        <v>1476.9526499999995</v>
      </c>
    </row>
    <row r="29" spans="1:10" x14ac:dyDescent="0.2">
      <c r="A29" s="440" t="s">
        <v>244</v>
      </c>
      <c r="B29" s="286">
        <v>0</v>
      </c>
      <c r="C29" s="286">
        <v>262.08500000000004</v>
      </c>
      <c r="D29" s="286">
        <v>0</v>
      </c>
      <c r="E29" s="286">
        <v>70.265500000000003</v>
      </c>
      <c r="F29" s="286">
        <v>20.524799999999988</v>
      </c>
      <c r="G29" s="286">
        <v>1.5</v>
      </c>
      <c r="H29" s="286">
        <v>5.3199999999999994</v>
      </c>
      <c r="I29" s="286">
        <v>210.60410999999843</v>
      </c>
      <c r="J29" s="7">
        <f t="shared" si="2"/>
        <v>570.29940999999837</v>
      </c>
    </row>
    <row r="30" spans="1:10" x14ac:dyDescent="0.2">
      <c r="A30" s="440" t="s">
        <v>245</v>
      </c>
      <c r="B30" s="286">
        <v>0</v>
      </c>
      <c r="C30" s="286">
        <v>1151.8600000000001</v>
      </c>
      <c r="D30" s="286">
        <v>0</v>
      </c>
      <c r="E30" s="286">
        <v>211.05099999999999</v>
      </c>
      <c r="F30" s="286">
        <v>644.42470000000003</v>
      </c>
      <c r="G30" s="286">
        <v>45</v>
      </c>
      <c r="H30" s="286">
        <v>6.0439999999999996</v>
      </c>
      <c r="I30" s="286">
        <v>247.09791999999908</v>
      </c>
      <c r="J30" s="7">
        <f t="shared" si="2"/>
        <v>2305.4776199999992</v>
      </c>
    </row>
    <row r="31" spans="1:10" x14ac:dyDescent="0.2">
      <c r="A31" s="440" t="s">
        <v>246</v>
      </c>
      <c r="B31" s="286">
        <v>0</v>
      </c>
      <c r="C31" s="286">
        <v>4034.8129999999996</v>
      </c>
      <c r="D31" s="286">
        <v>845</v>
      </c>
      <c r="E31" s="286">
        <v>45.567000000000029</v>
      </c>
      <c r="F31" s="286">
        <v>77.387639999999976</v>
      </c>
      <c r="G31" s="286">
        <v>0</v>
      </c>
      <c r="H31" s="286">
        <v>86.8</v>
      </c>
      <c r="I31" s="286">
        <v>176.42700000000008</v>
      </c>
      <c r="J31" s="7">
        <f t="shared" si="2"/>
        <v>5265.9946399999999</v>
      </c>
    </row>
    <row r="32" spans="1:10" x14ac:dyDescent="0.2">
      <c r="A32" s="441" t="s">
        <v>247</v>
      </c>
      <c r="B32" s="287">
        <v>0</v>
      </c>
      <c r="C32" s="287">
        <v>132.54200000000003</v>
      </c>
      <c r="D32" s="287">
        <v>0</v>
      </c>
      <c r="E32" s="287">
        <v>34.173999999999999</v>
      </c>
      <c r="F32" s="287">
        <v>7.4874999999999989</v>
      </c>
      <c r="G32" s="287">
        <v>0</v>
      </c>
      <c r="H32" s="287">
        <v>0.22500000000000001</v>
      </c>
      <c r="I32" s="287">
        <v>158.96545000000054</v>
      </c>
      <c r="J32" s="264">
        <f t="shared" si="2"/>
        <v>333.39395000000059</v>
      </c>
    </row>
    <row r="33" spans="10:10" x14ac:dyDescent="0.2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 x14ac:dyDescent="0.3">
      <c r="A1" s="307" t="s">
        <v>397</v>
      </c>
      <c r="J1" s="217" t="str">
        <f>'3.1'!N1</f>
        <v>III. čtvrtletí 2022</v>
      </c>
    </row>
    <row r="2" spans="1:10" s="51" customFormat="1" ht="18" x14ac:dyDescent="0.25">
      <c r="A2" s="274" t="str">
        <f>"6.1 Výroba elektřiny v krajích ČR podle technologie elektráren za "&amp;LEFT(J1,SEARCH(" ",J1)-1)&amp;" čtvrtletí [MWh]"</f>
        <v>6.1 Výroba elektřiny v krajích ČR podle technologie elektráren za III. čtvrtletí [MWh]</v>
      </c>
    </row>
    <row r="3" spans="1:10" ht="6" customHeight="1" x14ac:dyDescent="0.2"/>
    <row r="4" spans="1:10" x14ac:dyDescent="0.2">
      <c r="A4" s="450" t="str">
        <f>'3.1'!A4</f>
        <v>2022</v>
      </c>
      <c r="B4" s="326" t="s">
        <v>7</v>
      </c>
      <c r="C4" s="326" t="s">
        <v>20</v>
      </c>
      <c r="D4" s="326" t="s">
        <v>21</v>
      </c>
      <c r="E4" s="326" t="s">
        <v>22</v>
      </c>
      <c r="F4" s="326" t="s">
        <v>43</v>
      </c>
      <c r="G4" s="326" t="s">
        <v>44</v>
      </c>
      <c r="H4" s="326" t="s">
        <v>45</v>
      </c>
      <c r="I4" s="326" t="s">
        <v>46</v>
      </c>
      <c r="J4" s="326" t="s">
        <v>53</v>
      </c>
    </row>
    <row r="5" spans="1:10" x14ac:dyDescent="0.2">
      <c r="A5" s="328" t="s">
        <v>10</v>
      </c>
      <c r="B5" s="329">
        <f>SUM(B6:B19)</f>
        <v>7332523.75</v>
      </c>
      <c r="C5" s="330">
        <f t="shared" ref="C5:I5" si="0">SUM(C6:C19)</f>
        <v>9756256.4340000004</v>
      </c>
      <c r="D5" s="330">
        <f t="shared" si="0"/>
        <v>548491.76600000006</v>
      </c>
      <c r="E5" s="330">
        <f t="shared" si="0"/>
        <v>852150.03900000011</v>
      </c>
      <c r="F5" s="330">
        <f t="shared" si="0"/>
        <v>524750.978</v>
      </c>
      <c r="G5" s="330">
        <f t="shared" si="0"/>
        <v>212147.27</v>
      </c>
      <c r="H5" s="330">
        <f t="shared" si="0"/>
        <v>101703.628</v>
      </c>
      <c r="I5" s="330">
        <f t="shared" si="0"/>
        <v>751506.57799999905</v>
      </c>
      <c r="J5" s="330">
        <f t="shared" ref="J5:J19" si="1">SUM(B5:I5)</f>
        <v>20079530.442999996</v>
      </c>
    </row>
    <row r="6" spans="1:10" x14ac:dyDescent="0.2">
      <c r="A6" s="438" t="s">
        <v>234</v>
      </c>
      <c r="B6" s="283">
        <v>0</v>
      </c>
      <c r="C6" s="283">
        <v>10808.798999999999</v>
      </c>
      <c r="D6" s="283">
        <v>0</v>
      </c>
      <c r="E6" s="283">
        <v>16599.169000000002</v>
      </c>
      <c r="F6" s="283">
        <v>14000.423000000001</v>
      </c>
      <c r="G6" s="283">
        <v>0</v>
      </c>
      <c r="H6" s="283">
        <v>0</v>
      </c>
      <c r="I6" s="283">
        <v>7147.1859999999897</v>
      </c>
      <c r="J6" s="23">
        <f t="shared" si="1"/>
        <v>48555.57699999999</v>
      </c>
    </row>
    <row r="7" spans="1:10" x14ac:dyDescent="0.2">
      <c r="A7" s="438" t="s">
        <v>236</v>
      </c>
      <c r="B7" s="283">
        <v>3398660.85</v>
      </c>
      <c r="C7" s="283">
        <v>123818.86200000001</v>
      </c>
      <c r="D7" s="283">
        <v>0</v>
      </c>
      <c r="E7" s="283">
        <v>69139.276999999973</v>
      </c>
      <c r="F7" s="283">
        <v>65879.56799999997</v>
      </c>
      <c r="G7" s="283">
        <v>0</v>
      </c>
      <c r="H7" s="283">
        <v>0</v>
      </c>
      <c r="I7" s="283">
        <v>86315.544999999707</v>
      </c>
      <c r="J7" s="23">
        <f t="shared" si="1"/>
        <v>3743814.102</v>
      </c>
    </row>
    <row r="8" spans="1:10" x14ac:dyDescent="0.2">
      <c r="A8" s="438" t="s">
        <v>237</v>
      </c>
      <c r="B8" s="283">
        <v>0</v>
      </c>
      <c r="C8" s="283">
        <v>83902.553999999989</v>
      </c>
      <c r="D8" s="283">
        <v>10334.126</v>
      </c>
      <c r="E8" s="283">
        <v>79484.017000000153</v>
      </c>
      <c r="F8" s="283">
        <v>10127.333999999999</v>
      </c>
      <c r="G8" s="283">
        <v>0</v>
      </c>
      <c r="H8" s="283">
        <v>2758.1819999999998</v>
      </c>
      <c r="I8" s="283">
        <v>171616.29699999982</v>
      </c>
      <c r="J8" s="23">
        <f t="shared" si="1"/>
        <v>358222.51</v>
      </c>
    </row>
    <row r="9" spans="1:10" x14ac:dyDescent="0.2">
      <c r="A9" s="438" t="s">
        <v>238</v>
      </c>
      <c r="B9" s="283">
        <v>0</v>
      </c>
      <c r="C9" s="283">
        <v>518280.15200000006</v>
      </c>
      <c r="D9" s="283">
        <v>645.32999999999993</v>
      </c>
      <c r="E9" s="283">
        <v>12556.874999999998</v>
      </c>
      <c r="F9" s="283">
        <v>2115.1570000000011</v>
      </c>
      <c r="G9" s="283">
        <v>0</v>
      </c>
      <c r="H9" s="283">
        <v>18872.677000000003</v>
      </c>
      <c r="I9" s="283">
        <v>4524.1039999999985</v>
      </c>
      <c r="J9" s="23">
        <f t="shared" si="1"/>
        <v>556994.29500000016</v>
      </c>
    </row>
    <row r="10" spans="1:10" x14ac:dyDescent="0.2">
      <c r="A10" s="438" t="s">
        <v>235</v>
      </c>
      <c r="B10" s="283">
        <v>3933862.9000000004</v>
      </c>
      <c r="C10" s="283">
        <v>10286.412999999999</v>
      </c>
      <c r="D10" s="283">
        <v>0</v>
      </c>
      <c r="E10" s="283">
        <v>119115.01899999991</v>
      </c>
      <c r="F10" s="283">
        <v>10161.136000000002</v>
      </c>
      <c r="G10" s="283">
        <v>84446.45</v>
      </c>
      <c r="H10" s="283">
        <v>3338.3449999999998</v>
      </c>
      <c r="I10" s="283">
        <v>32648.802999999953</v>
      </c>
      <c r="J10" s="23">
        <f t="shared" si="1"/>
        <v>4193859.0660000006</v>
      </c>
    </row>
    <row r="11" spans="1:10" x14ac:dyDescent="0.2">
      <c r="A11" s="438" t="s">
        <v>239</v>
      </c>
      <c r="B11" s="283">
        <v>0</v>
      </c>
      <c r="C11" s="283">
        <v>97371.575000000026</v>
      </c>
      <c r="D11" s="283">
        <v>0</v>
      </c>
      <c r="E11" s="283">
        <v>71436.767000000007</v>
      </c>
      <c r="F11" s="283">
        <v>10342.958999999984</v>
      </c>
      <c r="G11" s="283">
        <v>0</v>
      </c>
      <c r="H11" s="283">
        <v>3225.3990000000003</v>
      </c>
      <c r="I11" s="283">
        <v>33269.933999999979</v>
      </c>
      <c r="J11" s="23">
        <f t="shared" si="1"/>
        <v>215646.63399999999</v>
      </c>
    </row>
    <row r="12" spans="1:10" x14ac:dyDescent="0.2">
      <c r="A12" s="438" t="s">
        <v>240</v>
      </c>
      <c r="B12" s="283">
        <v>0</v>
      </c>
      <c r="C12" s="283">
        <v>7800.1680000000006</v>
      </c>
      <c r="D12" s="283">
        <v>0</v>
      </c>
      <c r="E12" s="283">
        <v>21581.878000000008</v>
      </c>
      <c r="F12" s="283">
        <v>5766.4570000000067</v>
      </c>
      <c r="G12" s="283">
        <v>0</v>
      </c>
      <c r="H12" s="283">
        <v>11414.349999999997</v>
      </c>
      <c r="I12" s="283">
        <v>39367.501000000193</v>
      </c>
      <c r="J12" s="23">
        <f t="shared" si="1"/>
        <v>85930.35400000021</v>
      </c>
    </row>
    <row r="13" spans="1:10" x14ac:dyDescent="0.2">
      <c r="A13" s="438" t="s">
        <v>241</v>
      </c>
      <c r="B13" s="283">
        <v>0</v>
      </c>
      <c r="C13" s="283">
        <v>993322.23399999994</v>
      </c>
      <c r="D13" s="283">
        <v>0</v>
      </c>
      <c r="E13" s="283">
        <v>113814.59400000008</v>
      </c>
      <c r="F13" s="283">
        <v>8542.366</v>
      </c>
      <c r="G13" s="283">
        <v>0</v>
      </c>
      <c r="H13" s="283">
        <v>10572.492000000002</v>
      </c>
      <c r="I13" s="283">
        <v>20484.964000000029</v>
      </c>
      <c r="J13" s="23">
        <f t="shared" si="1"/>
        <v>1146736.6499999999</v>
      </c>
    </row>
    <row r="14" spans="1:10" x14ac:dyDescent="0.2">
      <c r="A14" s="438" t="s">
        <v>242</v>
      </c>
      <c r="B14" s="283">
        <v>0</v>
      </c>
      <c r="C14" s="283">
        <v>33760.550999999999</v>
      </c>
      <c r="D14" s="283">
        <v>0</v>
      </c>
      <c r="E14" s="283">
        <v>66396.558000000019</v>
      </c>
      <c r="F14" s="283">
        <v>3489.1840000000052</v>
      </c>
      <c r="G14" s="283">
        <v>115903.28</v>
      </c>
      <c r="H14" s="283">
        <v>14897.948999999997</v>
      </c>
      <c r="I14" s="283">
        <v>39896.895000000048</v>
      </c>
      <c r="J14" s="23">
        <f t="shared" si="1"/>
        <v>274344.41700000007</v>
      </c>
    </row>
    <row r="15" spans="1:10" x14ac:dyDescent="0.2">
      <c r="A15" s="438" t="s">
        <v>243</v>
      </c>
      <c r="B15" s="283">
        <v>0</v>
      </c>
      <c r="C15" s="283">
        <v>1676921.8150000002</v>
      </c>
      <c r="D15" s="283">
        <v>0</v>
      </c>
      <c r="E15" s="283">
        <v>78972.421999999904</v>
      </c>
      <c r="F15" s="283">
        <v>7858.4680000000044</v>
      </c>
      <c r="G15" s="283">
        <v>0</v>
      </c>
      <c r="H15" s="283">
        <v>2564.1529999999993</v>
      </c>
      <c r="I15" s="283">
        <v>32606.873999999902</v>
      </c>
      <c r="J15" s="23">
        <f t="shared" si="1"/>
        <v>1798923.7320000001</v>
      </c>
    </row>
    <row r="16" spans="1:10" x14ac:dyDescent="0.2">
      <c r="A16" s="438" t="s">
        <v>244</v>
      </c>
      <c r="B16" s="283">
        <v>0</v>
      </c>
      <c r="C16" s="283">
        <v>203112.61500000002</v>
      </c>
      <c r="D16" s="283">
        <v>0</v>
      </c>
      <c r="E16" s="283">
        <v>57247.258999999984</v>
      </c>
      <c r="F16" s="283">
        <v>11745.022999999992</v>
      </c>
      <c r="G16" s="283">
        <v>0</v>
      </c>
      <c r="H16" s="283">
        <v>1417.8359999999998</v>
      </c>
      <c r="I16" s="283">
        <v>75214.306999999477</v>
      </c>
      <c r="J16" s="23">
        <f t="shared" si="1"/>
        <v>348737.03999999946</v>
      </c>
    </row>
    <row r="17" spans="1:10" x14ac:dyDescent="0.2">
      <c r="A17" s="438" t="s">
        <v>245</v>
      </c>
      <c r="B17" s="283">
        <v>0</v>
      </c>
      <c r="C17" s="283">
        <v>1253959.4400000004</v>
      </c>
      <c r="D17" s="283">
        <v>0</v>
      </c>
      <c r="E17" s="283">
        <v>86082.81000000007</v>
      </c>
      <c r="F17" s="283">
        <v>310703.46500000008</v>
      </c>
      <c r="G17" s="283">
        <v>11797.54</v>
      </c>
      <c r="H17" s="283">
        <v>471.512</v>
      </c>
      <c r="I17" s="283">
        <v>89218.2779999997</v>
      </c>
      <c r="J17" s="23">
        <f t="shared" si="1"/>
        <v>1752233.0450000004</v>
      </c>
    </row>
    <row r="18" spans="1:10" x14ac:dyDescent="0.2">
      <c r="A18" s="438" t="s">
        <v>246</v>
      </c>
      <c r="B18" s="283">
        <v>0</v>
      </c>
      <c r="C18" s="283">
        <v>4674126.6999999993</v>
      </c>
      <c r="D18" s="283">
        <v>537512.31000000006</v>
      </c>
      <c r="E18" s="283">
        <v>31648.902999999998</v>
      </c>
      <c r="F18" s="283">
        <v>60501.444000000003</v>
      </c>
      <c r="G18" s="283">
        <v>0</v>
      </c>
      <c r="H18" s="283">
        <v>32142.650999999998</v>
      </c>
      <c r="I18" s="283">
        <v>60335.19</v>
      </c>
      <c r="J18" s="23">
        <f t="shared" si="1"/>
        <v>5396267.1979999999</v>
      </c>
    </row>
    <row r="19" spans="1:10" x14ac:dyDescent="0.2">
      <c r="A19" s="439" t="s">
        <v>247</v>
      </c>
      <c r="B19" s="285">
        <v>0</v>
      </c>
      <c r="C19" s="285">
        <v>68784.555999999997</v>
      </c>
      <c r="D19" s="285">
        <v>0</v>
      </c>
      <c r="E19" s="285">
        <v>28074.490999999998</v>
      </c>
      <c r="F19" s="285">
        <v>3517.9940000000011</v>
      </c>
      <c r="G19" s="285">
        <v>0</v>
      </c>
      <c r="H19" s="285">
        <v>28.082000000000001</v>
      </c>
      <c r="I19" s="285">
        <v>58860.700000000179</v>
      </c>
      <c r="J19" s="250">
        <f t="shared" si="1"/>
        <v>159265.82300000018</v>
      </c>
    </row>
    <row r="20" spans="1:10" x14ac:dyDescent="0.2">
      <c r="J20" s="14"/>
    </row>
    <row r="21" spans="1:10" ht="11.25" customHeight="1" x14ac:dyDescent="0.2"/>
    <row r="22" spans="1:10" s="51" customFormat="1" ht="15.75" x14ac:dyDescent="0.25">
      <c r="A22" s="324" t="str">
        <f>"6.2 Spotřeba elektřiny netto v krajích ČR podle kategorie spotřeb za "&amp;LEFT(J1,SEARCH(" ",J1)-1)&amp;" čtvrtletí [MWh]"</f>
        <v>6.2 Spotřeba elektřiny netto v krajích ČR podle kategorie spotřeb za III. čtvrtletí [MWh]</v>
      </c>
      <c r="H22" s="58"/>
    </row>
    <row r="23" spans="1:10" ht="7.5" customHeight="1" x14ac:dyDescent="0.2"/>
    <row r="24" spans="1:10" x14ac:dyDescent="0.2">
      <c r="A24" s="450" t="str">
        <f>'3.1'!A4</f>
        <v>2022</v>
      </c>
      <c r="B24" s="325" t="s">
        <v>8</v>
      </c>
      <c r="C24" s="325" t="s">
        <v>9</v>
      </c>
      <c r="D24" s="325" t="s">
        <v>132</v>
      </c>
      <c r="E24" s="325" t="s">
        <v>130</v>
      </c>
      <c r="F24" s="325" t="s">
        <v>53</v>
      </c>
    </row>
    <row r="25" spans="1:10" x14ac:dyDescent="0.2">
      <c r="A25" s="331" t="s">
        <v>10</v>
      </c>
      <c r="B25" s="330">
        <f>SUM(B26:B39)</f>
        <v>1763633.4</v>
      </c>
      <c r="C25" s="330">
        <f>SUM(C26:C39)</f>
        <v>5580750.8650000002</v>
      </c>
      <c r="D25" s="330">
        <f>SUM(D26:D39)</f>
        <v>1607858.8040395286</v>
      </c>
      <c r="E25" s="330">
        <f>SUM(E26:E39)</f>
        <v>2988361.4355656025</v>
      </c>
      <c r="F25" s="330">
        <f t="shared" ref="F25:F39" si="2">SUM(B25:E25)</f>
        <v>11940604.504605131</v>
      </c>
    </row>
    <row r="26" spans="1:10" ht="13.5" customHeight="1" x14ac:dyDescent="0.2">
      <c r="A26" s="71" t="s">
        <v>234</v>
      </c>
      <c r="B26" s="23">
        <v>29633.922999999995</v>
      </c>
      <c r="C26" s="23">
        <v>759292.48399999994</v>
      </c>
      <c r="D26" s="23">
        <v>218600</v>
      </c>
      <c r="E26" s="23">
        <v>321493.45200000005</v>
      </c>
      <c r="F26" s="23">
        <f t="shared" si="2"/>
        <v>1329019.8589999999</v>
      </c>
    </row>
    <row r="27" spans="1:10" ht="13.5" x14ac:dyDescent="0.2">
      <c r="A27" s="71" t="s">
        <v>335</v>
      </c>
      <c r="B27" s="23">
        <v>37753.847000000002</v>
      </c>
      <c r="C27" s="23">
        <v>278834.03899999999</v>
      </c>
      <c r="D27" s="23">
        <v>123684.75855010579</v>
      </c>
      <c r="E27" s="23">
        <v>218940.9174586219</v>
      </c>
      <c r="F27" s="23">
        <f t="shared" si="2"/>
        <v>659213.56200872769</v>
      </c>
    </row>
    <row r="28" spans="1:10" ht="13.5" x14ac:dyDescent="0.2">
      <c r="A28" s="71" t="s">
        <v>336</v>
      </c>
      <c r="B28" s="23">
        <v>132518.85600000009</v>
      </c>
      <c r="C28" s="23">
        <v>650816.94700000004</v>
      </c>
      <c r="D28" s="23">
        <v>161573.6251279104</v>
      </c>
      <c r="E28" s="23">
        <v>299956.01684764971</v>
      </c>
      <c r="F28" s="23">
        <f t="shared" si="2"/>
        <v>1244865.4449755601</v>
      </c>
    </row>
    <row r="29" spans="1:10" x14ac:dyDescent="0.2">
      <c r="A29" s="71" t="s">
        <v>238</v>
      </c>
      <c r="B29" s="23">
        <v>29460.001000000004</v>
      </c>
      <c r="C29" s="23">
        <v>120956.743</v>
      </c>
      <c r="D29" s="23">
        <v>47226.983999999997</v>
      </c>
      <c r="E29" s="23">
        <v>71167.665999999997</v>
      </c>
      <c r="F29" s="23">
        <f t="shared" si="2"/>
        <v>268811.39399999997</v>
      </c>
    </row>
    <row r="30" spans="1:10" ht="13.5" x14ac:dyDescent="0.2">
      <c r="A30" s="71" t="s">
        <v>337</v>
      </c>
      <c r="B30" s="23">
        <v>51241.400999999998</v>
      </c>
      <c r="C30" s="23">
        <v>286594.20200000016</v>
      </c>
      <c r="D30" s="23">
        <v>102733.29397442909</v>
      </c>
      <c r="E30" s="23">
        <v>141608.36636639922</v>
      </c>
      <c r="F30" s="23">
        <f t="shared" si="2"/>
        <v>582177.26334082847</v>
      </c>
    </row>
    <row r="31" spans="1:10" x14ac:dyDescent="0.2">
      <c r="A31" s="71" t="s">
        <v>239</v>
      </c>
      <c r="B31" s="23">
        <v>115661.20000000001</v>
      </c>
      <c r="C31" s="23">
        <v>310311.22100000002</v>
      </c>
      <c r="D31" s="23">
        <v>98049.565999999992</v>
      </c>
      <c r="E31" s="23">
        <v>182692.889</v>
      </c>
      <c r="F31" s="23">
        <f t="shared" si="2"/>
        <v>706714.87600000005</v>
      </c>
    </row>
    <row r="32" spans="1:10" x14ac:dyDescent="0.2">
      <c r="A32" s="71" t="s">
        <v>240</v>
      </c>
      <c r="B32" s="23">
        <v>13523.391</v>
      </c>
      <c r="C32" s="23">
        <v>304785.40700000001</v>
      </c>
      <c r="D32" s="23">
        <v>69960.353999999992</v>
      </c>
      <c r="E32" s="23">
        <v>141948.628</v>
      </c>
      <c r="F32" s="23">
        <f t="shared" si="2"/>
        <v>530217.78</v>
      </c>
    </row>
    <row r="33" spans="1:6" x14ac:dyDescent="0.2">
      <c r="A33" s="71" t="s">
        <v>241</v>
      </c>
      <c r="B33" s="23">
        <v>297482.03999999998</v>
      </c>
      <c r="C33" s="23">
        <v>597406.09400000004</v>
      </c>
      <c r="D33" s="23">
        <v>135648.59400000001</v>
      </c>
      <c r="E33" s="23">
        <v>257089.45600000001</v>
      </c>
      <c r="F33" s="23">
        <f t="shared" si="2"/>
        <v>1287626.1840000001</v>
      </c>
    </row>
    <row r="34" spans="1:6" x14ac:dyDescent="0.2">
      <c r="A34" s="71" t="s">
        <v>242</v>
      </c>
      <c r="B34" s="23">
        <v>103814.527</v>
      </c>
      <c r="C34" s="23">
        <v>371911.28899999999</v>
      </c>
      <c r="D34" s="23">
        <v>84983.637744778738</v>
      </c>
      <c r="E34" s="23">
        <v>153292.1806245966</v>
      </c>
      <c r="F34" s="23">
        <f t="shared" si="2"/>
        <v>714001.63436937542</v>
      </c>
    </row>
    <row r="35" spans="1:6" x14ac:dyDescent="0.2">
      <c r="A35" s="71" t="s">
        <v>243</v>
      </c>
      <c r="B35" s="23">
        <v>85440.709999999992</v>
      </c>
      <c r="C35" s="23">
        <v>232845.57499999998</v>
      </c>
      <c r="D35" s="23">
        <v>80471.67</v>
      </c>
      <c r="E35" s="23">
        <v>139822.908</v>
      </c>
      <c r="F35" s="23">
        <f t="shared" si="2"/>
        <v>538580.8629999999</v>
      </c>
    </row>
    <row r="36" spans="1:6" x14ac:dyDescent="0.2">
      <c r="A36" s="71" t="s">
        <v>244</v>
      </c>
      <c r="B36" s="23">
        <v>41610.361999999994</v>
      </c>
      <c r="C36" s="23">
        <v>349751.02899999998</v>
      </c>
      <c r="D36" s="23">
        <v>92148.542000000001</v>
      </c>
      <c r="E36" s="23">
        <v>168094.66800000001</v>
      </c>
      <c r="F36" s="23">
        <f t="shared" si="2"/>
        <v>651604.60100000002</v>
      </c>
    </row>
    <row r="37" spans="1:6" x14ac:dyDescent="0.2">
      <c r="A37" s="71" t="s">
        <v>245</v>
      </c>
      <c r="B37" s="23">
        <v>205641.21799999999</v>
      </c>
      <c r="C37" s="23">
        <v>688733.90899999999</v>
      </c>
      <c r="D37" s="23">
        <v>210188.43400000001</v>
      </c>
      <c r="E37" s="23">
        <v>547063.13300000003</v>
      </c>
      <c r="F37" s="23">
        <f t="shared" si="2"/>
        <v>1651626.6940000001</v>
      </c>
    </row>
    <row r="38" spans="1:6" x14ac:dyDescent="0.2">
      <c r="A38" s="71" t="s">
        <v>246</v>
      </c>
      <c r="B38" s="23">
        <v>499446.728</v>
      </c>
      <c r="C38" s="23">
        <v>379072.99</v>
      </c>
      <c r="D38" s="23">
        <v>111299.09</v>
      </c>
      <c r="E38" s="23">
        <v>200289.74700000003</v>
      </c>
      <c r="F38" s="23">
        <f t="shared" si="2"/>
        <v>1190108.5549999999</v>
      </c>
    </row>
    <row r="39" spans="1:6" ht="13.5" x14ac:dyDescent="0.2">
      <c r="A39" s="437" t="s">
        <v>338</v>
      </c>
      <c r="B39" s="250">
        <v>120405.196</v>
      </c>
      <c r="C39" s="250">
        <v>249438.9360000001</v>
      </c>
      <c r="D39" s="250">
        <v>71290.254642304644</v>
      </c>
      <c r="E39" s="250">
        <v>144901.407268335</v>
      </c>
      <c r="F39" s="250">
        <f t="shared" si="2"/>
        <v>586035.79391063971</v>
      </c>
    </row>
    <row r="40" spans="1:6" x14ac:dyDescent="0.2">
      <c r="A40" s="548" t="s">
        <v>404</v>
      </c>
      <c r="B40" s="548"/>
      <c r="C40" s="548"/>
      <c r="D40" s="548"/>
      <c r="F40" s="14"/>
    </row>
    <row r="41" spans="1:6" x14ac:dyDescent="0.2">
      <c r="A41" s="548"/>
      <c r="B41" s="548"/>
      <c r="C41" s="548"/>
      <c r="D41" s="548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 x14ac:dyDescent="0.25">
      <c r="A1" s="274" t="str">
        <f>"6.3 Spotřeba elektřiny v krajích ČR podle sektorů národního hospodářství za "&amp;LEFT(J1,SEARCH(" ",J1)-1)&amp;" čtvrtletí [MWh]"</f>
        <v>6.3 Spotřeba elektřiny v krajích ČR podle sektorů národního hospodářství za III. čtvrtletí [MWh]</v>
      </c>
      <c r="B1" s="59"/>
      <c r="J1" s="217" t="str">
        <f>'3.1'!N1</f>
        <v>III. čtvrtletí 2022</v>
      </c>
    </row>
    <row r="2" spans="1:10" ht="6" customHeight="1" x14ac:dyDescent="0.2">
      <c r="A2" s="20"/>
      <c r="B2" s="549"/>
      <c r="C2" s="549"/>
      <c r="D2" s="549"/>
      <c r="E2" s="549"/>
      <c r="F2" s="549"/>
      <c r="G2" s="549"/>
      <c r="H2" s="549"/>
      <c r="I2" s="549"/>
      <c r="J2" s="549"/>
    </row>
    <row r="3" spans="1:10" ht="36" x14ac:dyDescent="0.2">
      <c r="A3" s="450" t="str">
        <f>'3.1'!A4</f>
        <v>2022</v>
      </c>
      <c r="B3" s="334" t="s">
        <v>95</v>
      </c>
      <c r="C3" s="334" t="s">
        <v>11</v>
      </c>
      <c r="D3" s="334" t="s">
        <v>12</v>
      </c>
      <c r="E3" s="334" t="s">
        <v>13</v>
      </c>
      <c r="F3" s="334" t="s">
        <v>304</v>
      </c>
      <c r="G3" s="334" t="s">
        <v>94</v>
      </c>
      <c r="H3" s="334" t="s">
        <v>47</v>
      </c>
      <c r="I3" s="334" t="s">
        <v>14</v>
      </c>
      <c r="J3" s="334" t="s">
        <v>53</v>
      </c>
    </row>
    <row r="4" spans="1:10" ht="13.5" x14ac:dyDescent="0.2">
      <c r="A4" s="328" t="s">
        <v>339</v>
      </c>
      <c r="B4" s="330">
        <f>SUM(B5:B18)</f>
        <v>5290753.3009512685</v>
      </c>
      <c r="C4" s="330">
        <f t="shared" ref="C4:I4" si="0">SUM(C5:C18)</f>
        <v>833838.23441470368</v>
      </c>
      <c r="D4" s="330">
        <f t="shared" si="0"/>
        <v>153870.27761090716</v>
      </c>
      <c r="E4" s="330">
        <f t="shared" si="0"/>
        <v>104943.76763713793</v>
      </c>
      <c r="F4" s="330">
        <f t="shared" si="0"/>
        <v>219157.52972858521</v>
      </c>
      <c r="G4" s="330">
        <f t="shared" si="0"/>
        <v>2988406.9735656027</v>
      </c>
      <c r="H4" s="330">
        <f t="shared" si="0"/>
        <v>3030018.3511521136</v>
      </c>
      <c r="I4" s="330">
        <f t="shared" si="0"/>
        <v>236152.41854481242</v>
      </c>
      <c r="J4" s="330">
        <f t="shared" ref="J4:J18" si="1">SUM(B4:I4)</f>
        <v>12857140.853605131</v>
      </c>
    </row>
    <row r="5" spans="1:10" x14ac:dyDescent="0.2">
      <c r="A5" s="438" t="s">
        <v>234</v>
      </c>
      <c r="B5" s="332">
        <v>93674.825657745008</v>
      </c>
      <c r="C5" s="332">
        <v>57723.272925736601</v>
      </c>
      <c r="D5" s="332">
        <v>83555.308471298689</v>
      </c>
      <c r="E5" s="332">
        <v>15864.33804329626</v>
      </c>
      <c r="F5" s="332">
        <v>2108.6180927671558</v>
      </c>
      <c r="G5" s="332">
        <v>321493.45200000005</v>
      </c>
      <c r="H5" s="332">
        <v>680410.79988833098</v>
      </c>
      <c r="I5" s="332">
        <v>75158.871920825099</v>
      </c>
      <c r="J5" s="23">
        <f t="shared" si="1"/>
        <v>1329989.4869999997</v>
      </c>
    </row>
    <row r="6" spans="1:10" x14ac:dyDescent="0.2">
      <c r="A6" s="438" t="s">
        <v>236</v>
      </c>
      <c r="B6" s="332">
        <v>249119.0969834128</v>
      </c>
      <c r="C6" s="332">
        <v>21975.64503420292</v>
      </c>
      <c r="D6" s="332">
        <v>3042.7259269086817</v>
      </c>
      <c r="E6" s="332">
        <v>4132.1171534900805</v>
      </c>
      <c r="F6" s="332">
        <v>21388.112934712201</v>
      </c>
      <c r="G6" s="332">
        <v>218940.9174586219</v>
      </c>
      <c r="H6" s="332">
        <v>122254.71373246649</v>
      </c>
      <c r="I6" s="332">
        <v>24526.4397849126</v>
      </c>
      <c r="J6" s="23">
        <f t="shared" si="1"/>
        <v>665379.76900872763</v>
      </c>
    </row>
    <row r="7" spans="1:10" x14ac:dyDescent="0.2">
      <c r="A7" s="438" t="s">
        <v>237</v>
      </c>
      <c r="B7" s="332">
        <v>512965.94235700095</v>
      </c>
      <c r="C7" s="332">
        <v>32088.3250308182</v>
      </c>
      <c r="D7" s="332">
        <v>16598.47977007171</v>
      </c>
      <c r="E7" s="332">
        <v>12561.700756028738</v>
      </c>
      <c r="F7" s="332">
        <v>35058.716121371297</v>
      </c>
      <c r="G7" s="332">
        <v>299957.24284764973</v>
      </c>
      <c r="H7" s="332">
        <v>314175.41678459721</v>
      </c>
      <c r="I7" s="332">
        <v>25748.121308022688</v>
      </c>
      <c r="J7" s="23">
        <f t="shared" si="1"/>
        <v>1249153.9449755605</v>
      </c>
    </row>
    <row r="8" spans="1:10" x14ac:dyDescent="0.2">
      <c r="A8" s="438" t="s">
        <v>238</v>
      </c>
      <c r="B8" s="332">
        <v>108363.21599999999</v>
      </c>
      <c r="C8" s="332">
        <v>55916.270999999993</v>
      </c>
      <c r="D8" s="332">
        <v>1045.5540000000001</v>
      </c>
      <c r="E8" s="332">
        <v>4483.5140000000001</v>
      </c>
      <c r="F8" s="332">
        <v>2752.8029999999999</v>
      </c>
      <c r="G8" s="332">
        <v>71167.665999999997</v>
      </c>
      <c r="H8" s="332">
        <v>73246.074000000008</v>
      </c>
      <c r="I8" s="332">
        <v>13.096</v>
      </c>
      <c r="J8" s="23">
        <f t="shared" si="1"/>
        <v>316988.19399999996</v>
      </c>
    </row>
    <row r="9" spans="1:10" x14ac:dyDescent="0.2">
      <c r="A9" s="438" t="s">
        <v>235</v>
      </c>
      <c r="B9" s="332">
        <v>302734.84108587418</v>
      </c>
      <c r="C9" s="332">
        <v>7990.1837034849605</v>
      </c>
      <c r="D9" s="332">
        <v>1745.686784677137</v>
      </c>
      <c r="E9" s="332">
        <v>3067.2634636274042</v>
      </c>
      <c r="F9" s="332">
        <v>24908.229171326977</v>
      </c>
      <c r="G9" s="332">
        <v>141612.50236639922</v>
      </c>
      <c r="H9" s="332">
        <v>84814.467265075902</v>
      </c>
      <c r="I9" s="332">
        <v>18134.822500362759</v>
      </c>
      <c r="J9" s="23">
        <f t="shared" si="1"/>
        <v>585007.9963408286</v>
      </c>
    </row>
    <row r="10" spans="1:10" x14ac:dyDescent="0.2">
      <c r="A10" s="438" t="s">
        <v>239</v>
      </c>
      <c r="B10" s="332">
        <v>288685.91700000002</v>
      </c>
      <c r="C10" s="332">
        <v>64103.17</v>
      </c>
      <c r="D10" s="332">
        <v>3766.913</v>
      </c>
      <c r="E10" s="332">
        <v>4952.5410000000002</v>
      </c>
      <c r="F10" s="332">
        <v>15783.113000000001</v>
      </c>
      <c r="G10" s="332">
        <v>182699.799</v>
      </c>
      <c r="H10" s="332">
        <v>182532.35200000001</v>
      </c>
      <c r="I10" s="332">
        <v>524.08299999999997</v>
      </c>
      <c r="J10" s="23">
        <f t="shared" si="1"/>
        <v>743047.88799999992</v>
      </c>
    </row>
    <row r="11" spans="1:10" x14ac:dyDescent="0.2">
      <c r="A11" s="438" t="s">
        <v>240</v>
      </c>
      <c r="B11" s="332">
        <v>254823.52800000002</v>
      </c>
      <c r="C11" s="332">
        <v>27612.612999999998</v>
      </c>
      <c r="D11" s="332">
        <v>2534.1279999999997</v>
      </c>
      <c r="E11" s="332">
        <v>4703.5990000000002</v>
      </c>
      <c r="F11" s="332">
        <v>4577.7830000000004</v>
      </c>
      <c r="G11" s="332">
        <v>141948.628</v>
      </c>
      <c r="H11" s="332">
        <v>102255.92</v>
      </c>
      <c r="I11" s="332">
        <v>0</v>
      </c>
      <c r="J11" s="23">
        <f t="shared" si="1"/>
        <v>538456.19900000002</v>
      </c>
    </row>
    <row r="12" spans="1:10" x14ac:dyDescent="0.2">
      <c r="A12" s="438" t="s">
        <v>241</v>
      </c>
      <c r="B12" s="332">
        <v>915791.07600000012</v>
      </c>
      <c r="C12" s="332">
        <v>202751.71400000001</v>
      </c>
      <c r="D12" s="332">
        <v>10716.651000000002</v>
      </c>
      <c r="E12" s="332">
        <v>10768.596</v>
      </c>
      <c r="F12" s="332">
        <v>9744.33</v>
      </c>
      <c r="G12" s="332">
        <v>257105.446</v>
      </c>
      <c r="H12" s="332">
        <v>288264.91500000004</v>
      </c>
      <c r="I12" s="332">
        <v>395.86</v>
      </c>
      <c r="J12" s="23">
        <f t="shared" si="1"/>
        <v>1695538.5880000002</v>
      </c>
    </row>
    <row r="13" spans="1:10" x14ac:dyDescent="0.2">
      <c r="A13" s="438" t="s">
        <v>242</v>
      </c>
      <c r="B13" s="332">
        <v>371106.08159258548</v>
      </c>
      <c r="C13" s="332">
        <v>15682.11532985029</v>
      </c>
      <c r="D13" s="332">
        <v>2520.056913862139</v>
      </c>
      <c r="E13" s="332">
        <v>8667.0351529413801</v>
      </c>
      <c r="F13" s="332">
        <v>16077.247018327262</v>
      </c>
      <c r="G13" s="332">
        <v>153292.1806245966</v>
      </c>
      <c r="H13" s="332">
        <v>145299.34080578157</v>
      </c>
      <c r="I13" s="332">
        <v>1822.331931430535</v>
      </c>
      <c r="J13" s="23">
        <f t="shared" si="1"/>
        <v>714466.38936937519</v>
      </c>
    </row>
    <row r="14" spans="1:10" x14ac:dyDescent="0.2">
      <c r="A14" s="438" t="s">
        <v>243</v>
      </c>
      <c r="B14" s="332">
        <v>250040.609</v>
      </c>
      <c r="C14" s="332">
        <v>24067.391</v>
      </c>
      <c r="D14" s="332">
        <v>4299.4939999999997</v>
      </c>
      <c r="E14" s="332">
        <v>4099.3320000000003</v>
      </c>
      <c r="F14" s="332">
        <v>16957.288</v>
      </c>
      <c r="G14" s="332">
        <v>139826.06700000001</v>
      </c>
      <c r="H14" s="332">
        <v>103889.742</v>
      </c>
      <c r="I14" s="332">
        <v>1482.318</v>
      </c>
      <c r="J14" s="23">
        <f t="shared" si="1"/>
        <v>544662.24099999992</v>
      </c>
    </row>
    <row r="15" spans="1:10" x14ac:dyDescent="0.2">
      <c r="A15" s="438" t="s">
        <v>244</v>
      </c>
      <c r="B15" s="332">
        <v>277991.67700000003</v>
      </c>
      <c r="C15" s="332">
        <v>15964.600000000002</v>
      </c>
      <c r="D15" s="332">
        <v>5478.9580000000005</v>
      </c>
      <c r="E15" s="332">
        <v>4567.7060000000001</v>
      </c>
      <c r="F15" s="332">
        <v>16206.972</v>
      </c>
      <c r="G15" s="332">
        <v>168094.66800000001</v>
      </c>
      <c r="H15" s="332">
        <v>164560.4</v>
      </c>
      <c r="I15" s="332">
        <v>12.212</v>
      </c>
      <c r="J15" s="23">
        <f t="shared" si="1"/>
        <v>652877.19300000009</v>
      </c>
    </row>
    <row r="16" spans="1:10" x14ac:dyDescent="0.2">
      <c r="A16" s="438" t="s">
        <v>245</v>
      </c>
      <c r="B16" s="332">
        <v>678166.78</v>
      </c>
      <c r="C16" s="332">
        <v>109968.09100000001</v>
      </c>
      <c r="D16" s="332">
        <v>8357.1810000000005</v>
      </c>
      <c r="E16" s="332">
        <v>15925.665000000001</v>
      </c>
      <c r="F16" s="332">
        <v>32401.028000000006</v>
      </c>
      <c r="G16" s="332">
        <v>547077.25</v>
      </c>
      <c r="H16" s="332">
        <v>409344.55300000001</v>
      </c>
      <c r="I16" s="332">
        <v>241.97400000000005</v>
      </c>
      <c r="J16" s="23">
        <f t="shared" si="1"/>
        <v>1801482.5220000001</v>
      </c>
    </row>
    <row r="17" spans="1:10" x14ac:dyDescent="0.2">
      <c r="A17" s="438" t="s">
        <v>246</v>
      </c>
      <c r="B17" s="332">
        <v>686583.51799999992</v>
      </c>
      <c r="C17" s="332">
        <v>85166.678</v>
      </c>
      <c r="D17" s="332">
        <v>7349.0740000000005</v>
      </c>
      <c r="E17" s="332">
        <v>7786.3269999999993</v>
      </c>
      <c r="F17" s="332">
        <v>9600.233000000002</v>
      </c>
      <c r="G17" s="332">
        <v>200289.74700000003</v>
      </c>
      <c r="H17" s="332">
        <v>262133.66400000002</v>
      </c>
      <c r="I17" s="332">
        <v>78396.954000000012</v>
      </c>
      <c r="J17" s="23">
        <f t="shared" si="1"/>
        <v>1337306.1950000001</v>
      </c>
    </row>
    <row r="18" spans="1:10" x14ac:dyDescent="0.2">
      <c r="A18" s="439" t="s">
        <v>247</v>
      </c>
      <c r="B18" s="333">
        <v>300706.19227465009</v>
      </c>
      <c r="C18" s="333">
        <v>112828.16439061081</v>
      </c>
      <c r="D18" s="333">
        <v>2860.0667440887978</v>
      </c>
      <c r="E18" s="333">
        <v>3364.0330677540769</v>
      </c>
      <c r="F18" s="333">
        <v>11593.056390080301</v>
      </c>
      <c r="G18" s="333">
        <v>144901.407268335</v>
      </c>
      <c r="H18" s="333">
        <v>96835.992675861999</v>
      </c>
      <c r="I18" s="333">
        <v>9695.3340992587509</v>
      </c>
      <c r="J18" s="250">
        <f t="shared" si="1"/>
        <v>682784.24691063981</v>
      </c>
    </row>
    <row r="19" spans="1:10" x14ac:dyDescent="0.2">
      <c r="A19" s="548" t="s">
        <v>403</v>
      </c>
      <c r="B19" s="548"/>
      <c r="C19" s="548"/>
      <c r="D19" s="548"/>
      <c r="E19" s="548"/>
      <c r="F19" s="548"/>
      <c r="G19" s="548"/>
      <c r="H19" s="548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7.42578125" style="11" customWidth="1"/>
    <col min="2" max="10" width="10" style="11" customWidth="1"/>
    <col min="11" max="13" width="8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 x14ac:dyDescent="0.25">
      <c r="A1" s="324" t="s">
        <v>406</v>
      </c>
      <c r="B1" s="59"/>
      <c r="N1" s="335" t="str">
        <f>'3.1'!N1</f>
        <v>III. čtvrtletí 2022</v>
      </c>
    </row>
    <row r="2" spans="1:14" ht="6" customHeight="1" x14ac:dyDescent="0.2"/>
    <row r="3" spans="1:14" ht="12.75" customHeight="1" x14ac:dyDescent="0.2">
      <c r="A3" s="486" t="str">
        <f>'3.1'!A4</f>
        <v>2022</v>
      </c>
      <c r="B3" s="556" t="s">
        <v>180</v>
      </c>
      <c r="C3" s="552"/>
      <c r="D3" s="557"/>
      <c r="E3" s="556" t="s">
        <v>182</v>
      </c>
      <c r="F3" s="552"/>
      <c r="G3" s="557"/>
      <c r="H3" s="556" t="s">
        <v>183</v>
      </c>
      <c r="I3" s="552"/>
      <c r="J3" s="557"/>
      <c r="K3" s="556" t="s">
        <v>184</v>
      </c>
      <c r="L3" s="552"/>
      <c r="M3" s="557"/>
      <c r="N3" s="552" t="s">
        <v>53</v>
      </c>
    </row>
    <row r="4" spans="1:14" x14ac:dyDescent="0.2">
      <c r="A4" s="487"/>
      <c r="B4" s="445" t="s">
        <v>60</v>
      </c>
      <c r="C4" s="446" t="s">
        <v>61</v>
      </c>
      <c r="D4" s="447" t="s">
        <v>62</v>
      </c>
      <c r="E4" s="445" t="s">
        <v>63</v>
      </c>
      <c r="F4" s="446" t="s">
        <v>64</v>
      </c>
      <c r="G4" s="447" t="s">
        <v>65</v>
      </c>
      <c r="H4" s="445" t="s">
        <v>66</v>
      </c>
      <c r="I4" s="446" t="s">
        <v>67</v>
      </c>
      <c r="J4" s="447" t="s">
        <v>68</v>
      </c>
      <c r="K4" s="445" t="s">
        <v>69</v>
      </c>
      <c r="L4" s="446" t="s">
        <v>70</v>
      </c>
      <c r="M4" s="447" t="s">
        <v>71</v>
      </c>
      <c r="N4" s="553"/>
    </row>
    <row r="5" spans="1:14" ht="12.75" customHeight="1" x14ac:dyDescent="0.2">
      <c r="A5" s="550" t="s">
        <v>86</v>
      </c>
      <c r="B5" s="473">
        <f>SUM(B6:D6)</f>
        <v>15183724.123</v>
      </c>
      <c r="C5" s="474"/>
      <c r="D5" s="475"/>
      <c r="E5" s="473">
        <f>SUM(E6:G6)</f>
        <v>12863372.315394867</v>
      </c>
      <c r="F5" s="474"/>
      <c r="G5" s="475"/>
      <c r="H5" s="473">
        <f>SUM(H6:J6)</f>
        <v>11940604.504605133</v>
      </c>
      <c r="I5" s="474"/>
      <c r="J5" s="475"/>
      <c r="K5" s="473">
        <f>SUM(K6:M6)</f>
        <v>0</v>
      </c>
      <c r="L5" s="474"/>
      <c r="M5" s="475"/>
      <c r="N5" s="554">
        <f>SUM(B6:M6)</f>
        <v>39987700.942999996</v>
      </c>
    </row>
    <row r="6" spans="1:14" x14ac:dyDescent="0.2">
      <c r="A6" s="551"/>
      <c r="B6" s="228">
        <f t="shared" ref="B6:M6" si="0">SUM(B7:B10)</f>
        <v>5373719.0690000001</v>
      </c>
      <c r="C6" s="224">
        <f t="shared" si="0"/>
        <v>4723005.3359999992</v>
      </c>
      <c r="D6" s="227">
        <f t="shared" si="0"/>
        <v>5086999.7180000003</v>
      </c>
      <c r="E6" s="228">
        <f t="shared" si="0"/>
        <v>4532788.5109999999</v>
      </c>
      <c r="F6" s="224">
        <f t="shared" si="0"/>
        <v>4245726.557000001</v>
      </c>
      <c r="G6" s="227">
        <f t="shared" si="0"/>
        <v>4084857.2473948668</v>
      </c>
      <c r="H6" s="228">
        <f t="shared" si="0"/>
        <v>3903285.864000001</v>
      </c>
      <c r="I6" s="224">
        <f t="shared" si="0"/>
        <v>4007737.1174759883</v>
      </c>
      <c r="J6" s="227">
        <f t="shared" si="0"/>
        <v>4029581.5231291442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55"/>
    </row>
    <row r="7" spans="1:14" x14ac:dyDescent="0.2">
      <c r="A7" s="222" t="s">
        <v>8</v>
      </c>
      <c r="B7" s="341">
        <v>644535.71000000008</v>
      </c>
      <c r="C7" s="336">
        <v>578559.31400000001</v>
      </c>
      <c r="D7" s="345">
        <v>664977.32999999996</v>
      </c>
      <c r="E7" s="341">
        <v>619512.04099999997</v>
      </c>
      <c r="F7" s="336">
        <v>647848.63899999997</v>
      </c>
      <c r="G7" s="345">
        <v>616193.09299999999</v>
      </c>
      <c r="H7" s="341">
        <v>602336.67200000002</v>
      </c>
      <c r="I7" s="336">
        <v>575902.12899999996</v>
      </c>
      <c r="J7" s="345">
        <v>585394.59900000005</v>
      </c>
      <c r="K7" s="341">
        <v>0</v>
      </c>
      <c r="L7" s="336">
        <v>0</v>
      </c>
      <c r="M7" s="345">
        <v>0</v>
      </c>
      <c r="N7" s="283">
        <f>SUM(B7:M7)</f>
        <v>5535259.5270000007</v>
      </c>
    </row>
    <row r="8" spans="1:14" x14ac:dyDescent="0.2">
      <c r="A8" s="222" t="s">
        <v>9</v>
      </c>
      <c r="B8" s="341">
        <v>2060573.949</v>
      </c>
      <c r="C8" s="336">
        <v>1900630.0469999998</v>
      </c>
      <c r="D8" s="345">
        <v>2095710.9920000001</v>
      </c>
      <c r="E8" s="341">
        <v>1877248.0719999999</v>
      </c>
      <c r="F8" s="336">
        <v>1974512.5860000001</v>
      </c>
      <c r="G8" s="345">
        <v>1971575.2409999999</v>
      </c>
      <c r="H8" s="341">
        <v>1792172.6210000003</v>
      </c>
      <c r="I8" s="336">
        <v>1912088.429</v>
      </c>
      <c r="J8" s="345">
        <v>1876489.8149999999</v>
      </c>
      <c r="K8" s="341">
        <v>0</v>
      </c>
      <c r="L8" s="336">
        <v>0</v>
      </c>
      <c r="M8" s="345">
        <v>0</v>
      </c>
      <c r="N8" s="283">
        <f t="shared" ref="N8:N30" si="1">SUM(B8:M8)</f>
        <v>17461001.752</v>
      </c>
    </row>
    <row r="9" spans="1:14" x14ac:dyDescent="0.2">
      <c r="A9" s="222" t="s">
        <v>132</v>
      </c>
      <c r="B9" s="341">
        <v>807650.823310907</v>
      </c>
      <c r="C9" s="336">
        <v>696612.42093856097</v>
      </c>
      <c r="D9" s="345">
        <v>744947.12248935504</v>
      </c>
      <c r="E9" s="341">
        <v>625984.74610227393</v>
      </c>
      <c r="F9" s="336">
        <v>561151.32005247101</v>
      </c>
      <c r="G9" s="345">
        <v>653591.16339486698</v>
      </c>
      <c r="H9" s="341">
        <v>513487.05499999999</v>
      </c>
      <c r="I9" s="336">
        <v>555809.53347598796</v>
      </c>
      <c r="J9" s="345">
        <v>538562.21556354105</v>
      </c>
      <c r="K9" s="341">
        <v>0</v>
      </c>
      <c r="L9" s="336">
        <v>0</v>
      </c>
      <c r="M9" s="345">
        <v>0</v>
      </c>
      <c r="N9" s="283">
        <f t="shared" si="1"/>
        <v>5697796.4003279638</v>
      </c>
    </row>
    <row r="10" spans="1:14" x14ac:dyDescent="0.2">
      <c r="A10" s="222" t="s">
        <v>130</v>
      </c>
      <c r="B10" s="341">
        <v>1860958.5866890929</v>
      </c>
      <c r="C10" s="336">
        <v>1547203.5540614389</v>
      </c>
      <c r="D10" s="345">
        <v>1581364.2735106449</v>
      </c>
      <c r="E10" s="341">
        <v>1410043.6518977261</v>
      </c>
      <c r="F10" s="336">
        <v>1062214.0119475301</v>
      </c>
      <c r="G10" s="345">
        <v>843497.75</v>
      </c>
      <c r="H10" s="341">
        <v>995289.51600000006</v>
      </c>
      <c r="I10" s="336">
        <v>963937.02600000007</v>
      </c>
      <c r="J10" s="345">
        <v>1029134.8935656031</v>
      </c>
      <c r="K10" s="341">
        <v>0</v>
      </c>
      <c r="L10" s="336">
        <v>0</v>
      </c>
      <c r="M10" s="345">
        <v>0</v>
      </c>
      <c r="N10" s="283">
        <f t="shared" si="1"/>
        <v>11293643.263672037</v>
      </c>
    </row>
    <row r="11" spans="1:14" x14ac:dyDescent="0.2">
      <c r="A11" s="331" t="s">
        <v>300</v>
      </c>
      <c r="B11" s="342">
        <f>SUM(B12:B15)</f>
        <v>3513429.392</v>
      </c>
      <c r="C11" s="340">
        <f t="shared" ref="C11:M11" si="2">SUM(C12:C15)</f>
        <v>3080208.0609999998</v>
      </c>
      <c r="D11" s="346">
        <f t="shared" si="2"/>
        <v>3301051.3479999998</v>
      </c>
      <c r="E11" s="342">
        <f t="shared" si="2"/>
        <v>2933587.06</v>
      </c>
      <c r="F11" s="340">
        <f t="shared" si="2"/>
        <v>2730651.2960000001</v>
      </c>
      <c r="G11" s="346">
        <f t="shared" si="2"/>
        <v>2612417.17</v>
      </c>
      <c r="H11" s="342">
        <f t="shared" si="2"/>
        <v>2509036.807</v>
      </c>
      <c r="I11" s="340">
        <f t="shared" si="2"/>
        <v>2551877.9670000002</v>
      </c>
      <c r="J11" s="346">
        <f t="shared" si="2"/>
        <v>2602819.2910000002</v>
      </c>
      <c r="K11" s="342">
        <f t="shared" si="2"/>
        <v>0</v>
      </c>
      <c r="L11" s="340">
        <f t="shared" si="2"/>
        <v>0</v>
      </c>
      <c r="M11" s="346">
        <f t="shared" si="2"/>
        <v>0</v>
      </c>
      <c r="N11" s="329">
        <f t="shared" si="1"/>
        <v>25835078.392000001</v>
      </c>
    </row>
    <row r="12" spans="1:14" ht="13.5" customHeight="1" x14ac:dyDescent="0.2">
      <c r="A12" s="222" t="s">
        <v>8</v>
      </c>
      <c r="B12" s="343">
        <v>534883.68200000003</v>
      </c>
      <c r="C12" s="337">
        <v>472156.25900000002</v>
      </c>
      <c r="D12" s="347">
        <v>529989.27</v>
      </c>
      <c r="E12" s="343">
        <v>489153.79499999998</v>
      </c>
      <c r="F12" s="337">
        <v>508339.63500000001</v>
      </c>
      <c r="G12" s="347">
        <v>487834.60499999998</v>
      </c>
      <c r="H12" s="343">
        <v>497675.18599999999</v>
      </c>
      <c r="I12" s="337">
        <v>465180.71899999998</v>
      </c>
      <c r="J12" s="347">
        <v>473996.087</v>
      </c>
      <c r="K12" s="343">
        <v>0</v>
      </c>
      <c r="L12" s="337">
        <v>0</v>
      </c>
      <c r="M12" s="347">
        <v>0</v>
      </c>
      <c r="N12" s="338">
        <f t="shared" si="1"/>
        <v>4459209.2379999999</v>
      </c>
    </row>
    <row r="13" spans="1:14" x14ac:dyDescent="0.2">
      <c r="A13" s="222" t="s">
        <v>9</v>
      </c>
      <c r="B13" s="341">
        <v>1261495.0549999999</v>
      </c>
      <c r="C13" s="336">
        <v>1169466.0759999999</v>
      </c>
      <c r="D13" s="345">
        <v>1286147.362</v>
      </c>
      <c r="E13" s="341">
        <v>1148336.577</v>
      </c>
      <c r="F13" s="336">
        <v>1209942.2860000001</v>
      </c>
      <c r="G13" s="345">
        <v>1202020.6580000001</v>
      </c>
      <c r="H13" s="341">
        <v>1077587.1200000001</v>
      </c>
      <c r="I13" s="336">
        <v>1152155.2990000001</v>
      </c>
      <c r="J13" s="345">
        <v>1153803.406</v>
      </c>
      <c r="K13" s="341">
        <v>0</v>
      </c>
      <c r="L13" s="336">
        <v>0</v>
      </c>
      <c r="M13" s="345">
        <v>0</v>
      </c>
      <c r="N13" s="283">
        <f t="shared" si="1"/>
        <v>10660953.839</v>
      </c>
    </row>
    <row r="14" spans="1:14" x14ac:dyDescent="0.2">
      <c r="A14" s="222" t="s">
        <v>132</v>
      </c>
      <c r="B14" s="341">
        <v>481046.38400000002</v>
      </c>
      <c r="C14" s="336">
        <v>415164.359</v>
      </c>
      <c r="D14" s="345">
        <v>435550.745</v>
      </c>
      <c r="E14" s="341">
        <v>376620.04599999997</v>
      </c>
      <c r="F14" s="336">
        <v>331591.45</v>
      </c>
      <c r="G14" s="345">
        <v>429068.93099999998</v>
      </c>
      <c r="H14" s="341">
        <v>304013.49599999998</v>
      </c>
      <c r="I14" s="336">
        <v>322933.81599999999</v>
      </c>
      <c r="J14" s="345">
        <v>319221.63199999998</v>
      </c>
      <c r="K14" s="341">
        <v>0</v>
      </c>
      <c r="L14" s="336">
        <v>0</v>
      </c>
      <c r="M14" s="345">
        <v>0</v>
      </c>
      <c r="N14" s="283">
        <f t="shared" si="1"/>
        <v>3415210.8590000002</v>
      </c>
    </row>
    <row r="15" spans="1:14" x14ac:dyDescent="0.2">
      <c r="A15" s="222" t="s">
        <v>130</v>
      </c>
      <c r="B15" s="341">
        <v>1236004.2709999999</v>
      </c>
      <c r="C15" s="336">
        <v>1023421.367</v>
      </c>
      <c r="D15" s="345">
        <v>1049363.9709999999</v>
      </c>
      <c r="E15" s="341">
        <v>919476.64199999999</v>
      </c>
      <c r="F15" s="336">
        <v>680777.92500000005</v>
      </c>
      <c r="G15" s="345">
        <v>493492.97600000002</v>
      </c>
      <c r="H15" s="341">
        <v>629761.005</v>
      </c>
      <c r="I15" s="336">
        <v>611608.13300000003</v>
      </c>
      <c r="J15" s="345">
        <v>655798.16599999997</v>
      </c>
      <c r="K15" s="341">
        <v>0</v>
      </c>
      <c r="L15" s="336">
        <v>0</v>
      </c>
      <c r="M15" s="345">
        <v>0</v>
      </c>
      <c r="N15" s="283">
        <f t="shared" si="1"/>
        <v>7299704.4560000002</v>
      </c>
    </row>
    <row r="16" spans="1:14" x14ac:dyDescent="0.2">
      <c r="A16" s="331" t="s">
        <v>303</v>
      </c>
      <c r="B16" s="342">
        <f>SUM(B17:B20)</f>
        <v>1299154.5520000001</v>
      </c>
      <c r="C16" s="340">
        <f t="shared" ref="C16:M16" si="3">SUM(C17:C20)</f>
        <v>1145729.8909999998</v>
      </c>
      <c r="D16" s="346">
        <f t="shared" si="3"/>
        <v>1244970.442</v>
      </c>
      <c r="E16" s="342">
        <f t="shared" si="3"/>
        <v>1110372.2039999999</v>
      </c>
      <c r="F16" s="340">
        <f t="shared" si="3"/>
        <v>1050608.3490000011</v>
      </c>
      <c r="G16" s="346">
        <f t="shared" si="3"/>
        <v>1014493.082394867</v>
      </c>
      <c r="H16" s="342">
        <f t="shared" si="3"/>
        <v>951242.65599999996</v>
      </c>
      <c r="I16" s="340">
        <f t="shared" si="3"/>
        <v>997989.98147598794</v>
      </c>
      <c r="J16" s="346">
        <f t="shared" si="3"/>
        <v>986636.68412914407</v>
      </c>
      <c r="K16" s="342">
        <f t="shared" si="3"/>
        <v>0</v>
      </c>
      <c r="L16" s="340">
        <f t="shared" si="3"/>
        <v>0</v>
      </c>
      <c r="M16" s="346">
        <f t="shared" si="3"/>
        <v>0</v>
      </c>
      <c r="N16" s="329">
        <f t="shared" si="1"/>
        <v>9801197.8420000002</v>
      </c>
    </row>
    <row r="17" spans="1:14" x14ac:dyDescent="0.2">
      <c r="A17" s="222" t="s">
        <v>8</v>
      </c>
      <c r="B17" s="341">
        <v>100739.15300000001</v>
      </c>
      <c r="C17" s="336">
        <v>97012.985000000001</v>
      </c>
      <c r="D17" s="345">
        <v>121317.592</v>
      </c>
      <c r="E17" s="341">
        <v>118624.341</v>
      </c>
      <c r="F17" s="336">
        <v>128485.629</v>
      </c>
      <c r="G17" s="345">
        <v>118848.04</v>
      </c>
      <c r="H17" s="341">
        <v>94661.951000000001</v>
      </c>
      <c r="I17" s="336">
        <v>101726.01</v>
      </c>
      <c r="J17" s="345">
        <v>100759.524</v>
      </c>
      <c r="K17" s="341">
        <v>0</v>
      </c>
      <c r="L17" s="336">
        <v>0</v>
      </c>
      <c r="M17" s="345">
        <v>0</v>
      </c>
      <c r="N17" s="283">
        <f t="shared" si="1"/>
        <v>982175.22499999998</v>
      </c>
    </row>
    <row r="18" spans="1:14" x14ac:dyDescent="0.2">
      <c r="A18" s="222" t="s">
        <v>9</v>
      </c>
      <c r="B18" s="341">
        <v>525485.30299999996</v>
      </c>
      <c r="C18" s="336">
        <v>484847.95199999999</v>
      </c>
      <c r="D18" s="345">
        <v>535608.26300000004</v>
      </c>
      <c r="E18" s="341">
        <v>477634.50300000003</v>
      </c>
      <c r="F18" s="336">
        <v>504215.49099999998</v>
      </c>
      <c r="G18" s="345">
        <v>503924.8</v>
      </c>
      <c r="H18" s="341">
        <v>456820.47499999998</v>
      </c>
      <c r="I18" s="336">
        <v>490988.24699999997</v>
      </c>
      <c r="J18" s="345">
        <v>478326.152</v>
      </c>
      <c r="K18" s="341">
        <v>0</v>
      </c>
      <c r="L18" s="336">
        <v>0</v>
      </c>
      <c r="M18" s="345">
        <v>0</v>
      </c>
      <c r="N18" s="283">
        <f t="shared" si="1"/>
        <v>4457851.1859999998</v>
      </c>
    </row>
    <row r="19" spans="1:14" x14ac:dyDescent="0.2">
      <c r="A19" s="222" t="s">
        <v>132</v>
      </c>
      <c r="B19" s="341">
        <v>204214.18631090701</v>
      </c>
      <c r="C19" s="336">
        <v>173664.11193856099</v>
      </c>
      <c r="D19" s="345">
        <v>193610.21748935501</v>
      </c>
      <c r="E19" s="341">
        <v>160588.80110227398</v>
      </c>
      <c r="F19" s="336">
        <v>149790.55105247101</v>
      </c>
      <c r="G19" s="345">
        <v>151451.941394867</v>
      </c>
      <c r="H19" s="341">
        <v>137411.82</v>
      </c>
      <c r="I19" s="336">
        <v>161806.07147598799</v>
      </c>
      <c r="J19" s="345">
        <v>143668.39156354099</v>
      </c>
      <c r="K19" s="341">
        <v>0</v>
      </c>
      <c r="L19" s="336">
        <v>0</v>
      </c>
      <c r="M19" s="345">
        <v>0</v>
      </c>
      <c r="N19" s="283">
        <f t="shared" si="1"/>
        <v>1476206.092327964</v>
      </c>
    </row>
    <row r="20" spans="1:14" x14ac:dyDescent="0.2">
      <c r="A20" s="222" t="s">
        <v>130</v>
      </c>
      <c r="B20" s="341">
        <v>468715.90968909301</v>
      </c>
      <c r="C20" s="336">
        <v>390204.84206143895</v>
      </c>
      <c r="D20" s="345">
        <v>394434.36951064499</v>
      </c>
      <c r="E20" s="341">
        <v>353524.558897726</v>
      </c>
      <c r="F20" s="336">
        <v>268116.67794753</v>
      </c>
      <c r="G20" s="345">
        <v>240268.30100000001</v>
      </c>
      <c r="H20" s="341">
        <v>262348.40999999997</v>
      </c>
      <c r="I20" s="336">
        <v>243469.65299999999</v>
      </c>
      <c r="J20" s="345">
        <v>263882.61656560301</v>
      </c>
      <c r="K20" s="341">
        <v>0</v>
      </c>
      <c r="L20" s="336">
        <v>0</v>
      </c>
      <c r="M20" s="345">
        <v>0</v>
      </c>
      <c r="N20" s="283">
        <f t="shared" si="1"/>
        <v>2884965.3386720358</v>
      </c>
    </row>
    <row r="21" spans="1:14" x14ac:dyDescent="0.2">
      <c r="A21" s="331" t="s">
        <v>56</v>
      </c>
      <c r="B21" s="342">
        <f>SUM(B22:B25)</f>
        <v>556174.80099999998</v>
      </c>
      <c r="C21" s="340">
        <f t="shared" ref="C21:M21" si="4">SUM(C22:C25)</f>
        <v>492306.99399999995</v>
      </c>
      <c r="D21" s="346">
        <f t="shared" si="4"/>
        <v>535844.67700000003</v>
      </c>
      <c r="E21" s="342">
        <f t="shared" si="4"/>
        <v>483956.29000000004</v>
      </c>
      <c r="F21" s="340">
        <f t="shared" si="4"/>
        <v>459691.86399999994</v>
      </c>
      <c r="G21" s="346">
        <f t="shared" si="4"/>
        <v>453156.125</v>
      </c>
      <c r="H21" s="342">
        <f t="shared" si="4"/>
        <v>439658.63599999994</v>
      </c>
      <c r="I21" s="340">
        <f t="shared" si="4"/>
        <v>453702.505</v>
      </c>
      <c r="J21" s="346">
        <f t="shared" si="4"/>
        <v>435658.71799999999</v>
      </c>
      <c r="K21" s="342">
        <f t="shared" si="4"/>
        <v>0</v>
      </c>
      <c r="L21" s="340">
        <f t="shared" si="4"/>
        <v>0</v>
      </c>
      <c r="M21" s="346">
        <f t="shared" si="4"/>
        <v>0</v>
      </c>
      <c r="N21" s="329">
        <f t="shared" si="1"/>
        <v>4310150.6100000003</v>
      </c>
    </row>
    <row r="22" spans="1:14" x14ac:dyDescent="0.2">
      <c r="A22" s="222" t="s">
        <v>8</v>
      </c>
      <c r="B22" s="341">
        <v>8912.875</v>
      </c>
      <c r="C22" s="336">
        <v>9390.07</v>
      </c>
      <c r="D22" s="345">
        <v>13670.468000000001</v>
      </c>
      <c r="E22" s="341">
        <v>11733.905000000001</v>
      </c>
      <c r="F22" s="336">
        <v>11023.375</v>
      </c>
      <c r="G22" s="345">
        <v>9510.4480000000003</v>
      </c>
      <c r="H22" s="341">
        <v>9999.5349999999999</v>
      </c>
      <c r="I22" s="336">
        <v>8995.4</v>
      </c>
      <c r="J22" s="345">
        <v>10638.987999999999</v>
      </c>
      <c r="K22" s="341">
        <v>0</v>
      </c>
      <c r="L22" s="336">
        <v>0</v>
      </c>
      <c r="M22" s="345">
        <v>0</v>
      </c>
      <c r="N22" s="283">
        <f t="shared" si="1"/>
        <v>93875.063999999998</v>
      </c>
    </row>
    <row r="23" spans="1:14" x14ac:dyDescent="0.2">
      <c r="A23" s="222" t="s">
        <v>9</v>
      </c>
      <c r="B23" s="341">
        <v>268723.52</v>
      </c>
      <c r="C23" s="336">
        <v>241639.579</v>
      </c>
      <c r="D23" s="345">
        <v>268908.27600000001</v>
      </c>
      <c r="E23" s="341">
        <v>246479.93400000001</v>
      </c>
      <c r="F23" s="336">
        <v>255649.08</v>
      </c>
      <c r="G23" s="345">
        <v>260909.204</v>
      </c>
      <c r="H23" s="341">
        <v>254479</v>
      </c>
      <c r="I23" s="336">
        <v>264847.86499999999</v>
      </c>
      <c r="J23" s="345">
        <v>239965.61900000001</v>
      </c>
      <c r="K23" s="341">
        <v>0</v>
      </c>
      <c r="L23" s="336">
        <v>0</v>
      </c>
      <c r="M23" s="345">
        <v>0</v>
      </c>
      <c r="N23" s="283">
        <f t="shared" si="1"/>
        <v>2301602.077</v>
      </c>
    </row>
    <row r="24" spans="1:14" x14ac:dyDescent="0.2">
      <c r="A24" s="222" t="s">
        <v>132</v>
      </c>
      <c r="B24" s="341">
        <v>122300</v>
      </c>
      <c r="C24" s="336">
        <v>107700</v>
      </c>
      <c r="D24" s="345">
        <v>115700</v>
      </c>
      <c r="E24" s="341">
        <v>88700</v>
      </c>
      <c r="F24" s="336">
        <v>79700</v>
      </c>
      <c r="G24" s="345">
        <v>73000</v>
      </c>
      <c r="H24" s="341">
        <v>72000</v>
      </c>
      <c r="I24" s="336">
        <v>71000</v>
      </c>
      <c r="J24" s="345">
        <v>75600</v>
      </c>
      <c r="K24" s="341">
        <v>0</v>
      </c>
      <c r="L24" s="336">
        <v>0</v>
      </c>
      <c r="M24" s="345">
        <v>0</v>
      </c>
      <c r="N24" s="283">
        <f t="shared" si="1"/>
        <v>805700</v>
      </c>
    </row>
    <row r="25" spans="1:14" x14ac:dyDescent="0.2">
      <c r="A25" s="222" t="s">
        <v>130</v>
      </c>
      <c r="B25" s="341">
        <v>156238.40599999999</v>
      </c>
      <c r="C25" s="336">
        <v>133577.345</v>
      </c>
      <c r="D25" s="345">
        <v>137565.93299999999</v>
      </c>
      <c r="E25" s="341">
        <v>137042.451</v>
      </c>
      <c r="F25" s="336">
        <v>113319.409</v>
      </c>
      <c r="G25" s="345">
        <v>109736.473</v>
      </c>
      <c r="H25" s="341">
        <v>103180.101</v>
      </c>
      <c r="I25" s="336">
        <v>108859.24</v>
      </c>
      <c r="J25" s="345">
        <v>109454.111</v>
      </c>
      <c r="K25" s="341">
        <v>0</v>
      </c>
      <c r="L25" s="336">
        <v>0</v>
      </c>
      <c r="M25" s="345">
        <v>0</v>
      </c>
      <c r="N25" s="283">
        <f t="shared" si="1"/>
        <v>1108973.469</v>
      </c>
    </row>
    <row r="26" spans="1:14" x14ac:dyDescent="0.2">
      <c r="A26" s="331" t="s">
        <v>256</v>
      </c>
      <c r="B26" s="342">
        <f>SUM(B27:B30)</f>
        <v>4960.3239999999996</v>
      </c>
      <c r="C26" s="340">
        <f t="shared" ref="C26:M26" si="5">SUM(C27:C30)</f>
        <v>4760.3899999999994</v>
      </c>
      <c r="D26" s="346">
        <f t="shared" si="5"/>
        <v>5133.2510000000002</v>
      </c>
      <c r="E26" s="342">
        <f t="shared" si="5"/>
        <v>4872.9570000000003</v>
      </c>
      <c r="F26" s="340">
        <f t="shared" si="5"/>
        <v>4775.0480000000007</v>
      </c>
      <c r="G26" s="346">
        <f t="shared" si="5"/>
        <v>4790.87</v>
      </c>
      <c r="H26" s="342">
        <f t="shared" si="5"/>
        <v>3347.7649999999999</v>
      </c>
      <c r="I26" s="340">
        <f t="shared" si="5"/>
        <v>4166.6639999999998</v>
      </c>
      <c r="J26" s="346">
        <f t="shared" si="5"/>
        <v>4466.83</v>
      </c>
      <c r="K26" s="342">
        <f t="shared" si="5"/>
        <v>0</v>
      </c>
      <c r="L26" s="340">
        <f t="shared" si="5"/>
        <v>0</v>
      </c>
      <c r="M26" s="346">
        <f t="shared" si="5"/>
        <v>0</v>
      </c>
      <c r="N26" s="329">
        <f t="shared" si="1"/>
        <v>41274.099000000002</v>
      </c>
    </row>
    <row r="27" spans="1:14" x14ac:dyDescent="0.2">
      <c r="A27" s="222" t="s">
        <v>8</v>
      </c>
      <c r="B27" s="341">
        <v>0</v>
      </c>
      <c r="C27" s="336">
        <v>0</v>
      </c>
      <c r="D27" s="345">
        <v>0</v>
      </c>
      <c r="E27" s="341">
        <v>0</v>
      </c>
      <c r="F27" s="336">
        <v>0</v>
      </c>
      <c r="G27" s="345">
        <v>0</v>
      </c>
      <c r="H27" s="341">
        <v>0</v>
      </c>
      <c r="I27" s="336">
        <v>0</v>
      </c>
      <c r="J27" s="345">
        <v>0</v>
      </c>
      <c r="K27" s="341">
        <v>0</v>
      </c>
      <c r="L27" s="336">
        <v>0</v>
      </c>
      <c r="M27" s="345">
        <v>0</v>
      </c>
      <c r="N27" s="283">
        <f t="shared" si="1"/>
        <v>0</v>
      </c>
    </row>
    <row r="28" spans="1:14" x14ac:dyDescent="0.2">
      <c r="A28" s="222" t="s">
        <v>9</v>
      </c>
      <c r="B28" s="341">
        <v>4870.0709999999999</v>
      </c>
      <c r="C28" s="336">
        <v>4676.4399999999996</v>
      </c>
      <c r="D28" s="345">
        <v>5047.0910000000003</v>
      </c>
      <c r="E28" s="341">
        <v>4797.058</v>
      </c>
      <c r="F28" s="336">
        <v>4705.7290000000003</v>
      </c>
      <c r="G28" s="345">
        <v>4720.5789999999997</v>
      </c>
      <c r="H28" s="341">
        <v>3286.0259999999998</v>
      </c>
      <c r="I28" s="336">
        <v>4097.018</v>
      </c>
      <c r="J28" s="345">
        <v>4394.6379999999999</v>
      </c>
      <c r="K28" s="341">
        <v>0</v>
      </c>
      <c r="L28" s="336">
        <v>0</v>
      </c>
      <c r="M28" s="345">
        <v>0</v>
      </c>
      <c r="N28" s="283">
        <f t="shared" si="1"/>
        <v>40594.65</v>
      </c>
    </row>
    <row r="29" spans="1:14" x14ac:dyDescent="0.2">
      <c r="A29" s="222" t="s">
        <v>132</v>
      </c>
      <c r="B29" s="341">
        <v>90.253</v>
      </c>
      <c r="C29" s="336">
        <v>83.95</v>
      </c>
      <c r="D29" s="345">
        <v>86.16</v>
      </c>
      <c r="E29" s="341">
        <v>75.899000000000001</v>
      </c>
      <c r="F29" s="336">
        <v>69.319000000000003</v>
      </c>
      <c r="G29" s="345">
        <v>70.290999999999997</v>
      </c>
      <c r="H29" s="341">
        <v>61.738999999999997</v>
      </c>
      <c r="I29" s="336">
        <v>69.646000000000001</v>
      </c>
      <c r="J29" s="345">
        <v>72.191999999999993</v>
      </c>
      <c r="K29" s="341">
        <v>0</v>
      </c>
      <c r="L29" s="336">
        <v>0</v>
      </c>
      <c r="M29" s="345">
        <v>0</v>
      </c>
      <c r="N29" s="283">
        <f t="shared" si="1"/>
        <v>679.44899999999996</v>
      </c>
    </row>
    <row r="30" spans="1:14" x14ac:dyDescent="0.2">
      <c r="A30" s="226" t="s">
        <v>130</v>
      </c>
      <c r="B30" s="344">
        <v>0</v>
      </c>
      <c r="C30" s="339">
        <v>0</v>
      </c>
      <c r="D30" s="348">
        <v>0</v>
      </c>
      <c r="E30" s="344">
        <v>0</v>
      </c>
      <c r="F30" s="339">
        <v>0</v>
      </c>
      <c r="G30" s="348">
        <v>0</v>
      </c>
      <c r="H30" s="344">
        <v>0</v>
      </c>
      <c r="I30" s="339">
        <v>0</v>
      </c>
      <c r="J30" s="348">
        <v>0</v>
      </c>
      <c r="K30" s="344">
        <v>0</v>
      </c>
      <c r="L30" s="339">
        <v>0</v>
      </c>
      <c r="M30" s="348">
        <v>0</v>
      </c>
      <c r="N30" s="285">
        <f t="shared" si="1"/>
        <v>0</v>
      </c>
    </row>
    <row r="31" spans="1:14" x14ac:dyDescent="0.2">
      <c r="A31" s="20"/>
      <c r="B31" s="19"/>
      <c r="N31" s="349" t="s">
        <v>306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 x14ac:dyDescent="0.25">
      <c r="A1" s="324" t="s">
        <v>407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35" t="str">
        <f>'3.1'!N1</f>
        <v>III. čtvrtletí 2022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86" t="str">
        <f>'3.1'!A4</f>
        <v>2022</v>
      </c>
      <c r="B3" s="556" t="s">
        <v>180</v>
      </c>
      <c r="C3" s="552"/>
      <c r="D3" s="557"/>
      <c r="E3" s="556" t="s">
        <v>182</v>
      </c>
      <c r="F3" s="552"/>
      <c r="G3" s="557"/>
      <c r="H3" s="556" t="s">
        <v>183</v>
      </c>
      <c r="I3" s="552"/>
      <c r="J3" s="557"/>
      <c r="K3" s="556" t="s">
        <v>184</v>
      </c>
      <c r="L3" s="552"/>
      <c r="M3" s="557"/>
      <c r="N3" s="552" t="s">
        <v>53</v>
      </c>
    </row>
    <row r="4" spans="1:20" x14ac:dyDescent="0.2">
      <c r="A4" s="558"/>
      <c r="B4" s="445" t="s">
        <v>60</v>
      </c>
      <c r="C4" s="446" t="s">
        <v>61</v>
      </c>
      <c r="D4" s="447" t="s">
        <v>62</v>
      </c>
      <c r="E4" s="445" t="s">
        <v>63</v>
      </c>
      <c r="F4" s="446" t="s">
        <v>64</v>
      </c>
      <c r="G4" s="447" t="s">
        <v>65</v>
      </c>
      <c r="H4" s="445" t="s">
        <v>66</v>
      </c>
      <c r="I4" s="446" t="s">
        <v>67</v>
      </c>
      <c r="J4" s="447" t="s">
        <v>68</v>
      </c>
      <c r="K4" s="445" t="s">
        <v>69</v>
      </c>
      <c r="L4" s="446" t="s">
        <v>70</v>
      </c>
      <c r="M4" s="447" t="s">
        <v>71</v>
      </c>
      <c r="N4" s="549" t="s">
        <v>53</v>
      </c>
    </row>
    <row r="5" spans="1:20" ht="12.75" customHeight="1" x14ac:dyDescent="0.2">
      <c r="A5" s="550" t="s">
        <v>96</v>
      </c>
      <c r="B5" s="473">
        <f>SUM(B6:D6)</f>
        <v>19086.465</v>
      </c>
      <c r="C5" s="474"/>
      <c r="D5" s="475"/>
      <c r="E5" s="473">
        <f>SUM(E6:G6)</f>
        <v>15937.577000000001</v>
      </c>
      <c r="F5" s="474"/>
      <c r="G5" s="475"/>
      <c r="H5" s="473">
        <f>SUM(H6:J6)</f>
        <v>15947.576000000001</v>
      </c>
      <c r="I5" s="474"/>
      <c r="J5" s="475"/>
      <c r="K5" s="473">
        <f>SUM(K6:M6)</f>
        <v>0</v>
      </c>
      <c r="L5" s="474"/>
      <c r="M5" s="475"/>
      <c r="N5" s="554">
        <f>SUM(N7:N9)</f>
        <v>50971.618000000002</v>
      </c>
    </row>
    <row r="6" spans="1:20" x14ac:dyDescent="0.2">
      <c r="A6" s="551"/>
      <c r="B6" s="228">
        <f>SUM(B7:B9)</f>
        <v>6710.5520000000006</v>
      </c>
      <c r="C6" s="224">
        <f t="shared" ref="C6:M6" si="0">SUM(C7:C9)</f>
        <v>5876.6479999999992</v>
      </c>
      <c r="D6" s="227">
        <f t="shared" si="0"/>
        <v>6499.2649999999994</v>
      </c>
      <c r="E6" s="228">
        <f t="shared" si="0"/>
        <v>5592.2440000000006</v>
      </c>
      <c r="F6" s="224">
        <f t="shared" si="0"/>
        <v>5222.451</v>
      </c>
      <c r="G6" s="227">
        <f t="shared" si="0"/>
        <v>5122.8820000000005</v>
      </c>
      <c r="H6" s="228">
        <f t="shared" si="0"/>
        <v>5318.1769999999997</v>
      </c>
      <c r="I6" s="224">
        <f t="shared" si="0"/>
        <v>5201.4360000000006</v>
      </c>
      <c r="J6" s="227">
        <f t="shared" si="0"/>
        <v>5427.9629999999997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55"/>
    </row>
    <row r="7" spans="1:20" x14ac:dyDescent="0.2">
      <c r="A7" s="71" t="s">
        <v>25</v>
      </c>
      <c r="B7" s="353">
        <v>5092.924</v>
      </c>
      <c r="C7" s="350">
        <v>4297.2640000000001</v>
      </c>
      <c r="D7" s="352">
        <v>4966.08</v>
      </c>
      <c r="E7" s="353">
        <v>3926.2190000000001</v>
      </c>
      <c r="F7" s="350">
        <v>3708.1709999999998</v>
      </c>
      <c r="G7" s="352">
        <v>4119.0810000000001</v>
      </c>
      <c r="H7" s="353">
        <v>4202.4480000000003</v>
      </c>
      <c r="I7" s="350">
        <v>4140.4160000000002</v>
      </c>
      <c r="J7" s="352">
        <v>4215.2349999999997</v>
      </c>
      <c r="K7" s="353">
        <v>0</v>
      </c>
      <c r="L7" s="350">
        <v>0</v>
      </c>
      <c r="M7" s="352">
        <v>0</v>
      </c>
      <c r="N7" s="283">
        <f>SUM(B7:M7)</f>
        <v>38667.838000000003</v>
      </c>
    </row>
    <row r="8" spans="1:20" x14ac:dyDescent="0.2">
      <c r="A8" s="71" t="s">
        <v>37</v>
      </c>
      <c r="B8" s="353">
        <v>43.774000000000001</v>
      </c>
      <c r="C8" s="336">
        <v>15.217000000000001</v>
      </c>
      <c r="D8" s="345">
        <v>63.231999999999999</v>
      </c>
      <c r="E8" s="341">
        <v>25.76</v>
      </c>
      <c r="F8" s="336">
        <v>25.5</v>
      </c>
      <c r="G8" s="345">
        <v>32.773000000000003</v>
      </c>
      <c r="H8" s="341">
        <v>40.914000000000001</v>
      </c>
      <c r="I8" s="336">
        <v>82.165999999999997</v>
      </c>
      <c r="J8" s="345">
        <v>123.068</v>
      </c>
      <c r="K8" s="341">
        <v>0</v>
      </c>
      <c r="L8" s="336">
        <v>0</v>
      </c>
      <c r="M8" s="345">
        <v>0</v>
      </c>
      <c r="N8" s="283">
        <f>SUM(B8:M8)</f>
        <v>452.404</v>
      </c>
    </row>
    <row r="9" spans="1:20" x14ac:dyDescent="0.2">
      <c r="A9" s="71" t="s">
        <v>40</v>
      </c>
      <c r="B9" s="353">
        <v>1573.854</v>
      </c>
      <c r="C9" s="336">
        <v>1564.1669999999999</v>
      </c>
      <c r="D9" s="345">
        <v>1469.953</v>
      </c>
      <c r="E9" s="341">
        <v>1640.2650000000001</v>
      </c>
      <c r="F9" s="336">
        <v>1488.78</v>
      </c>
      <c r="G9" s="345">
        <v>971.02800000000002</v>
      </c>
      <c r="H9" s="341">
        <v>1074.8150000000001</v>
      </c>
      <c r="I9" s="336">
        <v>978.85400000000004</v>
      </c>
      <c r="J9" s="345">
        <v>1089.6600000000001</v>
      </c>
      <c r="K9" s="341">
        <v>0</v>
      </c>
      <c r="L9" s="336">
        <v>0</v>
      </c>
      <c r="M9" s="345">
        <v>0</v>
      </c>
      <c r="N9" s="283">
        <f>SUM(B9:M9)</f>
        <v>11851.376</v>
      </c>
    </row>
    <row r="10" spans="1:20" ht="12.75" customHeight="1" x14ac:dyDescent="0.2">
      <c r="A10" s="550" t="s">
        <v>97</v>
      </c>
      <c r="B10" s="473">
        <f>SUM(B11:D11)</f>
        <v>-19086.463</v>
      </c>
      <c r="C10" s="474"/>
      <c r="D10" s="475"/>
      <c r="E10" s="473">
        <f>SUM(E11:G11)</f>
        <v>-15937.575999999999</v>
      </c>
      <c r="F10" s="474"/>
      <c r="G10" s="475"/>
      <c r="H10" s="473">
        <f>SUM(H11:J11)</f>
        <v>-15947.577999999998</v>
      </c>
      <c r="I10" s="474"/>
      <c r="J10" s="475"/>
      <c r="K10" s="473">
        <f>SUM(K11:M11)</f>
        <v>0</v>
      </c>
      <c r="L10" s="474"/>
      <c r="M10" s="475"/>
      <c r="N10" s="554">
        <f>SUM(N12:N17)</f>
        <v>-50971.617000000006</v>
      </c>
    </row>
    <row r="11" spans="1:20" x14ac:dyDescent="0.2">
      <c r="A11" s="551"/>
      <c r="B11" s="228">
        <f>SUM(B12:B17)</f>
        <v>-6710.5509999999995</v>
      </c>
      <c r="C11" s="224">
        <f t="shared" ref="C11:M11" si="1">SUM(C12:C17)</f>
        <v>-5876.6469999999999</v>
      </c>
      <c r="D11" s="227">
        <f t="shared" si="1"/>
        <v>-6499.2649999999994</v>
      </c>
      <c r="E11" s="228">
        <f t="shared" si="1"/>
        <v>-5592.2429999999986</v>
      </c>
      <c r="F11" s="224">
        <f t="shared" si="1"/>
        <v>-5222.451</v>
      </c>
      <c r="G11" s="227">
        <f t="shared" si="1"/>
        <v>-5122.8819999999996</v>
      </c>
      <c r="H11" s="228">
        <f t="shared" si="1"/>
        <v>-5318.1779999999999</v>
      </c>
      <c r="I11" s="224">
        <f t="shared" si="1"/>
        <v>-5201.4359999999997</v>
      </c>
      <c r="J11" s="227">
        <f t="shared" si="1"/>
        <v>-5427.963999999999</v>
      </c>
      <c r="K11" s="228">
        <f t="shared" si="1"/>
        <v>0</v>
      </c>
      <c r="L11" s="224">
        <f t="shared" si="1"/>
        <v>0</v>
      </c>
      <c r="M11" s="227">
        <f t="shared" si="1"/>
        <v>0</v>
      </c>
      <c r="N11" s="555"/>
    </row>
    <row r="12" spans="1:20" x14ac:dyDescent="0.2">
      <c r="A12" s="71" t="s">
        <v>38</v>
      </c>
      <c r="B12" s="353">
        <v>-3783.6379999999999</v>
      </c>
      <c r="C12" s="336">
        <v>-3314.1509999999998</v>
      </c>
      <c r="D12" s="345">
        <v>-3339.846</v>
      </c>
      <c r="E12" s="341">
        <v>-3175.297</v>
      </c>
      <c r="F12" s="336">
        <v>-3021.4430000000002</v>
      </c>
      <c r="G12" s="345">
        <v>-2865.154</v>
      </c>
      <c r="H12" s="341">
        <v>-2581.096</v>
      </c>
      <c r="I12" s="336">
        <v>-2700.828</v>
      </c>
      <c r="J12" s="345">
        <v>-2637.5970000000002</v>
      </c>
      <c r="K12" s="341">
        <v>0</v>
      </c>
      <c r="L12" s="336">
        <v>0</v>
      </c>
      <c r="M12" s="345">
        <v>0</v>
      </c>
      <c r="N12" s="283">
        <f t="shared" ref="N12:N17" si="2">SUM(B12:M12)</f>
        <v>-27419.050000000003</v>
      </c>
    </row>
    <row r="13" spans="1:20" x14ac:dyDescent="0.2">
      <c r="A13" s="71" t="s">
        <v>39</v>
      </c>
      <c r="B13" s="353">
        <v>-2675.0639999999999</v>
      </c>
      <c r="C13" s="336">
        <v>-2329.194</v>
      </c>
      <c r="D13" s="345">
        <v>-2957.08</v>
      </c>
      <c r="E13" s="341">
        <v>-2238.424</v>
      </c>
      <c r="F13" s="336">
        <v>-2042.8420000000001</v>
      </c>
      <c r="G13" s="345">
        <v>-2121.1610000000001</v>
      </c>
      <c r="H13" s="341">
        <v>-2555.5509999999999</v>
      </c>
      <c r="I13" s="336">
        <v>-2355.375</v>
      </c>
      <c r="J13" s="345">
        <v>-2609.9279999999999</v>
      </c>
      <c r="K13" s="341">
        <v>0</v>
      </c>
      <c r="L13" s="336">
        <v>0</v>
      </c>
      <c r="M13" s="345">
        <v>0</v>
      </c>
      <c r="N13" s="283">
        <f t="shared" si="2"/>
        <v>-21884.618999999999</v>
      </c>
    </row>
    <row r="14" spans="1:20" x14ac:dyDescent="0.2">
      <c r="A14" s="71" t="s">
        <v>41</v>
      </c>
      <c r="B14" s="353">
        <v>0</v>
      </c>
      <c r="C14" s="336">
        <v>0</v>
      </c>
      <c r="D14" s="345">
        <v>0</v>
      </c>
      <c r="E14" s="341">
        <v>0</v>
      </c>
      <c r="F14" s="336">
        <v>0</v>
      </c>
      <c r="G14" s="345">
        <v>0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2"/>
        <v>0</v>
      </c>
    </row>
    <row r="15" spans="1:20" x14ac:dyDescent="0.2">
      <c r="A15" s="71" t="s">
        <v>31</v>
      </c>
      <c r="B15" s="353">
        <v>-135.21700000000001</v>
      </c>
      <c r="C15" s="336">
        <v>-117.657</v>
      </c>
      <c r="D15" s="345">
        <v>-102.053</v>
      </c>
      <c r="E15" s="341">
        <v>-99.980999999999995</v>
      </c>
      <c r="F15" s="336">
        <v>-77.793999999999997</v>
      </c>
      <c r="G15" s="345">
        <v>-45.305999999999997</v>
      </c>
      <c r="H15" s="341">
        <v>-91.634</v>
      </c>
      <c r="I15" s="336">
        <v>-71.179000000000002</v>
      </c>
      <c r="J15" s="345">
        <v>-96.418000000000006</v>
      </c>
      <c r="K15" s="341">
        <v>0</v>
      </c>
      <c r="L15" s="336">
        <v>0</v>
      </c>
      <c r="M15" s="345">
        <v>0</v>
      </c>
      <c r="N15" s="283">
        <f t="shared" si="2"/>
        <v>-837.23900000000003</v>
      </c>
    </row>
    <row r="16" spans="1:20" x14ac:dyDescent="0.2">
      <c r="A16" s="71" t="s">
        <v>207</v>
      </c>
      <c r="B16" s="353">
        <v>-7.9249999999999998</v>
      </c>
      <c r="C16" s="336">
        <v>-10.438000000000001</v>
      </c>
      <c r="D16" s="345">
        <v>-5.5449999999999999</v>
      </c>
      <c r="E16" s="341">
        <v>-8.8550000000000004</v>
      </c>
      <c r="F16" s="336">
        <v>-18.004999999999999</v>
      </c>
      <c r="G16" s="345">
        <v>-12.071</v>
      </c>
      <c r="H16" s="341">
        <v>-12.295999999999999</v>
      </c>
      <c r="I16" s="336">
        <v>-8.782</v>
      </c>
      <c r="J16" s="345">
        <v>-15.154999999999999</v>
      </c>
      <c r="K16" s="341">
        <v>0</v>
      </c>
      <c r="L16" s="336">
        <v>0</v>
      </c>
      <c r="M16" s="345">
        <v>0</v>
      </c>
      <c r="N16" s="283">
        <f t="shared" si="2"/>
        <v>-99.071999999999989</v>
      </c>
    </row>
    <row r="17" spans="1:14" x14ac:dyDescent="0.2">
      <c r="A17" s="437" t="s">
        <v>93</v>
      </c>
      <c r="B17" s="354">
        <v>-108.70699999999999</v>
      </c>
      <c r="C17" s="339">
        <v>-105.20699999999999</v>
      </c>
      <c r="D17" s="348">
        <v>-94.741</v>
      </c>
      <c r="E17" s="344">
        <v>-69.686000000000007</v>
      </c>
      <c r="F17" s="339">
        <v>-62.366999999999997</v>
      </c>
      <c r="G17" s="348">
        <v>-79.19</v>
      </c>
      <c r="H17" s="344">
        <v>-77.600999999999999</v>
      </c>
      <c r="I17" s="339">
        <v>-65.272000000000006</v>
      </c>
      <c r="J17" s="348">
        <v>-68.866</v>
      </c>
      <c r="K17" s="344">
        <v>0</v>
      </c>
      <c r="L17" s="339">
        <v>0</v>
      </c>
      <c r="M17" s="348">
        <v>0</v>
      </c>
      <c r="N17" s="285">
        <f t="shared" si="2"/>
        <v>-731.63700000000006</v>
      </c>
    </row>
    <row r="18" spans="1:14" x14ac:dyDescent="0.2">
      <c r="B18" s="21"/>
      <c r="N18" s="349" t="s">
        <v>282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86" t="str">
        <f>'3.1'!A4</f>
        <v>2022</v>
      </c>
      <c r="B21" s="556" t="s">
        <v>180</v>
      </c>
      <c r="C21" s="552"/>
      <c r="D21" s="557"/>
      <c r="E21" s="556" t="s">
        <v>182</v>
      </c>
      <c r="F21" s="552"/>
      <c r="G21" s="557"/>
      <c r="H21" s="556" t="s">
        <v>183</v>
      </c>
      <c r="I21" s="552"/>
      <c r="J21" s="557"/>
      <c r="K21" s="556" t="s">
        <v>184</v>
      </c>
      <c r="L21" s="552"/>
      <c r="M21" s="557"/>
      <c r="N21" s="552" t="s">
        <v>53</v>
      </c>
    </row>
    <row r="22" spans="1:14" x14ac:dyDescent="0.2">
      <c r="A22" s="558"/>
      <c r="B22" s="445" t="s">
        <v>60</v>
      </c>
      <c r="C22" s="446" t="s">
        <v>61</v>
      </c>
      <c r="D22" s="447" t="s">
        <v>62</v>
      </c>
      <c r="E22" s="445" t="s">
        <v>63</v>
      </c>
      <c r="F22" s="446" t="s">
        <v>64</v>
      </c>
      <c r="G22" s="447" t="s">
        <v>65</v>
      </c>
      <c r="H22" s="445" t="s">
        <v>66</v>
      </c>
      <c r="I22" s="446" t="s">
        <v>67</v>
      </c>
      <c r="J22" s="447" t="s">
        <v>68</v>
      </c>
      <c r="K22" s="445" t="s">
        <v>69</v>
      </c>
      <c r="L22" s="446" t="s">
        <v>70</v>
      </c>
      <c r="M22" s="447" t="s">
        <v>71</v>
      </c>
      <c r="N22" s="549" t="s">
        <v>53</v>
      </c>
    </row>
    <row r="23" spans="1:14" ht="12.75" customHeight="1" x14ac:dyDescent="0.2">
      <c r="A23" s="550" t="s">
        <v>98</v>
      </c>
      <c r="B23" s="473">
        <f>SUM(B24:D24)</f>
        <v>17928.574094</v>
      </c>
      <c r="C23" s="474"/>
      <c r="D23" s="475"/>
      <c r="E23" s="473">
        <f>SUM(E24:G24)</f>
        <v>15137.995636</v>
      </c>
      <c r="F23" s="474"/>
      <c r="G23" s="475"/>
      <c r="H23" s="473">
        <f>SUM(H24:J24)</f>
        <v>14265.569746000005</v>
      </c>
      <c r="I23" s="474"/>
      <c r="J23" s="475"/>
      <c r="K23" s="473">
        <f>SUM(K24:M24)</f>
        <v>0</v>
      </c>
      <c r="L23" s="474"/>
      <c r="M23" s="475"/>
      <c r="N23" s="554">
        <f>SUM(N25:N29)</f>
        <v>47332.139476000004</v>
      </c>
    </row>
    <row r="24" spans="1:14" x14ac:dyDescent="0.2">
      <c r="A24" s="551"/>
      <c r="B24" s="228">
        <f>SUM(B25:B29)</f>
        <v>6346.9342880000004</v>
      </c>
      <c r="C24" s="224">
        <f t="shared" ref="C24:M24" si="3">SUM(C25:C29)</f>
        <v>5562.5050999999994</v>
      </c>
      <c r="D24" s="227">
        <f t="shared" si="3"/>
        <v>6019.1347060000007</v>
      </c>
      <c r="E24" s="228">
        <f t="shared" si="3"/>
        <v>5368.0426069999994</v>
      </c>
      <c r="F24" s="224">
        <f t="shared" si="3"/>
        <v>4985.6255890000002</v>
      </c>
      <c r="G24" s="227">
        <f t="shared" si="3"/>
        <v>4784.32744</v>
      </c>
      <c r="H24" s="228">
        <f t="shared" si="3"/>
        <v>4590.5860000000011</v>
      </c>
      <c r="I24" s="224">
        <f t="shared" si="3"/>
        <v>4795.3232540000054</v>
      </c>
      <c r="J24" s="227">
        <f t="shared" si="3"/>
        <v>4879.660492</v>
      </c>
      <c r="K24" s="228">
        <f t="shared" si="3"/>
        <v>0</v>
      </c>
      <c r="L24" s="224">
        <f t="shared" si="3"/>
        <v>0</v>
      </c>
      <c r="M24" s="227">
        <f t="shared" si="3"/>
        <v>0</v>
      </c>
      <c r="N24" s="555">
        <f>SUM(N25:N29)</f>
        <v>47332.139476000004</v>
      </c>
    </row>
    <row r="25" spans="1:14" x14ac:dyDescent="0.2">
      <c r="A25" s="71" t="s">
        <v>23</v>
      </c>
      <c r="B25" s="355">
        <v>3783.6378140000002</v>
      </c>
      <c r="C25" s="351">
        <v>3314.1510870000002</v>
      </c>
      <c r="D25" s="356">
        <v>3339.8460200000004</v>
      </c>
      <c r="E25" s="355">
        <v>3175.2972110000001</v>
      </c>
      <c r="F25" s="351">
        <v>3021.4431919999993</v>
      </c>
      <c r="G25" s="356">
        <v>2865.1541610000004</v>
      </c>
      <c r="H25" s="355">
        <v>2581.0964160000003</v>
      </c>
      <c r="I25" s="351">
        <v>2700.8279629999993</v>
      </c>
      <c r="J25" s="356">
        <v>2637.5972440000005</v>
      </c>
      <c r="K25" s="355">
        <v>0</v>
      </c>
      <c r="L25" s="351">
        <v>0</v>
      </c>
      <c r="M25" s="356">
        <v>0</v>
      </c>
      <c r="N25" s="283">
        <f>SUM(B25:M25)</f>
        <v>27419.051108</v>
      </c>
    </row>
    <row r="26" spans="1:14" x14ac:dyDescent="0.2">
      <c r="A26" s="71" t="s">
        <v>24</v>
      </c>
      <c r="B26" s="355">
        <v>674.15849800000001</v>
      </c>
      <c r="C26" s="351">
        <v>592.36712299999988</v>
      </c>
      <c r="D26" s="356">
        <v>624.46188499999994</v>
      </c>
      <c r="E26" s="355">
        <v>593.82963199999995</v>
      </c>
      <c r="F26" s="351">
        <v>516.95922599999994</v>
      </c>
      <c r="G26" s="356">
        <v>482.02261200000004</v>
      </c>
      <c r="H26" s="355">
        <v>464.88298900000001</v>
      </c>
      <c r="I26" s="351">
        <v>515.63405699999998</v>
      </c>
      <c r="J26" s="356">
        <v>529.37419899999998</v>
      </c>
      <c r="K26" s="355">
        <v>0</v>
      </c>
      <c r="L26" s="351">
        <v>0</v>
      </c>
      <c r="M26" s="356">
        <v>0</v>
      </c>
      <c r="N26" s="283">
        <f>SUM(B26:M26)</f>
        <v>4993.6902209999998</v>
      </c>
    </row>
    <row r="27" spans="1:14" x14ac:dyDescent="0.2">
      <c r="A27" s="71" t="s">
        <v>25</v>
      </c>
      <c r="B27" s="355">
        <v>1652.0356280000003</v>
      </c>
      <c r="C27" s="351">
        <v>1451.0471910000001</v>
      </c>
      <c r="D27" s="356">
        <v>1844.416772994</v>
      </c>
      <c r="E27" s="355">
        <v>1416.000364</v>
      </c>
      <c r="F27" s="351">
        <v>1272.2661410000001</v>
      </c>
      <c r="G27" s="356">
        <v>1193.5944019999997</v>
      </c>
      <c r="H27" s="355">
        <v>1253.9844240000009</v>
      </c>
      <c r="I27" s="351">
        <v>1351.689270000006</v>
      </c>
      <c r="J27" s="356">
        <v>1415.4143589999999</v>
      </c>
      <c r="K27" s="355">
        <v>0</v>
      </c>
      <c r="L27" s="351">
        <v>0</v>
      </c>
      <c r="M27" s="356">
        <v>0</v>
      </c>
      <c r="N27" s="283">
        <f>SUM(B27:M27)</f>
        <v>12850.448551994006</v>
      </c>
    </row>
    <row r="28" spans="1:14" x14ac:dyDescent="0.2">
      <c r="A28" s="71" t="s">
        <v>26</v>
      </c>
      <c r="B28" s="355">
        <v>181.02677899999998</v>
      </c>
      <c r="C28" s="351">
        <v>154.80293499999999</v>
      </c>
      <c r="D28" s="356">
        <v>159.04818300600002</v>
      </c>
      <c r="E28" s="355">
        <v>138.27586900000003</v>
      </c>
      <c r="F28" s="351">
        <v>136.33096300000003</v>
      </c>
      <c r="G28" s="356">
        <v>205.415526</v>
      </c>
      <c r="H28" s="355">
        <v>253.52269199999998</v>
      </c>
      <c r="I28" s="351">
        <v>183.84053899999998</v>
      </c>
      <c r="J28" s="356">
        <v>251.51355000000001</v>
      </c>
      <c r="K28" s="355">
        <v>0</v>
      </c>
      <c r="L28" s="351">
        <v>0</v>
      </c>
      <c r="M28" s="356">
        <v>0</v>
      </c>
      <c r="N28" s="283">
        <f>SUM(B28:M28)</f>
        <v>1663.7770360059999</v>
      </c>
    </row>
    <row r="29" spans="1:14" x14ac:dyDescent="0.2">
      <c r="A29" s="71" t="s">
        <v>40</v>
      </c>
      <c r="B29" s="355">
        <v>56.075568999999994</v>
      </c>
      <c r="C29" s="351">
        <v>50.136763999999992</v>
      </c>
      <c r="D29" s="356">
        <v>51.361845000000002</v>
      </c>
      <c r="E29" s="355">
        <v>44.639530999999998</v>
      </c>
      <c r="F29" s="351">
        <v>38.626067000000006</v>
      </c>
      <c r="G29" s="356">
        <v>38.140739000000004</v>
      </c>
      <c r="H29" s="355">
        <v>37.099479000000002</v>
      </c>
      <c r="I29" s="351">
        <v>43.331424999999996</v>
      </c>
      <c r="J29" s="356">
        <v>45.761139999999997</v>
      </c>
      <c r="K29" s="355">
        <v>0</v>
      </c>
      <c r="L29" s="351">
        <v>0</v>
      </c>
      <c r="M29" s="356">
        <v>0</v>
      </c>
      <c r="N29" s="283">
        <f>SUM(B29:M29)</f>
        <v>405.17255900000004</v>
      </c>
    </row>
    <row r="30" spans="1:14" ht="12.75" customHeight="1" x14ac:dyDescent="0.2">
      <c r="A30" s="550" t="s">
        <v>99</v>
      </c>
      <c r="B30" s="473">
        <f>SUM(B31:D31)</f>
        <v>-17928.574092999999</v>
      </c>
      <c r="C30" s="474"/>
      <c r="D30" s="475"/>
      <c r="E30" s="473">
        <f>SUM(E31:G31)</f>
        <v>-15137.995636999998</v>
      </c>
      <c r="F30" s="474"/>
      <c r="G30" s="475"/>
      <c r="H30" s="473">
        <f>SUM(H31:J31)</f>
        <v>-14265.569741000003</v>
      </c>
      <c r="I30" s="474"/>
      <c r="J30" s="475"/>
      <c r="K30" s="473">
        <f>SUM(K31:M31)</f>
        <v>0</v>
      </c>
      <c r="L30" s="474"/>
      <c r="M30" s="475"/>
      <c r="N30" s="554">
        <f>SUM(N32:N43)</f>
        <v>-47332.139471000002</v>
      </c>
    </row>
    <row r="31" spans="1:14" x14ac:dyDescent="0.2">
      <c r="A31" s="551"/>
      <c r="B31" s="228">
        <f>SUM(B32:B43)</f>
        <v>-6346.9342869999991</v>
      </c>
      <c r="C31" s="224">
        <f t="shared" ref="C31:M31" si="4">SUM(C32:C43)</f>
        <v>-5562.5051000000003</v>
      </c>
      <c r="D31" s="227">
        <f t="shared" si="4"/>
        <v>-6019.1347060000007</v>
      </c>
      <c r="E31" s="228">
        <f t="shared" si="4"/>
        <v>-5368.0426070000003</v>
      </c>
      <c r="F31" s="224">
        <f t="shared" si="4"/>
        <v>-4985.6255890000002</v>
      </c>
      <c r="G31" s="227">
        <f t="shared" si="4"/>
        <v>-4784.3274409999976</v>
      </c>
      <c r="H31" s="228">
        <f t="shared" si="4"/>
        <v>-4590.5859999999993</v>
      </c>
      <c r="I31" s="224">
        <f t="shared" si="4"/>
        <v>-4795.323249</v>
      </c>
      <c r="J31" s="227">
        <f t="shared" si="4"/>
        <v>-4879.6604920000036</v>
      </c>
      <c r="K31" s="228">
        <f t="shared" si="4"/>
        <v>0</v>
      </c>
      <c r="L31" s="224">
        <f t="shared" si="4"/>
        <v>0</v>
      </c>
      <c r="M31" s="227">
        <f t="shared" si="4"/>
        <v>0</v>
      </c>
      <c r="N31" s="555"/>
    </row>
    <row r="32" spans="1:14" ht="12" customHeight="1" x14ac:dyDescent="0.2">
      <c r="A32" s="71" t="s">
        <v>27</v>
      </c>
      <c r="B32" s="355">
        <v>-43.77384</v>
      </c>
      <c r="C32" s="351">
        <v>-15.216925000000002</v>
      </c>
      <c r="D32" s="356">
        <v>-63.231538</v>
      </c>
      <c r="E32" s="355">
        <v>-25.759610999999996</v>
      </c>
      <c r="F32" s="351">
        <v>-25.500159999999997</v>
      </c>
      <c r="G32" s="356">
        <v>-32.772919000000002</v>
      </c>
      <c r="H32" s="355">
        <v>-40.914038000000012</v>
      </c>
      <c r="I32" s="351">
        <v>-82.165908999999999</v>
      </c>
      <c r="J32" s="356">
        <v>-123.06846300000002</v>
      </c>
      <c r="K32" s="355">
        <v>0</v>
      </c>
      <c r="L32" s="351">
        <v>0</v>
      </c>
      <c r="M32" s="356">
        <v>0</v>
      </c>
      <c r="N32" s="283">
        <f t="shared" ref="N32:N43" si="5">SUM(B32:M32)</f>
        <v>-452.40340300000003</v>
      </c>
    </row>
    <row r="33" spans="1:14" x14ac:dyDescent="0.2">
      <c r="A33" s="71" t="s">
        <v>28</v>
      </c>
      <c r="B33" s="355">
        <v>-674.15849800000001</v>
      </c>
      <c r="C33" s="351">
        <v>-592.36712299999999</v>
      </c>
      <c r="D33" s="356">
        <v>-624.46188500000005</v>
      </c>
      <c r="E33" s="355">
        <v>-593.82963199999995</v>
      </c>
      <c r="F33" s="351">
        <v>-516.95922600000006</v>
      </c>
      <c r="G33" s="356">
        <v>-482.02261199999998</v>
      </c>
      <c r="H33" s="355">
        <v>-464.88298900000001</v>
      </c>
      <c r="I33" s="351">
        <v>-515.63405699999998</v>
      </c>
      <c r="J33" s="356">
        <v>-529.37419899999998</v>
      </c>
      <c r="K33" s="355">
        <v>0</v>
      </c>
      <c r="L33" s="351">
        <v>0</v>
      </c>
      <c r="M33" s="356">
        <v>0</v>
      </c>
      <c r="N33" s="283">
        <f t="shared" si="5"/>
        <v>-4993.6902209999998</v>
      </c>
    </row>
    <row r="34" spans="1:14" x14ac:dyDescent="0.2">
      <c r="A34" s="71" t="s">
        <v>39</v>
      </c>
      <c r="B34" s="355">
        <v>-0.13388600000000003</v>
      </c>
      <c r="C34" s="351">
        <v>-0.108344</v>
      </c>
      <c r="D34" s="356">
        <v>-0.12367300000000001</v>
      </c>
      <c r="E34" s="355">
        <v>-5.1639999999999998E-2</v>
      </c>
      <c r="F34" s="351">
        <v>-2.7119000000000001E-2</v>
      </c>
      <c r="G34" s="356">
        <v>-0.45397899999999997</v>
      </c>
      <c r="H34" s="355">
        <v>-0.289101</v>
      </c>
      <c r="I34" s="351">
        <v>-7.9870999999999998E-2</v>
      </c>
      <c r="J34" s="356">
        <v>-2.6993E-2</v>
      </c>
      <c r="K34" s="355">
        <v>0</v>
      </c>
      <c r="L34" s="351">
        <v>0</v>
      </c>
      <c r="M34" s="356">
        <v>0</v>
      </c>
      <c r="N34" s="283">
        <f t="shared" si="5"/>
        <v>-1.2946060000000001</v>
      </c>
    </row>
    <row r="35" spans="1:14" x14ac:dyDescent="0.2">
      <c r="A35" s="71" t="s">
        <v>29</v>
      </c>
      <c r="B35" s="355">
        <v>-644.77041399999996</v>
      </c>
      <c r="C35" s="351">
        <v>-574.11938699999996</v>
      </c>
      <c r="D35" s="356">
        <v>-645.38170300000013</v>
      </c>
      <c r="E35" s="355">
        <v>-591.33232599999997</v>
      </c>
      <c r="F35" s="351">
        <v>-606.92030799999975</v>
      </c>
      <c r="G35" s="356">
        <v>-589.30783799999995</v>
      </c>
      <c r="H35" s="355">
        <v>-567.03710799999999</v>
      </c>
      <c r="I35" s="351">
        <v>-556.41861100000006</v>
      </c>
      <c r="J35" s="356">
        <v>-565.72540800000002</v>
      </c>
      <c r="K35" s="355">
        <v>0</v>
      </c>
      <c r="L35" s="351">
        <v>0</v>
      </c>
      <c r="M35" s="356">
        <v>0</v>
      </c>
      <c r="N35" s="283">
        <f t="shared" si="5"/>
        <v>-5341.0131030000002</v>
      </c>
    </row>
    <row r="36" spans="1:14" x14ac:dyDescent="0.2">
      <c r="A36" s="71" t="s">
        <v>30</v>
      </c>
      <c r="B36" s="355">
        <v>-250.05377299999998</v>
      </c>
      <c r="C36" s="351">
        <v>-249.69058799999999</v>
      </c>
      <c r="D36" s="356">
        <v>-270.79024099999998</v>
      </c>
      <c r="E36" s="355">
        <v>-250.91879099999991</v>
      </c>
      <c r="F36" s="351">
        <v>-278.40383699999796</v>
      </c>
      <c r="G36" s="356">
        <v>-256.29941200000007</v>
      </c>
      <c r="H36" s="355">
        <v>-241.470237</v>
      </c>
      <c r="I36" s="351">
        <v>-262.75938700000006</v>
      </c>
      <c r="J36" s="356">
        <v>-253.27367000000007</v>
      </c>
      <c r="K36" s="355">
        <v>0</v>
      </c>
      <c r="L36" s="351">
        <v>0</v>
      </c>
      <c r="M36" s="356">
        <v>0</v>
      </c>
      <c r="N36" s="283">
        <f t="shared" si="5"/>
        <v>-2313.6599359999977</v>
      </c>
    </row>
    <row r="37" spans="1:14" x14ac:dyDescent="0.2">
      <c r="A37" s="71" t="s">
        <v>31</v>
      </c>
      <c r="B37" s="355">
        <v>-6.9089530000000003</v>
      </c>
      <c r="C37" s="351">
        <v>-5.624625</v>
      </c>
      <c r="D37" s="356">
        <v>-7.2643580000000005</v>
      </c>
      <c r="E37" s="355">
        <v>-6.2013930000000004</v>
      </c>
      <c r="F37" s="351">
        <v>-6.4741409999999995</v>
      </c>
      <c r="G37" s="356">
        <v>-2.8145199999999999</v>
      </c>
      <c r="H37" s="355">
        <v>-6.3657960000000005</v>
      </c>
      <c r="I37" s="351">
        <v>-4.4540730000000002</v>
      </c>
      <c r="J37" s="356">
        <v>-5.3633559999999996</v>
      </c>
      <c r="K37" s="355">
        <v>0</v>
      </c>
      <c r="L37" s="351">
        <v>0</v>
      </c>
      <c r="M37" s="356">
        <v>0</v>
      </c>
      <c r="N37" s="283">
        <f t="shared" si="5"/>
        <v>-51.471215000000001</v>
      </c>
    </row>
    <row r="38" spans="1:14" x14ac:dyDescent="0.2">
      <c r="A38" s="71" t="s">
        <v>32</v>
      </c>
      <c r="B38" s="355">
        <v>-141.72737499999999</v>
      </c>
      <c r="C38" s="351">
        <v>-122.14984799999999</v>
      </c>
      <c r="D38" s="356">
        <v>-147.37585300000003</v>
      </c>
      <c r="E38" s="355">
        <v>-139.04091500000001</v>
      </c>
      <c r="F38" s="351">
        <v>-150.11638399999998</v>
      </c>
      <c r="G38" s="356">
        <v>-141.77385899999999</v>
      </c>
      <c r="H38" s="355">
        <v>-132.044342</v>
      </c>
      <c r="I38" s="351">
        <v>-131.49404799999999</v>
      </c>
      <c r="J38" s="356">
        <v>-132.987526</v>
      </c>
      <c r="K38" s="355">
        <v>0</v>
      </c>
      <c r="L38" s="351">
        <v>0</v>
      </c>
      <c r="M38" s="356">
        <v>0</v>
      </c>
      <c r="N38" s="283">
        <f t="shared" si="5"/>
        <v>-1238.7101499999999</v>
      </c>
    </row>
    <row r="39" spans="1:14" x14ac:dyDescent="0.2">
      <c r="A39" s="71" t="s">
        <v>33</v>
      </c>
      <c r="B39" s="355">
        <v>-1677.2226679999999</v>
      </c>
      <c r="C39" s="351">
        <v>-1552.331684</v>
      </c>
      <c r="D39" s="356">
        <v>-1707.8559250000001</v>
      </c>
      <c r="E39" s="355">
        <v>-1527.4532839999999</v>
      </c>
      <c r="F39" s="351">
        <v>-1596.613514000001</v>
      </c>
      <c r="G39" s="356">
        <v>-1608.7416410000001</v>
      </c>
      <c r="H39" s="355">
        <v>-1461.0040250000002</v>
      </c>
      <c r="I39" s="351">
        <v>-1549.769211</v>
      </c>
      <c r="J39" s="356">
        <v>-1524.4837740000003</v>
      </c>
      <c r="K39" s="355">
        <v>0</v>
      </c>
      <c r="L39" s="351">
        <v>0</v>
      </c>
      <c r="M39" s="356">
        <v>0</v>
      </c>
      <c r="N39" s="283">
        <f t="shared" si="5"/>
        <v>-14205.475726000002</v>
      </c>
    </row>
    <row r="40" spans="1:14" x14ac:dyDescent="0.2">
      <c r="A40" s="71" t="s">
        <v>34</v>
      </c>
      <c r="B40" s="355">
        <v>-797.73758081090693</v>
      </c>
      <c r="C40" s="351">
        <v>-688.56045143856113</v>
      </c>
      <c r="D40" s="356">
        <v>-737.25803098935501</v>
      </c>
      <c r="E40" s="355">
        <v>-619.30528910227395</v>
      </c>
      <c r="F40" s="351">
        <v>-555.09136455247199</v>
      </c>
      <c r="G40" s="356">
        <v>-648.31660089486707</v>
      </c>
      <c r="H40" s="355">
        <v>-508.34307868915397</v>
      </c>
      <c r="I40" s="351">
        <v>-550.12823028683499</v>
      </c>
      <c r="J40" s="356">
        <v>-532.40123806354086</v>
      </c>
      <c r="K40" s="355">
        <v>0</v>
      </c>
      <c r="L40" s="351">
        <v>0</v>
      </c>
      <c r="M40" s="356">
        <v>0</v>
      </c>
      <c r="N40" s="283">
        <f t="shared" si="5"/>
        <v>-5637.141864827965</v>
      </c>
    </row>
    <row r="41" spans="1:14" x14ac:dyDescent="0.2">
      <c r="A41" s="71" t="s">
        <v>35</v>
      </c>
      <c r="B41" s="355">
        <v>-1853.3804061890928</v>
      </c>
      <c r="C41" s="351">
        <v>-1541.0371825614391</v>
      </c>
      <c r="D41" s="356">
        <v>-1575.446846010645</v>
      </c>
      <c r="E41" s="355">
        <v>-1404.901721897726</v>
      </c>
      <c r="F41" s="351">
        <v>-1057.41551544753</v>
      </c>
      <c r="G41" s="356">
        <v>-839.49479110513107</v>
      </c>
      <c r="H41" s="355">
        <v>-991.31058731084499</v>
      </c>
      <c r="I41" s="351">
        <v>-959.51071871316503</v>
      </c>
      <c r="J41" s="356">
        <v>-1024.306517936463</v>
      </c>
      <c r="K41" s="355">
        <v>0</v>
      </c>
      <c r="L41" s="351">
        <v>0</v>
      </c>
      <c r="M41" s="356">
        <v>0</v>
      </c>
      <c r="N41" s="283">
        <f t="shared" si="5"/>
        <v>-11246.804287172039</v>
      </c>
    </row>
    <row r="42" spans="1:14" x14ac:dyDescent="0.2">
      <c r="A42" s="71" t="s">
        <v>36</v>
      </c>
      <c r="B42" s="355">
        <v>-10.522493000000001</v>
      </c>
      <c r="C42" s="351">
        <v>-8.778734</v>
      </c>
      <c r="D42" s="356">
        <v>-8.5431229999999996</v>
      </c>
      <c r="E42" s="355">
        <v>-6.895512000000001</v>
      </c>
      <c r="F42" s="351">
        <v>-4.1139650000000003</v>
      </c>
      <c r="G42" s="356">
        <v>-3.5139999999999998</v>
      </c>
      <c r="H42" s="355">
        <v>-3.5464340000000001</v>
      </c>
      <c r="I42" s="351">
        <v>-3.577061</v>
      </c>
      <c r="J42" s="356">
        <v>-3.992775</v>
      </c>
      <c r="K42" s="355">
        <v>0</v>
      </c>
      <c r="L42" s="351">
        <v>0</v>
      </c>
      <c r="M42" s="356">
        <v>0</v>
      </c>
      <c r="N42" s="283">
        <f t="shared" si="5"/>
        <v>-53.484097000000006</v>
      </c>
    </row>
    <row r="43" spans="1:14" x14ac:dyDescent="0.2">
      <c r="A43" s="437" t="s">
        <v>93</v>
      </c>
      <c r="B43" s="354">
        <v>-246.5444</v>
      </c>
      <c r="C43" s="339">
        <v>-212.520208</v>
      </c>
      <c r="D43" s="348">
        <v>-231.40153000000001</v>
      </c>
      <c r="E43" s="344">
        <v>-202.35249200000001</v>
      </c>
      <c r="F43" s="339">
        <v>-187.99005499999998</v>
      </c>
      <c r="G43" s="348">
        <v>-178.81526900000003</v>
      </c>
      <c r="H43" s="344">
        <v>-173.378264</v>
      </c>
      <c r="I43" s="339">
        <v>-179.33207199999998</v>
      </c>
      <c r="J43" s="348">
        <v>-184.65657200000001</v>
      </c>
      <c r="K43" s="344">
        <v>0</v>
      </c>
      <c r="L43" s="339">
        <v>0</v>
      </c>
      <c r="M43" s="348">
        <v>0</v>
      </c>
      <c r="N43" s="285">
        <f t="shared" si="5"/>
        <v>-1796.9908619999999</v>
      </c>
    </row>
    <row r="44" spans="1:14" x14ac:dyDescent="0.2">
      <c r="N44" s="349" t="s">
        <v>306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 x14ac:dyDescent="0.3">
      <c r="A1" s="358" t="s">
        <v>408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57" t="str">
        <f>'3.1'!N1</f>
        <v>III. čtvrtletí 2022</v>
      </c>
      <c r="N1" s="68"/>
      <c r="O1" s="68"/>
    </row>
    <row r="2" spans="1:21" ht="18" x14ac:dyDescent="0.25">
      <c r="A2" s="239" t="s">
        <v>409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 x14ac:dyDescent="0.25">
      <c r="A3" s="359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 x14ac:dyDescent="0.2">
      <c r="A4" s="451" t="str">
        <f>'3.1'!A4</f>
        <v>2022</v>
      </c>
      <c r="B4" s="560" t="s">
        <v>187</v>
      </c>
      <c r="C4" s="560"/>
      <c r="D4" s="560"/>
      <c r="E4" s="560"/>
      <c r="F4" s="560"/>
      <c r="G4" s="561"/>
      <c r="H4" s="560" t="s">
        <v>19</v>
      </c>
      <c r="I4" s="560"/>
      <c r="J4" s="560"/>
      <c r="K4" s="560"/>
      <c r="L4" s="560"/>
      <c r="M4" s="560"/>
      <c r="N4" s="24"/>
    </row>
    <row r="5" spans="1:21" ht="13.5" customHeight="1" x14ac:dyDescent="0.25">
      <c r="A5" s="22"/>
      <c r="B5" s="562" t="s">
        <v>168</v>
      </c>
      <c r="C5" s="562"/>
      <c r="D5" s="562"/>
      <c r="E5" s="562"/>
      <c r="F5" s="562"/>
      <c r="G5" s="563"/>
      <c r="H5" s="562" t="s">
        <v>5</v>
      </c>
      <c r="I5" s="562"/>
      <c r="J5" s="562"/>
      <c r="K5" s="562"/>
      <c r="L5" s="562"/>
      <c r="M5" s="562"/>
      <c r="N5" s="72"/>
    </row>
    <row r="6" spans="1:21" x14ac:dyDescent="0.2">
      <c r="A6" s="22"/>
      <c r="B6" s="559" t="s">
        <v>66</v>
      </c>
      <c r="C6" s="559"/>
      <c r="D6" s="559" t="s">
        <v>67</v>
      </c>
      <c r="E6" s="559"/>
      <c r="F6" s="559" t="s">
        <v>68</v>
      </c>
      <c r="G6" s="564"/>
      <c r="H6" s="565" t="s">
        <v>66</v>
      </c>
      <c r="I6" s="559"/>
      <c r="J6" s="559" t="s">
        <v>67</v>
      </c>
      <c r="K6" s="559"/>
      <c r="L6" s="559" t="s">
        <v>68</v>
      </c>
      <c r="M6" s="559"/>
      <c r="N6" s="84"/>
    </row>
    <row r="7" spans="1:21" x14ac:dyDescent="0.2">
      <c r="A7" s="376"/>
      <c r="B7" s="373" t="s">
        <v>209</v>
      </c>
      <c r="C7" s="373" t="s">
        <v>208</v>
      </c>
      <c r="D7" s="373" t="s">
        <v>209</v>
      </c>
      <c r="E7" s="373" t="s">
        <v>208</v>
      </c>
      <c r="F7" s="373" t="s">
        <v>209</v>
      </c>
      <c r="G7" s="374" t="s">
        <v>208</v>
      </c>
      <c r="H7" s="366" t="s">
        <v>209</v>
      </c>
      <c r="I7" s="366" t="s">
        <v>208</v>
      </c>
      <c r="J7" s="366" t="s">
        <v>209</v>
      </c>
      <c r="K7" s="366" t="s">
        <v>208</v>
      </c>
      <c r="L7" s="366" t="s">
        <v>209</v>
      </c>
      <c r="M7" s="366" t="s">
        <v>208</v>
      </c>
      <c r="N7" s="84"/>
    </row>
    <row r="8" spans="1:21" x14ac:dyDescent="0.2">
      <c r="A8" s="569" t="s">
        <v>53</v>
      </c>
      <c r="B8" s="497">
        <f>F9</f>
        <v>207.19877</v>
      </c>
      <c r="C8" s="492"/>
      <c r="D8" s="492"/>
      <c r="E8" s="492"/>
      <c r="F8" s="492"/>
      <c r="G8" s="498"/>
      <c r="H8" s="492">
        <f>SUM(H9,J9,L9)</f>
        <v>48555.57699999999</v>
      </c>
      <c r="I8" s="492"/>
      <c r="J8" s="492"/>
      <c r="K8" s="492"/>
      <c r="L8" s="492"/>
      <c r="M8" s="492"/>
      <c r="N8" s="73"/>
    </row>
    <row r="9" spans="1:21" x14ac:dyDescent="0.2">
      <c r="A9" s="570"/>
      <c r="B9" s="367">
        <f>SUM(B10:B17)</f>
        <v>203.87167000000002</v>
      </c>
      <c r="C9" s="362">
        <v>9.7428153604766799E-3</v>
      </c>
      <c r="D9" s="327">
        <f>SUM(D10:D17)</f>
        <v>204.74092000000002</v>
      </c>
      <c r="E9" s="362">
        <v>9.7842092081198134E-3</v>
      </c>
      <c r="F9" s="327">
        <f>SUM(F10:F17)</f>
        <v>207.19877</v>
      </c>
      <c r="G9" s="368">
        <v>9.9051960031455479E-3</v>
      </c>
      <c r="H9" s="327">
        <f>SUM(H10:H17)</f>
        <v>16454.451999999997</v>
      </c>
      <c r="I9" s="362">
        <v>2.4926534311553654E-3</v>
      </c>
      <c r="J9" s="327">
        <f>SUM(J10:J17)</f>
        <v>17719.935999999994</v>
      </c>
      <c r="K9" s="362">
        <v>2.6804043354747369E-3</v>
      </c>
      <c r="L9" s="327">
        <f>SUM(L10:L17)</f>
        <v>14381.188999999997</v>
      </c>
      <c r="M9" s="362">
        <v>2.0941144441731876E-3</v>
      </c>
      <c r="N9" s="10"/>
    </row>
    <row r="10" spans="1:21" x14ac:dyDescent="0.2">
      <c r="A10" s="56" t="s">
        <v>7</v>
      </c>
      <c r="B10" s="255">
        <v>0</v>
      </c>
      <c r="C10" s="361">
        <v>0</v>
      </c>
      <c r="D10" s="23">
        <v>0</v>
      </c>
      <c r="E10" s="361">
        <v>0</v>
      </c>
      <c r="F10" s="23">
        <v>0</v>
      </c>
      <c r="G10" s="369">
        <v>0</v>
      </c>
      <c r="H10" s="23">
        <v>0</v>
      </c>
      <c r="I10" s="361">
        <v>0</v>
      </c>
      <c r="J10" s="23">
        <v>0</v>
      </c>
      <c r="K10" s="361">
        <v>0</v>
      </c>
      <c r="L10" s="23">
        <v>0</v>
      </c>
      <c r="M10" s="361">
        <v>0</v>
      </c>
      <c r="N10" s="76"/>
      <c r="O10" s="85"/>
    </row>
    <row r="11" spans="1:21" x14ac:dyDescent="0.2">
      <c r="A11" s="56" t="s">
        <v>20</v>
      </c>
      <c r="B11" s="255">
        <v>147.94</v>
      </c>
      <c r="C11" s="361">
        <v>1.5478494633218579E-2</v>
      </c>
      <c r="D11" s="23">
        <v>147.94</v>
      </c>
      <c r="E11" s="361">
        <v>1.5478494633218579E-2</v>
      </c>
      <c r="F11" s="23">
        <v>147.94</v>
      </c>
      <c r="G11" s="369">
        <v>1.5478494633218579E-2</v>
      </c>
      <c r="H11" s="23">
        <v>4101.4449999999997</v>
      </c>
      <c r="I11" s="361">
        <v>1.3084263760819793E-3</v>
      </c>
      <c r="J11" s="23">
        <v>4367.7569999999996</v>
      </c>
      <c r="K11" s="361">
        <v>1.3112125836238502E-3</v>
      </c>
      <c r="L11" s="23">
        <v>2339.5970000000002</v>
      </c>
      <c r="M11" s="361">
        <v>7.110081624647056E-4</v>
      </c>
      <c r="N11" s="76"/>
      <c r="O11" s="85"/>
    </row>
    <row r="12" spans="1:21" x14ac:dyDescent="0.2">
      <c r="A12" s="56" t="s">
        <v>21</v>
      </c>
      <c r="B12" s="255">
        <v>0</v>
      </c>
      <c r="C12" s="361">
        <v>0</v>
      </c>
      <c r="D12" s="23">
        <v>0</v>
      </c>
      <c r="E12" s="361">
        <v>0</v>
      </c>
      <c r="F12" s="23">
        <v>0</v>
      </c>
      <c r="G12" s="369">
        <v>0</v>
      </c>
      <c r="H12" s="23">
        <v>0</v>
      </c>
      <c r="I12" s="361">
        <v>0</v>
      </c>
      <c r="J12" s="23">
        <v>0</v>
      </c>
      <c r="K12" s="361">
        <v>0</v>
      </c>
      <c r="L12" s="23">
        <v>0</v>
      </c>
      <c r="M12" s="361">
        <v>0</v>
      </c>
      <c r="N12" s="76"/>
      <c r="O12" s="85"/>
    </row>
    <row r="13" spans="1:21" x14ac:dyDescent="0.2">
      <c r="A13" s="56" t="s">
        <v>22</v>
      </c>
      <c r="B13" s="255">
        <v>22.92199999999999</v>
      </c>
      <c r="C13" s="361">
        <v>2.2959791817331317E-2</v>
      </c>
      <c r="D13" s="23">
        <v>23.920999999999989</v>
      </c>
      <c r="E13" s="361">
        <v>2.3888678617830061E-2</v>
      </c>
      <c r="F13" s="23">
        <v>26.917999999999985</v>
      </c>
      <c r="G13" s="369">
        <v>2.6750980254779268E-2</v>
      </c>
      <c r="H13" s="23">
        <v>5144.2920000000004</v>
      </c>
      <c r="I13" s="361">
        <v>1.8363323017793892E-2</v>
      </c>
      <c r="J13" s="23">
        <v>5783.6099999999988</v>
      </c>
      <c r="K13" s="361">
        <v>2.0453598321956246E-2</v>
      </c>
      <c r="L13" s="23">
        <v>5671.2669999999989</v>
      </c>
      <c r="M13" s="361">
        <v>1.9607262243335939E-2</v>
      </c>
      <c r="N13" s="76"/>
      <c r="O13" s="85"/>
    </row>
    <row r="14" spans="1:21" x14ac:dyDescent="0.2">
      <c r="A14" s="56" t="s">
        <v>43</v>
      </c>
      <c r="B14" s="255">
        <v>11.205999999999998</v>
      </c>
      <c r="C14" s="361">
        <v>1.0078075587239681E-2</v>
      </c>
      <c r="D14" s="23">
        <v>11.205999999999998</v>
      </c>
      <c r="E14" s="361">
        <v>1.0087851176342373E-2</v>
      </c>
      <c r="F14" s="23">
        <v>11.205999999999998</v>
      </c>
      <c r="G14" s="369">
        <v>1.0091634945093023E-2</v>
      </c>
      <c r="H14" s="23">
        <v>4328.7870000000003</v>
      </c>
      <c r="I14" s="361">
        <v>2.3968464519893901E-2</v>
      </c>
      <c r="J14" s="23">
        <v>5050.2439999999997</v>
      </c>
      <c r="K14" s="361">
        <v>2.8526972381163911E-2</v>
      </c>
      <c r="L14" s="23">
        <v>4621.3919999999989</v>
      </c>
      <c r="M14" s="361">
        <v>2.7654203613477289E-2</v>
      </c>
      <c r="N14" s="76"/>
      <c r="O14" s="85"/>
    </row>
    <row r="15" spans="1:21" x14ac:dyDescent="0.2">
      <c r="A15" s="56" t="s">
        <v>44</v>
      </c>
      <c r="B15" s="255">
        <v>0</v>
      </c>
      <c r="C15" s="361">
        <v>0</v>
      </c>
      <c r="D15" s="23">
        <v>0</v>
      </c>
      <c r="E15" s="361">
        <v>0</v>
      </c>
      <c r="F15" s="23">
        <v>0</v>
      </c>
      <c r="G15" s="369">
        <v>0</v>
      </c>
      <c r="H15" s="23">
        <v>0</v>
      </c>
      <c r="I15" s="361">
        <v>0</v>
      </c>
      <c r="J15" s="23">
        <v>0</v>
      </c>
      <c r="K15" s="361">
        <v>0</v>
      </c>
      <c r="L15" s="23">
        <v>0</v>
      </c>
      <c r="M15" s="361">
        <v>0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56" t="s">
        <v>45</v>
      </c>
      <c r="B16" s="255">
        <v>0</v>
      </c>
      <c r="C16" s="361">
        <v>0</v>
      </c>
      <c r="D16" s="23">
        <v>0</v>
      </c>
      <c r="E16" s="74">
        <v>0</v>
      </c>
      <c r="F16" s="23">
        <v>0</v>
      </c>
      <c r="G16" s="370">
        <v>0</v>
      </c>
      <c r="H16" s="23">
        <v>0</v>
      </c>
      <c r="I16" s="361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 x14ac:dyDescent="0.2">
      <c r="A17" s="284" t="s">
        <v>46</v>
      </c>
      <c r="B17" s="256">
        <v>21.803670000000032</v>
      </c>
      <c r="C17" s="362">
        <v>1.0418047293442437E-2</v>
      </c>
      <c r="D17" s="250">
        <v>21.673920000000038</v>
      </c>
      <c r="E17" s="363">
        <v>1.0364012835681715E-2</v>
      </c>
      <c r="F17" s="250">
        <v>21.134770000000024</v>
      </c>
      <c r="G17" s="371">
        <v>1.0164197850642407E-2</v>
      </c>
      <c r="H17" s="250">
        <v>2879.9279999999981</v>
      </c>
      <c r="I17" s="362">
        <v>9.5531926440169789E-3</v>
      </c>
      <c r="J17" s="250">
        <v>2518.3249999999962</v>
      </c>
      <c r="K17" s="363">
        <v>9.5774561326495682E-3</v>
      </c>
      <c r="L17" s="250">
        <v>1748.9329999999995</v>
      </c>
      <c r="M17" s="363">
        <v>9.3475230784568417E-3</v>
      </c>
      <c r="N17" s="76"/>
      <c r="O17" s="85"/>
      <c r="P17" s="56"/>
      <c r="Q17" s="71"/>
      <c r="R17" s="48"/>
      <c r="S17" s="48"/>
      <c r="T17" s="48"/>
      <c r="U17" s="48"/>
    </row>
    <row r="18" spans="1:21" x14ac:dyDescent="0.2">
      <c r="A18" s="222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305</v>
      </c>
      <c r="N18" s="77"/>
      <c r="O18" s="69"/>
    </row>
    <row r="19" spans="1:21" x14ac:dyDescent="0.2">
      <c r="A19" s="450" t="str">
        <f>'3.1'!A4</f>
        <v>2022</v>
      </c>
      <c r="B19" s="560" t="s">
        <v>232</v>
      </c>
      <c r="C19" s="560"/>
      <c r="D19" s="560"/>
      <c r="E19" s="560"/>
      <c r="F19" s="560"/>
      <c r="G19" s="560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 x14ac:dyDescent="0.2">
      <c r="A20" s="364"/>
      <c r="B20" s="562" t="s">
        <v>5</v>
      </c>
      <c r="C20" s="562"/>
      <c r="D20" s="562"/>
      <c r="E20" s="562"/>
      <c r="F20" s="562"/>
      <c r="G20" s="562"/>
      <c r="H20" s="78" t="str">
        <f>A25</f>
        <v>VO z vvn</v>
      </c>
      <c r="I20" s="86">
        <f>(B25+D25+F25)/'6.1, 6.2'!B25</f>
        <v>1.6802768080940174E-2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 x14ac:dyDescent="0.2">
      <c r="A21" s="84"/>
      <c r="B21" s="559" t="s">
        <v>66</v>
      </c>
      <c r="C21" s="559"/>
      <c r="D21" s="559" t="s">
        <v>67</v>
      </c>
      <c r="E21" s="559"/>
      <c r="F21" s="559" t="s">
        <v>68</v>
      </c>
      <c r="G21" s="559"/>
      <c r="H21" s="78" t="str">
        <f>A26</f>
        <v>VO z vn</v>
      </c>
      <c r="I21" s="86">
        <f>(B26+D26+F26)/'6.1, 6.2'!C25</f>
        <v>0.13605561372788497</v>
      </c>
      <c r="J21" s="87" t="str">
        <f t="shared" ref="J21:J27" si="1">A11</f>
        <v>PE</v>
      </c>
      <c r="K21" s="76">
        <f t="shared" si="0"/>
        <v>10808.798999999999</v>
      </c>
      <c r="L21" s="87" t="str">
        <f t="shared" ref="L21:L27" si="2">A11</f>
        <v>PE</v>
      </c>
      <c r="M21" s="85">
        <f>K21/'6.1, 6.2'!C5</f>
        <v>1.1078838561819622E-3</v>
      </c>
      <c r="N21" s="78"/>
      <c r="O21" s="68"/>
      <c r="P21" s="89"/>
      <c r="Q21" s="71"/>
      <c r="R21" s="75"/>
      <c r="S21" s="75"/>
      <c r="T21" s="75"/>
    </row>
    <row r="22" spans="1:21" x14ac:dyDescent="0.2">
      <c r="A22" s="84"/>
      <c r="B22" s="365" t="s">
        <v>209</v>
      </c>
      <c r="C22" s="365" t="s">
        <v>208</v>
      </c>
      <c r="D22" s="365" t="s">
        <v>209</v>
      </c>
      <c r="E22" s="365" t="s">
        <v>208</v>
      </c>
      <c r="F22" s="365" t="s">
        <v>209</v>
      </c>
      <c r="G22" s="365" t="s">
        <v>208</v>
      </c>
      <c r="H22" s="78" t="str">
        <f>A27</f>
        <v>MOP</v>
      </c>
      <c r="I22" s="86">
        <f>(B27+D27+F27)/'6.1, 6.2'!D25</f>
        <v>0.13595721182158343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 x14ac:dyDescent="0.2">
      <c r="A23" s="566" t="s">
        <v>53</v>
      </c>
      <c r="B23" s="568">
        <f>SUM(B24,D24,F24)</f>
        <v>1329019.8589999999</v>
      </c>
      <c r="C23" s="568"/>
      <c r="D23" s="568"/>
      <c r="E23" s="568"/>
      <c r="F23" s="568"/>
      <c r="G23" s="568"/>
      <c r="H23" s="78" t="str">
        <f>A28</f>
        <v>MOO</v>
      </c>
      <c r="I23" s="86">
        <f>(B28+D28+F28)/'6.1, 6.2'!E25</f>
        <v>0.10758185009811287</v>
      </c>
      <c r="J23" s="87" t="str">
        <f t="shared" si="1"/>
        <v>PSE</v>
      </c>
      <c r="K23" s="76">
        <f t="shared" si="0"/>
        <v>16599.168999999998</v>
      </c>
      <c r="L23" s="87" t="str">
        <f t="shared" si="2"/>
        <v>PSE</v>
      </c>
      <c r="M23" s="85">
        <f>K23/'6.1, 6.2'!E5</f>
        <v>1.947916240135265E-2</v>
      </c>
      <c r="N23" s="78"/>
      <c r="O23" s="68"/>
      <c r="P23" s="89"/>
      <c r="Q23" s="71"/>
      <c r="R23" s="23"/>
      <c r="S23" s="23"/>
      <c r="T23" s="23"/>
    </row>
    <row r="24" spans="1:21" x14ac:dyDescent="0.2">
      <c r="A24" s="567"/>
      <c r="B24" s="327">
        <f>SUM(B25:B28)</f>
        <v>439658.63599999994</v>
      </c>
      <c r="C24" s="372">
        <v>0.11263808271256044</v>
      </c>
      <c r="D24" s="327">
        <f>SUM(D25:D28)</f>
        <v>453702.505</v>
      </c>
      <c r="E24" s="372">
        <v>0.11320665295675253</v>
      </c>
      <c r="F24" s="327">
        <f>SUM(F25:F28)</f>
        <v>435658.71799999999</v>
      </c>
      <c r="G24" s="372">
        <v>0.10811512696774832</v>
      </c>
      <c r="H24" s="68"/>
      <c r="I24" s="68"/>
      <c r="J24" s="87" t="str">
        <f t="shared" si="1"/>
        <v>VE</v>
      </c>
      <c r="K24" s="76">
        <f t="shared" si="0"/>
        <v>14000.422999999999</v>
      </c>
      <c r="L24" s="87" t="str">
        <f t="shared" si="2"/>
        <v>VE</v>
      </c>
      <c r="M24" s="85">
        <f>K24/'6.1, 6.2'!F5</f>
        <v>2.6680127502306434E-2</v>
      </c>
      <c r="N24" s="78"/>
      <c r="O24" s="68"/>
      <c r="P24" s="89"/>
      <c r="Q24" s="71"/>
      <c r="R24" s="74"/>
      <c r="S24" s="75"/>
      <c r="T24" s="75"/>
    </row>
    <row r="25" spans="1:21" x14ac:dyDescent="0.2">
      <c r="A25" s="71" t="s">
        <v>8</v>
      </c>
      <c r="B25" s="23">
        <v>9999.5349999999999</v>
      </c>
      <c r="C25" s="361">
        <v>1.6601238916431109E-2</v>
      </c>
      <c r="D25" s="23">
        <v>8995.4</v>
      </c>
      <c r="E25" s="361">
        <v>1.5619667903676044E-2</v>
      </c>
      <c r="F25" s="23">
        <v>10638.987999999999</v>
      </c>
      <c r="G25" s="361">
        <v>1.8174045367302747E-2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 x14ac:dyDescent="0.2">
      <c r="A26" s="71" t="s">
        <v>9</v>
      </c>
      <c r="B26" s="23">
        <v>254479</v>
      </c>
      <c r="C26" s="361">
        <v>0.14199469237399981</v>
      </c>
      <c r="D26" s="23">
        <v>264847.86499999999</v>
      </c>
      <c r="E26" s="361">
        <v>0.13851235172136486</v>
      </c>
      <c r="F26" s="23">
        <v>239965.61900000001</v>
      </c>
      <c r="G26" s="361">
        <v>0.12788005406786607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 x14ac:dyDescent="0.2">
      <c r="A27" s="71" t="s">
        <v>132</v>
      </c>
      <c r="B27" s="23">
        <v>72000</v>
      </c>
      <c r="C27" s="361">
        <v>0.14021775096160896</v>
      </c>
      <c r="D27" s="23">
        <v>71000</v>
      </c>
      <c r="E27" s="74">
        <v>0.12774160161660367</v>
      </c>
      <c r="F27" s="23">
        <v>75600</v>
      </c>
      <c r="G27" s="74">
        <v>0.14037375407202235</v>
      </c>
      <c r="H27" s="68"/>
      <c r="I27" s="68"/>
      <c r="J27" s="87" t="str">
        <f t="shared" si="1"/>
        <v>FVE</v>
      </c>
      <c r="K27" s="76">
        <f t="shared" si="0"/>
        <v>7147.1859999999942</v>
      </c>
      <c r="L27" s="87" t="str">
        <f t="shared" si="2"/>
        <v>FVE</v>
      </c>
      <c r="M27" s="85">
        <f>K27/'6.1, 6.2'!I5</f>
        <v>9.5104769661776712E-3</v>
      </c>
      <c r="N27" s="78"/>
      <c r="O27" s="86"/>
    </row>
    <row r="28" spans="1:21" x14ac:dyDescent="0.2">
      <c r="A28" s="437" t="s">
        <v>130</v>
      </c>
      <c r="B28" s="250">
        <v>103180.101</v>
      </c>
      <c r="C28" s="362">
        <v>0.10366842947836294</v>
      </c>
      <c r="D28" s="250">
        <v>108859.24</v>
      </c>
      <c r="E28" s="363">
        <v>0.11293190017996051</v>
      </c>
      <c r="F28" s="250">
        <v>109454.111</v>
      </c>
      <c r="G28" s="363">
        <v>0.106355456106224</v>
      </c>
      <c r="H28" s="68"/>
      <c r="I28" s="68"/>
      <c r="J28" s="68"/>
      <c r="K28" s="68"/>
      <c r="L28" s="68"/>
      <c r="M28" s="68"/>
      <c r="N28" s="78"/>
      <c r="O28" s="86"/>
    </row>
    <row r="29" spans="1:21" x14ac:dyDescent="0.2">
      <c r="A29" s="56"/>
      <c r="B29" s="56"/>
      <c r="C29" s="71"/>
      <c r="D29" s="48"/>
      <c r="E29" s="48"/>
      <c r="F29" s="48"/>
      <c r="G29" s="77" t="s">
        <v>306</v>
      </c>
      <c r="H29" s="68"/>
      <c r="I29" s="68"/>
      <c r="J29" s="68"/>
      <c r="K29" s="68"/>
      <c r="L29" s="68"/>
      <c r="M29" s="68"/>
    </row>
    <row r="30" spans="1:21" x14ac:dyDescent="0.2">
      <c r="H30" s="68"/>
      <c r="I30" s="68"/>
      <c r="J30" s="68"/>
      <c r="K30" s="68"/>
      <c r="L30" s="68"/>
      <c r="M30" s="68"/>
    </row>
    <row r="31" spans="1:21" x14ac:dyDescent="0.2">
      <c r="J31" s="87"/>
      <c r="K31" s="87" t="str">
        <f>H6</f>
        <v>Červenec</v>
      </c>
      <c r="L31" s="87" t="str">
        <f>J6</f>
        <v>Srpen</v>
      </c>
      <c r="M31" s="87" t="str">
        <f>L6</f>
        <v>Září</v>
      </c>
    </row>
    <row r="32" spans="1:21" x14ac:dyDescent="0.2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 x14ac:dyDescent="0.2">
      <c r="H33" s="87" t="str">
        <f t="shared" si="3"/>
        <v>PE</v>
      </c>
      <c r="I33" s="88">
        <f t="shared" si="4"/>
        <v>1.5478494633218579E-2</v>
      </c>
      <c r="J33" s="87" t="str">
        <f t="shared" si="5"/>
        <v>PE</v>
      </c>
      <c r="K33" s="70">
        <f t="shared" si="6"/>
        <v>4101.4449999999997</v>
      </c>
      <c r="L33" s="70">
        <f t="shared" si="7"/>
        <v>4367.7569999999996</v>
      </c>
      <c r="M33" s="70">
        <f t="shared" si="8"/>
        <v>2339.5970000000002</v>
      </c>
    </row>
    <row r="34" spans="8:13" x14ac:dyDescent="0.2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 x14ac:dyDescent="0.2">
      <c r="H35" s="87" t="str">
        <f t="shared" si="3"/>
        <v>PSE</v>
      </c>
      <c r="I35" s="88">
        <f t="shared" si="4"/>
        <v>2.6750980254779268E-2</v>
      </c>
      <c r="J35" s="87" t="str">
        <f t="shared" si="5"/>
        <v>PSE</v>
      </c>
      <c r="K35" s="70">
        <f t="shared" si="6"/>
        <v>5144.2920000000004</v>
      </c>
      <c r="L35" s="70">
        <f t="shared" si="7"/>
        <v>5783.6099999999988</v>
      </c>
      <c r="M35" s="70">
        <f t="shared" si="8"/>
        <v>5671.2669999999989</v>
      </c>
    </row>
    <row r="36" spans="8:13" ht="12.75" customHeight="1" x14ac:dyDescent="0.2">
      <c r="H36" s="87" t="str">
        <f t="shared" si="3"/>
        <v>VE</v>
      </c>
      <c r="I36" s="88">
        <f t="shared" si="4"/>
        <v>1.0091634945093023E-2</v>
      </c>
      <c r="J36" s="87" t="str">
        <f t="shared" si="5"/>
        <v>VE</v>
      </c>
      <c r="K36" s="70">
        <f t="shared" si="6"/>
        <v>4328.7870000000003</v>
      </c>
      <c r="L36" s="70">
        <f t="shared" si="7"/>
        <v>5050.2439999999997</v>
      </c>
      <c r="M36" s="70">
        <f t="shared" si="8"/>
        <v>4621.3919999999989</v>
      </c>
    </row>
    <row r="37" spans="8:13" ht="12.75" customHeight="1" x14ac:dyDescent="0.2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 x14ac:dyDescent="0.2">
      <c r="H39" s="87" t="str">
        <f t="shared" si="3"/>
        <v>FVE</v>
      </c>
      <c r="I39" s="88">
        <f t="shared" si="4"/>
        <v>1.0164197850642407E-2</v>
      </c>
      <c r="J39" s="87" t="str">
        <f t="shared" si="5"/>
        <v>FVE</v>
      </c>
      <c r="K39" s="70">
        <f t="shared" si="6"/>
        <v>2879.9279999999981</v>
      </c>
      <c r="L39" s="70">
        <f t="shared" si="7"/>
        <v>2518.3249999999962</v>
      </c>
      <c r="M39" s="70">
        <f t="shared" si="8"/>
        <v>1748.9329999999995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 x14ac:dyDescent="0.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201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 x14ac:dyDescent="0.2">
      <c r="A1" s="200" t="s">
        <v>341</v>
      </c>
      <c r="J1" s="202"/>
      <c r="K1" s="202"/>
    </row>
    <row r="2" spans="1:13" ht="6" customHeight="1" x14ac:dyDescent="0.2">
      <c r="A2" s="203"/>
      <c r="B2" s="12"/>
      <c r="C2" s="12"/>
      <c r="D2" s="12"/>
      <c r="E2" s="12"/>
      <c r="F2" s="12"/>
      <c r="G2" s="12"/>
      <c r="H2" s="204"/>
      <c r="I2" s="12"/>
      <c r="J2" s="137"/>
      <c r="K2" s="137"/>
    </row>
    <row r="3" spans="1:13" s="2" customFormat="1" ht="15" x14ac:dyDescent="0.25">
      <c r="A3" s="205">
        <v>1</v>
      </c>
      <c r="B3" s="206" t="s">
        <v>380</v>
      </c>
      <c r="C3" s="207"/>
      <c r="D3" s="207"/>
      <c r="E3" s="207"/>
      <c r="F3" s="207"/>
      <c r="G3" s="207"/>
      <c r="H3" s="208"/>
      <c r="I3" s="209"/>
      <c r="J3" s="210"/>
      <c r="K3" s="195">
        <v>4</v>
      </c>
      <c r="L3" s="198"/>
      <c r="M3" s="196"/>
    </row>
    <row r="4" spans="1:13" s="2" customFormat="1" ht="15" x14ac:dyDescent="0.25">
      <c r="A4" s="205">
        <v>2</v>
      </c>
      <c r="B4" s="206" t="str">
        <f>"STRUČNÝ PŘEHLED ZA "&amp;UPPER('3.1'!N1)</f>
        <v>STRUČNÝ PŘEHLED ZA III. ČTVRTLETÍ 2022</v>
      </c>
      <c r="C4" s="207"/>
      <c r="D4" s="211"/>
      <c r="E4" s="209"/>
      <c r="F4" s="209"/>
      <c r="G4" s="209"/>
      <c r="H4" s="208"/>
      <c r="I4" s="209"/>
      <c r="J4" s="210"/>
      <c r="K4" s="195">
        <v>6</v>
      </c>
      <c r="L4" s="198"/>
      <c r="M4" s="196"/>
    </row>
    <row r="5" spans="1:13" s="2" customFormat="1" ht="15" x14ac:dyDescent="0.25">
      <c r="A5" s="212">
        <v>3</v>
      </c>
      <c r="B5" s="212" t="s">
        <v>381</v>
      </c>
      <c r="C5" s="207"/>
      <c r="D5" s="211"/>
      <c r="E5" s="209"/>
      <c r="F5" s="209"/>
      <c r="G5" s="209"/>
      <c r="H5" s="208"/>
      <c r="I5" s="209"/>
      <c r="J5" s="210"/>
      <c r="K5" s="195">
        <v>7</v>
      </c>
      <c r="L5" s="198"/>
      <c r="M5" s="196"/>
    </row>
    <row r="6" spans="1:13" s="2" customFormat="1" ht="15" x14ac:dyDescent="0.25">
      <c r="A6" s="205" t="s">
        <v>342</v>
      </c>
      <c r="B6" s="206" t="s">
        <v>257</v>
      </c>
      <c r="C6" s="207"/>
      <c r="D6" s="207"/>
      <c r="E6" s="209"/>
      <c r="F6" s="209"/>
      <c r="G6" s="209"/>
      <c r="H6" s="207"/>
      <c r="I6" s="209"/>
      <c r="J6" s="207"/>
      <c r="K6" s="195">
        <v>7</v>
      </c>
      <c r="L6" s="198"/>
      <c r="M6" s="197"/>
    </row>
    <row r="7" spans="1:13" s="2" customFormat="1" ht="15" x14ac:dyDescent="0.25">
      <c r="A7" s="205" t="s">
        <v>343</v>
      </c>
      <c r="B7" s="206" t="s">
        <v>258</v>
      </c>
      <c r="C7" s="207"/>
      <c r="D7" s="207"/>
      <c r="E7" s="209"/>
      <c r="F7" s="209"/>
      <c r="G7" s="209"/>
      <c r="H7" s="207"/>
      <c r="I7" s="209"/>
      <c r="J7" s="207"/>
      <c r="K7" s="195">
        <v>8</v>
      </c>
      <c r="L7" s="198"/>
      <c r="M7" s="197"/>
    </row>
    <row r="8" spans="1:13" s="2" customFormat="1" ht="15" x14ac:dyDescent="0.25">
      <c r="A8" s="205" t="s">
        <v>344</v>
      </c>
      <c r="B8" s="206" t="s">
        <v>382</v>
      </c>
      <c r="C8" s="207"/>
      <c r="D8" s="207"/>
      <c r="E8" s="209"/>
      <c r="F8" s="209"/>
      <c r="G8" s="209"/>
      <c r="H8" s="207"/>
      <c r="I8" s="209"/>
      <c r="J8" s="207"/>
      <c r="K8" s="195">
        <v>9</v>
      </c>
      <c r="L8" s="198"/>
      <c r="M8" s="197"/>
    </row>
    <row r="9" spans="1:13" s="2" customFormat="1" ht="15" x14ac:dyDescent="0.25">
      <c r="A9" s="205" t="s">
        <v>345</v>
      </c>
      <c r="B9" s="206" t="s">
        <v>290</v>
      </c>
      <c r="C9" s="207"/>
      <c r="D9" s="207"/>
      <c r="E9" s="209"/>
      <c r="F9" s="209"/>
      <c r="G9" s="209"/>
      <c r="H9" s="207"/>
      <c r="I9" s="209"/>
      <c r="J9" s="207"/>
      <c r="K9" s="195">
        <v>9</v>
      </c>
      <c r="L9" s="198"/>
      <c r="M9" s="197"/>
    </row>
    <row r="10" spans="1:13" s="2" customFormat="1" ht="15" x14ac:dyDescent="0.25">
      <c r="A10" s="205" t="s">
        <v>346</v>
      </c>
      <c r="B10" s="206" t="s">
        <v>293</v>
      </c>
      <c r="C10" s="207"/>
      <c r="D10" s="207"/>
      <c r="E10" s="209"/>
      <c r="F10" s="209"/>
      <c r="G10" s="209"/>
      <c r="H10" s="207"/>
      <c r="I10" s="209"/>
      <c r="J10" s="207"/>
      <c r="K10" s="195">
        <v>10</v>
      </c>
      <c r="L10" s="198"/>
      <c r="M10" s="197"/>
    </row>
    <row r="11" spans="1:13" s="2" customFormat="1" ht="15" x14ac:dyDescent="0.25">
      <c r="A11" s="205" t="s">
        <v>347</v>
      </c>
      <c r="B11" s="206" t="s">
        <v>260</v>
      </c>
      <c r="C11" s="207"/>
      <c r="D11" s="207"/>
      <c r="E11" s="209"/>
      <c r="F11" s="209"/>
      <c r="G11" s="209"/>
      <c r="H11" s="207"/>
      <c r="I11" s="209"/>
      <c r="J11" s="207"/>
      <c r="K11" s="195">
        <v>11</v>
      </c>
      <c r="L11" s="198"/>
      <c r="M11" s="197"/>
    </row>
    <row r="12" spans="1:13" s="2" customFormat="1" ht="15" x14ac:dyDescent="0.25">
      <c r="A12" s="205" t="s">
        <v>348</v>
      </c>
      <c r="B12" s="206" t="s">
        <v>292</v>
      </c>
      <c r="C12" s="207"/>
      <c r="D12" s="207"/>
      <c r="E12" s="209"/>
      <c r="F12" s="209"/>
      <c r="G12" s="209"/>
      <c r="H12" s="207"/>
      <c r="I12" s="209"/>
      <c r="J12" s="207"/>
      <c r="K12" s="195">
        <v>12</v>
      </c>
      <c r="L12" s="198"/>
      <c r="M12" s="197"/>
    </row>
    <row r="13" spans="1:13" s="2" customFormat="1" ht="15" x14ac:dyDescent="0.25">
      <c r="A13" s="205" t="s">
        <v>349</v>
      </c>
      <c r="B13" s="206" t="s">
        <v>291</v>
      </c>
      <c r="C13" s="207"/>
      <c r="D13" s="207"/>
      <c r="E13" s="209"/>
      <c r="F13" s="209"/>
      <c r="G13" s="209"/>
      <c r="H13" s="207"/>
      <c r="I13" s="209"/>
      <c r="J13" s="207"/>
      <c r="K13" s="195">
        <v>13</v>
      </c>
      <c r="L13" s="198"/>
      <c r="M13" s="197"/>
    </row>
    <row r="14" spans="1:13" s="2" customFormat="1" ht="15" x14ac:dyDescent="0.25">
      <c r="A14" s="205" t="s">
        <v>350</v>
      </c>
      <c r="B14" s="206" t="s">
        <v>261</v>
      </c>
      <c r="C14" s="207"/>
      <c r="D14" s="207"/>
      <c r="E14" s="209"/>
      <c r="F14" s="209"/>
      <c r="G14" s="209"/>
      <c r="H14" s="207"/>
      <c r="I14" s="209"/>
      <c r="J14" s="207"/>
      <c r="K14" s="195">
        <v>14</v>
      </c>
      <c r="L14" s="198"/>
      <c r="M14" s="197"/>
    </row>
    <row r="15" spans="1:13" s="2" customFormat="1" ht="15" x14ac:dyDescent="0.25">
      <c r="A15" s="205" t="s">
        <v>351</v>
      </c>
      <c r="B15" s="206" t="s">
        <v>383</v>
      </c>
      <c r="C15" s="207"/>
      <c r="D15" s="207"/>
      <c r="E15" s="209"/>
      <c r="F15" s="209"/>
      <c r="G15" s="209"/>
      <c r="H15" s="207"/>
      <c r="I15" s="209"/>
      <c r="J15" s="207"/>
      <c r="K15" s="195">
        <v>15</v>
      </c>
      <c r="L15" s="198"/>
      <c r="M15" s="197"/>
    </row>
    <row r="16" spans="1:13" s="2" customFormat="1" ht="15" x14ac:dyDescent="0.25">
      <c r="A16" s="212" t="s">
        <v>352</v>
      </c>
      <c r="B16" s="212" t="s">
        <v>384</v>
      </c>
      <c r="C16" s="207"/>
      <c r="D16" s="207"/>
      <c r="E16" s="209"/>
      <c r="F16" s="209"/>
      <c r="G16" s="209"/>
      <c r="H16" s="207"/>
      <c r="I16" s="209"/>
      <c r="J16" s="207"/>
      <c r="K16" s="195">
        <v>16</v>
      </c>
      <c r="L16" s="198"/>
      <c r="M16" s="197"/>
    </row>
    <row r="17" spans="1:13" s="2" customFormat="1" ht="15" x14ac:dyDescent="0.25">
      <c r="A17" s="205" t="s">
        <v>353</v>
      </c>
      <c r="B17" s="206" t="str">
        <f>"Výroba elektřiny v krajích ČR podle technologie elektráren za "&amp;LEFT('3.1'!N1,SEARCH(" ",'3.1'!N1)-1)&amp;" čtvrtletí"</f>
        <v>Výroba elektřiny v krajích ČR podle technologie elektráren za III. čtvrtletí</v>
      </c>
      <c r="C17" s="207"/>
      <c r="D17" s="207"/>
      <c r="E17" s="209"/>
      <c r="F17" s="209"/>
      <c r="G17" s="209"/>
      <c r="H17" s="207"/>
      <c r="I17" s="209"/>
      <c r="J17" s="207"/>
      <c r="K17" s="195">
        <v>16</v>
      </c>
      <c r="L17" s="198"/>
      <c r="M17" s="197"/>
    </row>
    <row r="18" spans="1:13" s="2" customFormat="1" ht="15" x14ac:dyDescent="0.25">
      <c r="A18" s="205" t="s">
        <v>354</v>
      </c>
      <c r="B18" s="206" t="str">
        <f>"Spotřeba elektřiny netto v krajích ČR podle kategorie spotřeb za "&amp;LEFT('3.1'!N1,SEARCH(" ",'3.1'!N1)-1)&amp;" čtvrtletí"</f>
        <v>Spotřeba elektřiny netto v krajích ČR podle kategorie spotřeb za III. čtvrtletí</v>
      </c>
      <c r="C18" s="207"/>
      <c r="D18" s="207"/>
      <c r="E18" s="209"/>
      <c r="F18" s="209"/>
      <c r="G18" s="209"/>
      <c r="H18" s="207"/>
      <c r="I18" s="209"/>
      <c r="J18" s="207"/>
      <c r="K18" s="195">
        <v>16</v>
      </c>
      <c r="L18" s="198"/>
      <c r="M18" s="197"/>
    </row>
    <row r="19" spans="1:13" s="2" customFormat="1" ht="15" x14ac:dyDescent="0.25">
      <c r="A19" s="205" t="s">
        <v>355</v>
      </c>
      <c r="B19" s="206" t="str">
        <f>"Spotřeba elektřiny v krajích ČR podle sektorů národního hospodářství za "&amp;LEFT('3.1'!N1,SEARCH(" ",'3.1'!N1)-1)&amp;" čtvrtletí"</f>
        <v>Spotřeba elektřiny v krajích ČR podle sektorů národního hospodářství za III. čtvrtletí</v>
      </c>
      <c r="C19" s="207"/>
      <c r="D19" s="207"/>
      <c r="E19" s="209"/>
      <c r="F19" s="209"/>
      <c r="G19" s="209"/>
      <c r="H19" s="207"/>
      <c r="I19" s="209"/>
      <c r="J19" s="207"/>
      <c r="K19" s="195">
        <v>17</v>
      </c>
      <c r="L19" s="198"/>
      <c r="M19" s="197"/>
    </row>
    <row r="20" spans="1:13" s="2" customFormat="1" ht="15" x14ac:dyDescent="0.25">
      <c r="A20" s="205" t="s">
        <v>356</v>
      </c>
      <c r="B20" s="206" t="s">
        <v>167</v>
      </c>
      <c r="C20" s="207"/>
      <c r="D20" s="207"/>
      <c r="E20" s="209"/>
      <c r="F20" s="209"/>
      <c r="G20" s="209"/>
      <c r="H20" s="207"/>
      <c r="I20" s="209"/>
      <c r="J20" s="207"/>
      <c r="K20" s="195">
        <v>18</v>
      </c>
      <c r="L20" s="198"/>
      <c r="M20" s="197"/>
    </row>
    <row r="21" spans="1:13" s="2" customFormat="1" ht="15" x14ac:dyDescent="0.25">
      <c r="A21" s="205" t="s">
        <v>357</v>
      </c>
      <c r="B21" s="206" t="s">
        <v>233</v>
      </c>
      <c r="C21" s="207"/>
      <c r="D21" s="207"/>
      <c r="E21" s="209"/>
      <c r="F21" s="209"/>
      <c r="G21" s="209"/>
      <c r="H21" s="207"/>
      <c r="I21" s="209"/>
      <c r="J21" s="207"/>
      <c r="K21" s="195">
        <v>19</v>
      </c>
      <c r="L21" s="198"/>
      <c r="M21" s="197"/>
    </row>
    <row r="22" spans="1:13" s="2" customFormat="1" ht="15" x14ac:dyDescent="0.25">
      <c r="A22" s="205" t="s">
        <v>358</v>
      </c>
      <c r="B22" s="206" t="s">
        <v>385</v>
      </c>
      <c r="C22" s="207"/>
      <c r="D22" s="207"/>
      <c r="E22" s="209"/>
      <c r="F22" s="209"/>
      <c r="G22" s="209"/>
      <c r="H22" s="207"/>
      <c r="I22" s="209"/>
      <c r="J22" s="207"/>
      <c r="K22" s="195">
        <v>20</v>
      </c>
      <c r="L22" s="198"/>
      <c r="M22" s="197"/>
    </row>
    <row r="23" spans="1:13" s="2" customFormat="1" ht="15" x14ac:dyDescent="0.25">
      <c r="A23" s="205" t="s">
        <v>359</v>
      </c>
      <c r="B23" s="206" t="s">
        <v>248</v>
      </c>
      <c r="C23" s="207"/>
      <c r="D23" s="207"/>
      <c r="E23" s="209"/>
      <c r="F23" s="209"/>
      <c r="G23" s="209"/>
      <c r="H23" s="207"/>
      <c r="I23" s="209"/>
      <c r="J23" s="207"/>
      <c r="K23" s="195">
        <v>20</v>
      </c>
      <c r="L23" s="198"/>
      <c r="M23" s="197"/>
    </row>
    <row r="24" spans="1:13" s="2" customFormat="1" ht="15" x14ac:dyDescent="0.25">
      <c r="A24" s="205" t="s">
        <v>360</v>
      </c>
      <c r="B24" s="206" t="s">
        <v>211</v>
      </c>
      <c r="C24" s="207"/>
      <c r="D24" s="207"/>
      <c r="E24" s="209"/>
      <c r="F24" s="209"/>
      <c r="G24" s="209"/>
      <c r="H24" s="207"/>
      <c r="I24" s="209"/>
      <c r="J24" s="207"/>
      <c r="K24" s="195">
        <v>21</v>
      </c>
      <c r="L24" s="198"/>
      <c r="M24" s="197"/>
    </row>
    <row r="25" spans="1:13" s="2" customFormat="1" ht="15" x14ac:dyDescent="0.25">
      <c r="A25" s="212" t="s">
        <v>361</v>
      </c>
      <c r="B25" s="212" t="s">
        <v>212</v>
      </c>
      <c r="C25" s="207"/>
      <c r="D25" s="207"/>
      <c r="E25" s="209"/>
      <c r="F25" s="209"/>
      <c r="G25" s="209"/>
      <c r="H25" s="207"/>
      <c r="I25" s="209"/>
      <c r="J25" s="207"/>
      <c r="K25" s="195">
        <v>22</v>
      </c>
      <c r="L25" s="198"/>
      <c r="M25" s="197"/>
    </row>
    <row r="26" spans="1:13" s="2" customFormat="1" ht="15" x14ac:dyDescent="0.25">
      <c r="A26" s="212" t="s">
        <v>362</v>
      </c>
      <c r="B26" s="206" t="s">
        <v>213</v>
      </c>
      <c r="C26" s="207"/>
      <c r="D26" s="207"/>
      <c r="E26" s="209"/>
      <c r="F26" s="209"/>
      <c r="G26" s="209"/>
      <c r="H26" s="207"/>
      <c r="I26" s="209"/>
      <c r="J26" s="207"/>
      <c r="K26" s="195">
        <v>23</v>
      </c>
      <c r="L26" s="198"/>
      <c r="M26" s="197"/>
    </row>
    <row r="27" spans="1:13" s="2" customFormat="1" ht="15" x14ac:dyDescent="0.25">
      <c r="A27" s="212" t="s">
        <v>363</v>
      </c>
      <c r="B27" s="206" t="s">
        <v>249</v>
      </c>
      <c r="C27" s="207"/>
      <c r="D27" s="207"/>
      <c r="E27" s="209"/>
      <c r="F27" s="209"/>
      <c r="G27" s="209"/>
      <c r="H27" s="207"/>
      <c r="I27" s="209"/>
      <c r="J27" s="207"/>
      <c r="K27" s="195">
        <v>24</v>
      </c>
      <c r="L27" s="198"/>
      <c r="M27" s="197"/>
    </row>
    <row r="28" spans="1:13" s="2" customFormat="1" ht="15" x14ac:dyDescent="0.25">
      <c r="A28" s="212" t="s">
        <v>364</v>
      </c>
      <c r="B28" s="206" t="s">
        <v>214</v>
      </c>
      <c r="C28" s="207"/>
      <c r="D28" s="207"/>
      <c r="E28" s="209"/>
      <c r="F28" s="209"/>
      <c r="G28" s="209"/>
      <c r="H28" s="207"/>
      <c r="I28" s="209"/>
      <c r="J28" s="207"/>
      <c r="K28" s="195">
        <v>25</v>
      </c>
      <c r="L28" s="198"/>
      <c r="M28" s="197"/>
    </row>
    <row r="29" spans="1:13" s="2" customFormat="1" ht="15" x14ac:dyDescent="0.25">
      <c r="A29" s="212" t="s">
        <v>365</v>
      </c>
      <c r="B29" s="206" t="s">
        <v>215</v>
      </c>
      <c r="C29" s="207"/>
      <c r="D29" s="207"/>
      <c r="E29" s="209"/>
      <c r="F29" s="209"/>
      <c r="G29" s="209"/>
      <c r="H29" s="207"/>
      <c r="I29" s="209"/>
      <c r="J29" s="207"/>
      <c r="K29" s="195">
        <v>26</v>
      </c>
      <c r="L29" s="198"/>
      <c r="M29" s="197"/>
    </row>
    <row r="30" spans="1:13" s="2" customFormat="1" ht="15" x14ac:dyDescent="0.25">
      <c r="A30" s="212" t="s">
        <v>366</v>
      </c>
      <c r="B30" s="206" t="s">
        <v>216</v>
      </c>
      <c r="C30" s="207"/>
      <c r="D30" s="207"/>
      <c r="E30" s="209"/>
      <c r="F30" s="209"/>
      <c r="G30" s="209"/>
      <c r="H30" s="207"/>
      <c r="I30" s="209"/>
      <c r="J30" s="207"/>
      <c r="K30" s="195">
        <v>27</v>
      </c>
      <c r="L30" s="198"/>
      <c r="M30" s="197"/>
    </row>
    <row r="31" spans="1:13" s="2" customFormat="1" ht="15" x14ac:dyDescent="0.25">
      <c r="A31" s="212" t="s">
        <v>367</v>
      </c>
      <c r="B31" s="206" t="s">
        <v>217</v>
      </c>
      <c r="C31" s="207"/>
      <c r="D31" s="207"/>
      <c r="E31" s="209"/>
      <c r="F31" s="209"/>
      <c r="G31" s="209"/>
      <c r="H31" s="207"/>
      <c r="I31" s="209"/>
      <c r="J31" s="207"/>
      <c r="K31" s="195">
        <v>28</v>
      </c>
      <c r="L31" s="198"/>
      <c r="M31" s="197"/>
    </row>
    <row r="32" spans="1:13" s="2" customFormat="1" ht="15" x14ac:dyDescent="0.25">
      <c r="A32" s="212" t="s">
        <v>368</v>
      </c>
      <c r="B32" s="206" t="s">
        <v>218</v>
      </c>
      <c r="C32" s="207"/>
      <c r="D32" s="207"/>
      <c r="E32" s="209"/>
      <c r="F32" s="209"/>
      <c r="G32" s="209"/>
      <c r="H32" s="207"/>
      <c r="I32" s="209"/>
      <c r="J32" s="207"/>
      <c r="K32" s="195">
        <v>29</v>
      </c>
      <c r="L32" s="198"/>
      <c r="M32" s="197"/>
    </row>
    <row r="33" spans="1:13" s="2" customFormat="1" ht="15" x14ac:dyDescent="0.25">
      <c r="A33" s="212" t="s">
        <v>369</v>
      </c>
      <c r="B33" s="206" t="s">
        <v>219</v>
      </c>
      <c r="C33" s="207"/>
      <c r="D33" s="213"/>
      <c r="E33" s="209"/>
      <c r="F33" s="209"/>
      <c r="G33" s="209"/>
      <c r="H33" s="207"/>
      <c r="I33" s="209"/>
      <c r="J33" s="207"/>
      <c r="K33" s="195">
        <v>30</v>
      </c>
      <c r="L33" s="198"/>
      <c r="M33" s="197"/>
    </row>
    <row r="34" spans="1:13" s="2" customFormat="1" ht="15" x14ac:dyDescent="0.25">
      <c r="A34" s="212" t="s">
        <v>370</v>
      </c>
      <c r="B34" s="206" t="s">
        <v>220</v>
      </c>
      <c r="C34" s="207"/>
      <c r="D34" s="207"/>
      <c r="E34" s="209"/>
      <c r="F34" s="209"/>
      <c r="G34" s="209"/>
      <c r="H34" s="207"/>
      <c r="I34" s="209"/>
      <c r="J34" s="207"/>
      <c r="K34" s="195">
        <v>31</v>
      </c>
      <c r="L34" s="198"/>
      <c r="M34" s="197"/>
    </row>
    <row r="35" spans="1:13" s="2" customFormat="1" ht="15" x14ac:dyDescent="0.25">
      <c r="A35" s="212" t="s">
        <v>371</v>
      </c>
      <c r="B35" s="214" t="s">
        <v>221</v>
      </c>
      <c r="C35" s="207"/>
      <c r="D35" s="207"/>
      <c r="E35" s="209"/>
      <c r="F35" s="209"/>
      <c r="G35" s="209"/>
      <c r="H35" s="207"/>
      <c r="I35" s="209"/>
      <c r="J35" s="207"/>
      <c r="K35" s="195">
        <v>32</v>
      </c>
      <c r="L35" s="198"/>
      <c r="M35" s="197"/>
    </row>
    <row r="36" spans="1:13" s="2" customFormat="1" ht="15" x14ac:dyDescent="0.25">
      <c r="A36" s="212" t="s">
        <v>372</v>
      </c>
      <c r="B36" s="212" t="s">
        <v>222</v>
      </c>
      <c r="C36" s="207"/>
      <c r="D36" s="207"/>
      <c r="E36" s="209"/>
      <c r="F36" s="209"/>
      <c r="G36" s="209"/>
      <c r="H36" s="207"/>
      <c r="I36" s="209"/>
      <c r="J36" s="207"/>
      <c r="K36" s="195">
        <v>33</v>
      </c>
      <c r="L36" s="198"/>
      <c r="M36" s="197"/>
    </row>
    <row r="37" spans="1:13" s="2" customFormat="1" ht="15" x14ac:dyDescent="0.25">
      <c r="A37" s="212" t="s">
        <v>373</v>
      </c>
      <c r="B37" s="206" t="s">
        <v>386</v>
      </c>
      <c r="C37" s="207"/>
      <c r="D37" s="207"/>
      <c r="E37" s="209"/>
      <c r="F37" s="209"/>
      <c r="G37" s="209"/>
      <c r="H37" s="207"/>
      <c r="I37" s="209"/>
      <c r="J37" s="207"/>
      <c r="K37" s="195">
        <v>34</v>
      </c>
      <c r="L37" s="198"/>
      <c r="M37" s="197"/>
    </row>
    <row r="38" spans="1:13" s="2" customFormat="1" ht="15" x14ac:dyDescent="0.25">
      <c r="A38" s="212" t="s">
        <v>374</v>
      </c>
      <c r="B38" s="206" t="s">
        <v>387</v>
      </c>
      <c r="C38" s="207"/>
      <c r="D38" s="207"/>
      <c r="E38" s="209"/>
      <c r="F38" s="209"/>
      <c r="G38" s="209"/>
      <c r="H38" s="207"/>
      <c r="I38" s="209"/>
      <c r="J38" s="207"/>
      <c r="K38" s="195">
        <v>35</v>
      </c>
      <c r="L38" s="198"/>
      <c r="M38" s="197"/>
    </row>
    <row r="39" spans="1:13" s="2" customFormat="1" ht="15" x14ac:dyDescent="0.25">
      <c r="A39" s="212" t="s">
        <v>375</v>
      </c>
      <c r="B39" s="206" t="s">
        <v>299</v>
      </c>
      <c r="C39" s="207"/>
      <c r="D39" s="207"/>
      <c r="E39" s="209"/>
      <c r="F39" s="209"/>
      <c r="G39" s="209"/>
      <c r="H39" s="207"/>
      <c r="I39" s="209"/>
      <c r="J39" s="207"/>
      <c r="K39" s="195">
        <v>35</v>
      </c>
      <c r="L39" s="198"/>
      <c r="M39" s="197"/>
    </row>
    <row r="40" spans="1:13" s="2" customFormat="1" ht="15" x14ac:dyDescent="0.25">
      <c r="A40" s="212" t="s">
        <v>376</v>
      </c>
      <c r="B40" s="452" t="str">
        <f>"Denní maxima a minima zatížení brutto ES ČR za "&amp;'3.1'!N1</f>
        <v>Denní maxima a minima zatížení brutto ES ČR za III. čtvrtletí 2022</v>
      </c>
      <c r="C40" s="207"/>
      <c r="D40" s="207"/>
      <c r="E40" s="209"/>
      <c r="F40" s="209"/>
      <c r="G40" s="209"/>
      <c r="H40" s="207"/>
      <c r="I40" s="209"/>
      <c r="J40" s="207"/>
      <c r="K40" s="195">
        <v>36</v>
      </c>
      <c r="L40" s="198"/>
      <c r="M40" s="197"/>
    </row>
    <row r="41" spans="1:13" s="2" customFormat="1" ht="15" x14ac:dyDescent="0.25">
      <c r="A41" s="212" t="s">
        <v>377</v>
      </c>
      <c r="B41" s="206" t="str">
        <f>"Maxima zatížení ES ČR za "&amp;'3.1'!N1</f>
        <v>Maxima zatížení ES ČR za III. čtvrtletí 2022</v>
      </c>
      <c r="C41" s="207"/>
      <c r="D41" s="207"/>
      <c r="E41" s="209"/>
      <c r="F41" s="209"/>
      <c r="G41" s="209"/>
      <c r="H41" s="207"/>
      <c r="I41" s="209"/>
      <c r="J41" s="207"/>
      <c r="K41" s="195">
        <v>37</v>
      </c>
      <c r="L41" s="198"/>
      <c r="M41" s="197"/>
    </row>
    <row r="42" spans="1:13" s="2" customFormat="1" ht="15" x14ac:dyDescent="0.25">
      <c r="A42" s="212" t="s">
        <v>378</v>
      </c>
      <c r="B42" s="206" t="str">
        <f>"Minima zatížení ES ČR za "&amp;'3.1'!N1</f>
        <v>Minima zatížení ES ČR za III. čtvrtletí 2022</v>
      </c>
      <c r="C42" s="207"/>
      <c r="D42" s="207"/>
      <c r="E42" s="209"/>
      <c r="F42" s="209"/>
      <c r="G42" s="209"/>
      <c r="H42" s="207"/>
      <c r="I42" s="209"/>
      <c r="J42" s="207"/>
      <c r="K42" s="195">
        <v>38</v>
      </c>
      <c r="L42" s="198"/>
      <c r="M42" s="197"/>
    </row>
    <row r="43" spans="1:13" s="2" customFormat="1" ht="15" x14ac:dyDescent="0.25">
      <c r="A43" s="212" t="s">
        <v>379</v>
      </c>
      <c r="B43" s="206" t="s">
        <v>388</v>
      </c>
      <c r="C43" s="207"/>
      <c r="D43" s="207"/>
      <c r="E43" s="209"/>
      <c r="F43" s="209"/>
      <c r="G43" s="209"/>
      <c r="H43" s="207"/>
      <c r="I43" s="209"/>
      <c r="J43" s="207"/>
      <c r="K43" s="195">
        <v>39</v>
      </c>
      <c r="L43" s="198"/>
      <c r="M43" s="197"/>
    </row>
    <row r="44" spans="1:13" ht="15" x14ac:dyDescent="0.25">
      <c r="A44" s="212"/>
      <c r="B44" s="212"/>
      <c r="C44" s="207"/>
      <c r="D44" s="207"/>
      <c r="E44" s="209"/>
      <c r="F44" s="209"/>
      <c r="G44" s="209"/>
      <c r="H44" s="207"/>
      <c r="I44" s="209"/>
      <c r="J44" s="207"/>
      <c r="K44" s="195"/>
    </row>
    <row r="45" spans="1:13" ht="15" x14ac:dyDescent="0.25">
      <c r="A45" s="212"/>
      <c r="B45" s="206"/>
      <c r="C45" s="207"/>
      <c r="D45" s="207"/>
      <c r="E45" s="209"/>
      <c r="F45" s="209"/>
      <c r="G45" s="209"/>
      <c r="H45" s="207"/>
      <c r="I45" s="209"/>
      <c r="J45" s="207"/>
      <c r="K45" s="195"/>
    </row>
    <row r="46" spans="1:13" ht="15" x14ac:dyDescent="0.25">
      <c r="A46" s="212"/>
      <c r="B46" s="206"/>
      <c r="C46" s="207"/>
      <c r="D46" s="207"/>
      <c r="E46" s="209"/>
      <c r="F46" s="209"/>
      <c r="G46" s="209"/>
      <c r="H46" s="207"/>
      <c r="I46" s="209"/>
      <c r="J46" s="207"/>
      <c r="K46" s="195"/>
    </row>
    <row r="47" spans="1:13" ht="15" x14ac:dyDescent="0.25">
      <c r="A47" s="212"/>
      <c r="B47" s="206"/>
      <c r="C47" s="207"/>
      <c r="D47" s="207"/>
      <c r="E47" s="209"/>
      <c r="F47" s="209"/>
      <c r="G47" s="209"/>
      <c r="H47" s="207"/>
      <c r="I47" s="209"/>
      <c r="J47" s="207"/>
      <c r="K47" s="195"/>
    </row>
    <row r="48" spans="1:13" ht="15" x14ac:dyDescent="0.25">
      <c r="A48" s="212"/>
      <c r="B48" s="206"/>
      <c r="C48" s="207"/>
      <c r="D48" s="207"/>
      <c r="E48" s="209"/>
      <c r="F48" s="209"/>
      <c r="G48" s="209"/>
      <c r="H48" s="207"/>
      <c r="I48" s="209"/>
      <c r="J48" s="207"/>
      <c r="K48" s="195"/>
    </row>
    <row r="49" spans="1:11" ht="15" x14ac:dyDescent="0.25">
      <c r="A49" s="212"/>
      <c r="B49" s="206"/>
      <c r="C49" s="207"/>
      <c r="D49" s="207"/>
      <c r="E49" s="209"/>
      <c r="F49" s="209"/>
      <c r="G49" s="209"/>
      <c r="H49" s="207"/>
      <c r="I49" s="209"/>
      <c r="J49" s="207"/>
      <c r="K49" s="195"/>
    </row>
    <row r="50" spans="1:11" ht="15" x14ac:dyDescent="0.25">
      <c r="A50" s="212"/>
      <c r="B50" s="206"/>
      <c r="C50" s="207"/>
      <c r="D50" s="207"/>
      <c r="E50" s="209"/>
      <c r="F50" s="209"/>
      <c r="G50" s="209"/>
      <c r="H50" s="207"/>
      <c r="I50" s="209"/>
      <c r="J50" s="207"/>
      <c r="K50" s="195"/>
    </row>
    <row r="51" spans="1:11" ht="15" x14ac:dyDescent="0.25">
      <c r="A51" s="212"/>
      <c r="B51" s="206"/>
      <c r="C51" s="207"/>
      <c r="D51" s="207"/>
      <c r="E51" s="209"/>
      <c r="F51" s="209"/>
      <c r="G51" s="209"/>
      <c r="H51" s="207"/>
      <c r="I51" s="209"/>
      <c r="J51" s="207"/>
      <c r="K51" s="195"/>
    </row>
    <row r="52" spans="1:11" ht="15" x14ac:dyDescent="0.25">
      <c r="A52" s="212"/>
      <c r="B52" s="212"/>
      <c r="C52" s="207"/>
      <c r="D52" s="207"/>
      <c r="E52" s="209"/>
      <c r="F52" s="209"/>
      <c r="G52" s="209"/>
      <c r="H52" s="207"/>
      <c r="I52" s="209"/>
      <c r="J52" s="207"/>
      <c r="K52" s="195"/>
    </row>
    <row r="53" spans="1:11" ht="12.75" x14ac:dyDescent="0.2">
      <c r="A53" s="119"/>
      <c r="B53" s="119"/>
      <c r="C53" s="119"/>
      <c r="D53" s="119"/>
      <c r="E53" s="119"/>
      <c r="F53" s="119"/>
      <c r="G53" s="119"/>
      <c r="H53" s="215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410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2933.8199800000002</v>
      </c>
      <c r="C7" s="568"/>
      <c r="D7" s="568"/>
      <c r="E7" s="568"/>
      <c r="F7" s="568"/>
      <c r="G7" s="580"/>
      <c r="H7" s="578">
        <f>SUM(H8,J8,L8)</f>
        <v>3743814.1020000009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2940.3402700000011</v>
      </c>
      <c r="C8" s="362">
        <v>0.14051580755474341</v>
      </c>
      <c r="D8" s="327">
        <f>SUM(D9:D16)</f>
        <v>2939.7885500000007</v>
      </c>
      <c r="E8" s="362">
        <v>0.14048733492471949</v>
      </c>
      <c r="F8" s="327">
        <f>SUM(F9:F16)</f>
        <v>2933.8199800000002</v>
      </c>
      <c r="G8" s="368">
        <v>0.14025209676604042</v>
      </c>
      <c r="H8" s="327">
        <f>SUM(H9:H16)</f>
        <v>1490407.4880000001</v>
      </c>
      <c r="I8" s="362">
        <v>0.22577897694695939</v>
      </c>
      <c r="J8" s="327">
        <f>SUM(J9:J16)</f>
        <v>915321.304</v>
      </c>
      <c r="K8" s="362">
        <v>0.13845598491969671</v>
      </c>
      <c r="L8" s="327">
        <f>SUM(L9:L16)</f>
        <v>1338085.3100000003</v>
      </c>
      <c r="M8" s="362">
        <v>0.1948450698483247</v>
      </c>
      <c r="N8" s="10"/>
    </row>
    <row r="9" spans="1:24" x14ac:dyDescent="0.2">
      <c r="A9" s="56" t="s">
        <v>7</v>
      </c>
      <c r="B9" s="255">
        <v>2250</v>
      </c>
      <c r="C9" s="361">
        <v>0.52447552447552448</v>
      </c>
      <c r="D9" s="23">
        <v>2250</v>
      </c>
      <c r="E9" s="361">
        <v>0.52447552447552448</v>
      </c>
      <c r="F9" s="23">
        <v>2250</v>
      </c>
      <c r="G9" s="369">
        <v>0.52447552447552448</v>
      </c>
      <c r="H9" s="23">
        <v>1361286.88</v>
      </c>
      <c r="I9" s="361">
        <v>0.55054788029581669</v>
      </c>
      <c r="J9" s="23">
        <v>805579.18</v>
      </c>
      <c r="K9" s="361">
        <v>0.36059522166217012</v>
      </c>
      <c r="L9" s="23">
        <v>1231794.79</v>
      </c>
      <c r="M9" s="361">
        <v>0.46909547799452883</v>
      </c>
      <c r="X9" s="70"/>
    </row>
    <row r="10" spans="1:24" x14ac:dyDescent="0.2">
      <c r="A10" s="56" t="s">
        <v>20</v>
      </c>
      <c r="B10" s="255">
        <v>215.44500000000002</v>
      </c>
      <c r="C10" s="361">
        <v>2.2541329432565749E-2</v>
      </c>
      <c r="D10" s="23">
        <v>215.44500000000002</v>
      </c>
      <c r="E10" s="361">
        <v>2.2541329432565749E-2</v>
      </c>
      <c r="F10" s="23">
        <v>215.44500000000002</v>
      </c>
      <c r="G10" s="369">
        <v>2.2541329432565749E-2</v>
      </c>
      <c r="H10" s="23">
        <v>40541.245000000003</v>
      </c>
      <c r="I10" s="361">
        <v>1.293330381784997E-2</v>
      </c>
      <c r="J10" s="23">
        <v>39556.06</v>
      </c>
      <c r="K10" s="361">
        <v>1.1874837274733928E-2</v>
      </c>
      <c r="L10" s="23">
        <v>43721.557000000001</v>
      </c>
      <c r="M10" s="361">
        <v>1.3287067773922554E-2</v>
      </c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X11" s="70"/>
    </row>
    <row r="12" spans="1:24" x14ac:dyDescent="0.2">
      <c r="A12" s="56" t="s">
        <v>22</v>
      </c>
      <c r="B12" s="255">
        <v>53.234999999999992</v>
      </c>
      <c r="C12" s="361">
        <v>5.3322769278231957E-2</v>
      </c>
      <c r="D12" s="23">
        <v>53.234999999999992</v>
      </c>
      <c r="E12" s="361">
        <v>5.3163070365795068E-2</v>
      </c>
      <c r="F12" s="23">
        <v>52.384999999999991</v>
      </c>
      <c r="G12" s="369">
        <v>5.2059963617156264E-2</v>
      </c>
      <c r="H12" s="23">
        <v>22718.537</v>
      </c>
      <c r="I12" s="361">
        <v>8.1097230371585075E-2</v>
      </c>
      <c r="J12" s="23">
        <v>23482.227000000006</v>
      </c>
      <c r="K12" s="361">
        <v>8.3044333688301233E-2</v>
      </c>
      <c r="L12" s="23">
        <v>22938.512999999988</v>
      </c>
      <c r="M12" s="361">
        <v>7.9305283962678969E-2</v>
      </c>
      <c r="X12" s="70"/>
    </row>
    <row r="13" spans="1:24" x14ac:dyDescent="0.2">
      <c r="A13" s="56" t="s">
        <v>43</v>
      </c>
      <c r="B13" s="255">
        <v>175.7944500000001</v>
      </c>
      <c r="C13" s="361">
        <v>0.15810010306239766</v>
      </c>
      <c r="D13" s="23">
        <v>175.52295000000009</v>
      </c>
      <c r="E13" s="361">
        <v>0.15800904851263473</v>
      </c>
      <c r="F13" s="23">
        <v>175.05945000000008</v>
      </c>
      <c r="G13" s="369">
        <v>0.157650906932783</v>
      </c>
      <c r="H13" s="23">
        <v>29873.559999999998</v>
      </c>
      <c r="I13" s="361">
        <v>0.16540970090302931</v>
      </c>
      <c r="J13" s="23">
        <v>16759.202000000001</v>
      </c>
      <c r="K13" s="361">
        <v>9.4666573057528916E-2</v>
      </c>
      <c r="L13" s="23">
        <v>19246.805999999997</v>
      </c>
      <c r="M13" s="361">
        <v>0.11517202869462197</v>
      </c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0</v>
      </c>
      <c r="C15" s="361">
        <v>0</v>
      </c>
      <c r="D15" s="23">
        <v>0</v>
      </c>
      <c r="E15" s="74">
        <v>0</v>
      </c>
      <c r="F15" s="23">
        <v>0</v>
      </c>
      <c r="G15" s="370">
        <v>0</v>
      </c>
      <c r="H15" s="23">
        <v>0</v>
      </c>
      <c r="I15" s="361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245.86582000000024</v>
      </c>
      <c r="C16" s="362">
        <v>0.1174775503665669</v>
      </c>
      <c r="D16" s="250">
        <v>245.58560000000031</v>
      </c>
      <c r="E16" s="363">
        <v>0.11743387032242411</v>
      </c>
      <c r="F16" s="250">
        <v>240.9305300000002</v>
      </c>
      <c r="G16" s="371">
        <v>0.11586904305938202</v>
      </c>
      <c r="H16" s="250">
        <v>35987.265999999952</v>
      </c>
      <c r="I16" s="362">
        <v>0.11937565273488854</v>
      </c>
      <c r="J16" s="250">
        <v>29944.634999999995</v>
      </c>
      <c r="K16" s="363">
        <v>0.11388261170448741</v>
      </c>
      <c r="L16" s="250">
        <v>20383.643999999986</v>
      </c>
      <c r="M16" s="363">
        <v>0.108944472265689</v>
      </c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2.1406856436263909E-2</v>
      </c>
      <c r="J19" s="87" t="str">
        <f>A9</f>
        <v>JE</v>
      </c>
      <c r="K19" s="76">
        <f t="shared" ref="K19:K26" si="0">H9+J9+L9</f>
        <v>3398660.85</v>
      </c>
      <c r="L19" s="87" t="str">
        <f>A9</f>
        <v>JE</v>
      </c>
      <c r="M19" s="85">
        <f>K19/'6.1, 6.2'!B5</f>
        <v>0.46350492216271377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4.996353461121579E-2</v>
      </c>
      <c r="J20" s="87" t="str">
        <f t="shared" ref="J20:J26" si="1">A10</f>
        <v>PE</v>
      </c>
      <c r="K20" s="76">
        <f t="shared" si="0"/>
        <v>123818.86199999999</v>
      </c>
      <c r="L20" s="87" t="str">
        <f t="shared" ref="L20:L26" si="2">A10</f>
        <v>PE</v>
      </c>
      <c r="M20" s="85">
        <f>K20/'6.1, 6.2'!C5</f>
        <v>1.2691226684909417E-2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7.6925136858637402E-2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659213.56200872769</v>
      </c>
      <c r="C22" s="568"/>
      <c r="D22" s="568"/>
      <c r="E22" s="568"/>
      <c r="F22" s="568"/>
      <c r="G22" s="568"/>
      <c r="H22" s="78" t="str">
        <f>A27</f>
        <v>MOO *)</v>
      </c>
      <c r="I22" s="86">
        <f>(B27+D27+F27)/'6.1, 6.2'!E25</f>
        <v>7.3264537165057916E-2</v>
      </c>
      <c r="J22" s="87" t="str">
        <f t="shared" si="1"/>
        <v>PSE</v>
      </c>
      <c r="K22" s="76">
        <f t="shared" si="0"/>
        <v>69139.277000000002</v>
      </c>
      <c r="L22" s="87" t="str">
        <f t="shared" si="2"/>
        <v>PSE</v>
      </c>
      <c r="M22" s="85">
        <f>K22/'6.1, 6.2'!E5</f>
        <v>8.1135098088049251E-2</v>
      </c>
      <c r="N22" s="78"/>
      <c r="O22" s="68"/>
    </row>
    <row r="23" spans="1:15" x14ac:dyDescent="0.2">
      <c r="A23" s="567"/>
      <c r="B23" s="327">
        <f>SUM(B24:B27)</f>
        <v>214895.139471923</v>
      </c>
      <c r="C23" s="372">
        <v>5.5054932423448812E-2</v>
      </c>
      <c r="D23" s="327">
        <f>SUM(D24:D27)</f>
        <v>219957.81972966949</v>
      </c>
      <c r="E23" s="372">
        <v>5.4883295306603228E-2</v>
      </c>
      <c r="F23" s="327">
        <f>SUM(F24:F27)</f>
        <v>224360.6028071352</v>
      </c>
      <c r="G23" s="372">
        <v>5.5678387822492681E-2</v>
      </c>
      <c r="H23" s="68"/>
      <c r="I23" s="68"/>
      <c r="J23" s="87" t="str">
        <f t="shared" si="1"/>
        <v>VE</v>
      </c>
      <c r="K23" s="76">
        <f t="shared" si="0"/>
        <v>65879.567999999999</v>
      </c>
      <c r="L23" s="87" t="str">
        <f t="shared" si="2"/>
        <v>VE</v>
      </c>
      <c r="M23" s="85">
        <f>K23/'6.1, 6.2'!F5</f>
        <v>0.12554444062417736</v>
      </c>
      <c r="N23" s="78"/>
      <c r="O23" s="68"/>
    </row>
    <row r="24" spans="1:15" x14ac:dyDescent="0.2">
      <c r="A24" s="18" t="s">
        <v>8</v>
      </c>
      <c r="B24" s="23">
        <v>12551.153</v>
      </c>
      <c r="C24" s="361">
        <v>2.0837437903830632E-2</v>
      </c>
      <c r="D24" s="23">
        <v>12654.865</v>
      </c>
      <c r="E24" s="361">
        <v>2.1973985444321914E-2</v>
      </c>
      <c r="F24" s="23">
        <v>12547.829</v>
      </c>
      <c r="G24" s="361">
        <v>2.1434821949903229E-2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 x14ac:dyDescent="0.2">
      <c r="A25" s="18" t="s">
        <v>9</v>
      </c>
      <c r="B25" s="23">
        <v>88840.389000000097</v>
      </c>
      <c r="C25" s="361">
        <v>4.9571334791638957E-2</v>
      </c>
      <c r="D25" s="23">
        <v>94689.108999999997</v>
      </c>
      <c r="E25" s="361">
        <v>4.9521302238893471E-2</v>
      </c>
      <c r="F25" s="23">
        <v>95304.54099999991</v>
      </c>
      <c r="G25" s="361">
        <v>5.0788733430988491E-2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 ht="13.5" x14ac:dyDescent="0.2">
      <c r="A26" s="18" t="s">
        <v>333</v>
      </c>
      <c r="B26" s="23">
        <v>38878.742506707698</v>
      </c>
      <c r="C26" s="361">
        <v>7.5715136590361956E-2</v>
      </c>
      <c r="D26" s="23">
        <v>43359.042380351399</v>
      </c>
      <c r="E26" s="74">
        <v>7.8010612932792725E-2</v>
      </c>
      <c r="F26" s="23">
        <v>41446.973663046701</v>
      </c>
      <c r="G26" s="74">
        <v>7.695856201066277E-2</v>
      </c>
      <c r="H26" s="68"/>
      <c r="I26" s="68"/>
      <c r="J26" s="87" t="str">
        <f t="shared" si="1"/>
        <v>FVE</v>
      </c>
      <c r="K26" s="76">
        <f t="shared" si="0"/>
        <v>86315.54499999994</v>
      </c>
      <c r="L26" s="87" t="str">
        <f t="shared" si="2"/>
        <v>FVE</v>
      </c>
      <c r="M26" s="85">
        <f>K26/'6.1, 6.2'!I5</f>
        <v>0.11485667261850641</v>
      </c>
    </row>
    <row r="27" spans="1:15" ht="13.5" x14ac:dyDescent="0.2">
      <c r="A27" s="444" t="s">
        <v>334</v>
      </c>
      <c r="B27" s="250">
        <v>74624.8549652152</v>
      </c>
      <c r="C27" s="362">
        <v>7.4978037812683238E-2</v>
      </c>
      <c r="D27" s="250">
        <v>69254.803349318099</v>
      </c>
      <c r="E27" s="363">
        <v>7.1845775690037764E-2</v>
      </c>
      <c r="F27" s="250">
        <v>75061.259144088603</v>
      </c>
      <c r="G27" s="363">
        <v>7.2936268717919792E-2</v>
      </c>
      <c r="H27" s="68"/>
      <c r="I27" s="68"/>
      <c r="J27" s="68"/>
      <c r="K27" s="68"/>
      <c r="L27" s="68"/>
      <c r="M27" s="68"/>
    </row>
    <row r="28" spans="1:15" ht="12" customHeight="1" x14ac:dyDescent="0.2">
      <c r="A28" s="571" t="s">
        <v>411</v>
      </c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7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1361286.88</v>
      </c>
      <c r="L31" s="70">
        <f t="shared" ref="L31:L38" si="7">J9</f>
        <v>805579.18</v>
      </c>
      <c r="M31" s="70">
        <f t="shared" ref="M31:M38" si="8">L9</f>
        <v>1231794.79</v>
      </c>
    </row>
    <row r="32" spans="1:15" x14ac:dyDescent="0.2">
      <c r="H32" s="87" t="str">
        <f t="shared" si="3"/>
        <v>PE</v>
      </c>
      <c r="I32" s="88">
        <f t="shared" si="4"/>
        <v>2.2541329432565749E-2</v>
      </c>
      <c r="J32" s="87" t="str">
        <f t="shared" si="5"/>
        <v>PE</v>
      </c>
      <c r="K32" s="70">
        <f t="shared" si="6"/>
        <v>40541.245000000003</v>
      </c>
      <c r="L32" s="70">
        <f t="shared" si="7"/>
        <v>39556.06</v>
      </c>
      <c r="M32" s="70">
        <f t="shared" si="8"/>
        <v>43721.557000000001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5.2059963617156264E-2</v>
      </c>
      <c r="J34" s="87" t="str">
        <f t="shared" si="5"/>
        <v>PSE</v>
      </c>
      <c r="K34" s="70">
        <f t="shared" si="6"/>
        <v>22718.537</v>
      </c>
      <c r="L34" s="70">
        <f t="shared" si="7"/>
        <v>23482.227000000006</v>
      </c>
      <c r="M34" s="70">
        <f t="shared" si="8"/>
        <v>22938.512999999988</v>
      </c>
    </row>
    <row r="35" spans="8:13" ht="13.5" customHeight="1" x14ac:dyDescent="0.2">
      <c r="H35" s="87" t="str">
        <f t="shared" si="3"/>
        <v>VE</v>
      </c>
      <c r="I35" s="88">
        <f t="shared" si="4"/>
        <v>0.157650906932783</v>
      </c>
      <c r="J35" s="87" t="str">
        <f t="shared" si="5"/>
        <v>VE</v>
      </c>
      <c r="K35" s="70">
        <f t="shared" si="6"/>
        <v>29873.559999999998</v>
      </c>
      <c r="L35" s="70">
        <f t="shared" si="7"/>
        <v>16759.202000000001</v>
      </c>
      <c r="M35" s="70">
        <f t="shared" si="8"/>
        <v>19246.805999999997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FVE</v>
      </c>
      <c r="I38" s="88">
        <f t="shared" si="4"/>
        <v>0.11586904305938202</v>
      </c>
      <c r="J38" s="87" t="str">
        <f t="shared" si="5"/>
        <v>FVE</v>
      </c>
      <c r="K38" s="70">
        <f t="shared" si="6"/>
        <v>35987.265999999952</v>
      </c>
      <c r="L38" s="70">
        <f t="shared" si="7"/>
        <v>29944.634999999995</v>
      </c>
      <c r="M38" s="70">
        <f t="shared" si="8"/>
        <v>20383.643999999986</v>
      </c>
    </row>
    <row r="39" spans="8:13" ht="12.75" customHeight="1" x14ac:dyDescent="0.2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412</v>
      </c>
      <c r="M1" s="357" t="str">
        <f>'3.1'!N1</f>
        <v>III. čtvrtletí 2022</v>
      </c>
      <c r="N1" s="7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79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80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81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1"/>
    </row>
    <row r="7" spans="1:21" x14ac:dyDescent="0.2">
      <c r="A7" s="573" t="s">
        <v>53</v>
      </c>
      <c r="B7" s="578">
        <f>F8</f>
        <v>916.14216999999928</v>
      </c>
      <c r="C7" s="568"/>
      <c r="D7" s="568"/>
      <c r="E7" s="568"/>
      <c r="F7" s="568"/>
      <c r="G7" s="580"/>
      <c r="H7" s="578">
        <f>SUM(H8,J8,L8)</f>
        <v>358222.50999999989</v>
      </c>
      <c r="I7" s="568"/>
      <c r="J7" s="568"/>
      <c r="K7" s="568"/>
      <c r="L7" s="568"/>
      <c r="M7" s="568"/>
      <c r="N7" s="82"/>
    </row>
    <row r="8" spans="1:21" x14ac:dyDescent="0.2">
      <c r="A8" s="574"/>
      <c r="B8" s="367">
        <f>SUM(B9:B16)</f>
        <v>916.64050999999881</v>
      </c>
      <c r="C8" s="362">
        <v>4.3805297915414952E-2</v>
      </c>
      <c r="D8" s="327">
        <f>SUM(D9:D16)</f>
        <v>916.32420999999908</v>
      </c>
      <c r="E8" s="362">
        <v>4.3789525675205054E-2</v>
      </c>
      <c r="F8" s="327">
        <f>SUM(F9:F16)</f>
        <v>916.14216999999928</v>
      </c>
      <c r="G8" s="368">
        <v>4.3796436439256285E-2</v>
      </c>
      <c r="H8" s="327">
        <f>SUM(H9:H16)</f>
        <v>124959.92099999991</v>
      </c>
      <c r="I8" s="362">
        <v>1.8929939194423078E-2</v>
      </c>
      <c r="J8" s="327">
        <f>SUM(J9:J16)</f>
        <v>119458.60800000008</v>
      </c>
      <c r="K8" s="362">
        <v>1.8069894315249076E-2</v>
      </c>
      <c r="L8" s="327">
        <f>SUM(L9:L16)</f>
        <v>113803.98099999988</v>
      </c>
      <c r="M8" s="362">
        <v>1.6571547763993007E-2</v>
      </c>
      <c r="N8" s="83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226.29999999999998</v>
      </c>
      <c r="C10" s="361">
        <v>2.367705377516131E-2</v>
      </c>
      <c r="D10" s="23">
        <v>226.29999999999998</v>
      </c>
      <c r="E10" s="361">
        <v>2.367705377516131E-2</v>
      </c>
      <c r="F10" s="23">
        <v>226.29999999999998</v>
      </c>
      <c r="G10" s="369">
        <v>2.367705377516131E-2</v>
      </c>
      <c r="H10" s="23">
        <v>26366.491000000002</v>
      </c>
      <c r="I10" s="361">
        <v>8.4113311940372543E-3</v>
      </c>
      <c r="J10" s="23">
        <v>29129.008000000002</v>
      </c>
      <c r="K10" s="361">
        <v>8.7446077787935103E-3</v>
      </c>
      <c r="L10" s="23">
        <v>28407.055</v>
      </c>
      <c r="M10" s="361">
        <v>8.632960281870692E-3</v>
      </c>
      <c r="N10" s="76"/>
      <c r="O10" s="85"/>
    </row>
    <row r="11" spans="1:21" x14ac:dyDescent="0.2">
      <c r="A11" s="56" t="s">
        <v>21</v>
      </c>
      <c r="B11" s="255">
        <v>118.5</v>
      </c>
      <c r="C11" s="361">
        <v>8.690869086908691E-2</v>
      </c>
      <c r="D11" s="23">
        <v>118.5</v>
      </c>
      <c r="E11" s="361">
        <v>8.690869086908691E-2</v>
      </c>
      <c r="F11" s="23">
        <v>118.5</v>
      </c>
      <c r="G11" s="369">
        <v>8.690869086908691E-2</v>
      </c>
      <c r="H11" s="23">
        <v>4.5830000000000002</v>
      </c>
      <c r="I11" s="361">
        <v>3.7836244650594415E-5</v>
      </c>
      <c r="J11" s="23">
        <v>10.543000000000001</v>
      </c>
      <c r="K11" s="361">
        <v>4.4467808379369059E-5</v>
      </c>
      <c r="L11" s="23">
        <v>10319</v>
      </c>
      <c r="M11" s="361">
        <v>5.4232984565331481E-2</v>
      </c>
      <c r="N11" s="76"/>
      <c r="O11" s="85"/>
    </row>
    <row r="12" spans="1:21" x14ac:dyDescent="0.2">
      <c r="A12" s="56" t="s">
        <v>22</v>
      </c>
      <c r="B12" s="255">
        <v>80.690999999999974</v>
      </c>
      <c r="C12" s="361">
        <v>8.0824036363854879E-2</v>
      </c>
      <c r="D12" s="23">
        <v>80.690999999999974</v>
      </c>
      <c r="E12" s="361">
        <v>8.0581972591084225E-2</v>
      </c>
      <c r="F12" s="23">
        <v>80.690999999999974</v>
      </c>
      <c r="G12" s="369">
        <v>8.0190331664254197E-2</v>
      </c>
      <c r="H12" s="23">
        <v>25679.455999999995</v>
      </c>
      <c r="I12" s="361">
        <v>9.1666675501551095E-2</v>
      </c>
      <c r="J12" s="23">
        <v>26565.617999999995</v>
      </c>
      <c r="K12" s="361">
        <v>9.3948672152259688E-2</v>
      </c>
      <c r="L12" s="23">
        <v>27238.943000000003</v>
      </c>
      <c r="M12" s="361">
        <v>9.4173153659011286E-2</v>
      </c>
      <c r="N12" s="76"/>
      <c r="O12" s="85"/>
    </row>
    <row r="13" spans="1:21" x14ac:dyDescent="0.2">
      <c r="A13" s="56" t="s">
        <v>43</v>
      </c>
      <c r="B13" s="255">
        <v>34.459999999999994</v>
      </c>
      <c r="C13" s="361">
        <v>3.0991476417658346E-2</v>
      </c>
      <c r="D13" s="23">
        <v>34.459999999999994</v>
      </c>
      <c r="E13" s="361">
        <v>3.1021537706296464E-2</v>
      </c>
      <c r="F13" s="23">
        <v>35.033000000000001</v>
      </c>
      <c r="G13" s="369">
        <v>3.1549192132022487E-2</v>
      </c>
      <c r="H13" s="23">
        <v>3235.7250000000008</v>
      </c>
      <c r="I13" s="361">
        <v>1.791618757370915E-2</v>
      </c>
      <c r="J13" s="23">
        <v>3158.6140000000005</v>
      </c>
      <c r="K13" s="361">
        <v>1.7841849688996745E-2</v>
      </c>
      <c r="L13" s="23">
        <v>3732.9949999999999</v>
      </c>
      <c r="M13" s="361">
        <v>2.2338075588067982E-2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8.4101999999999997</v>
      </c>
      <c r="C15" s="361">
        <v>2.4778888299958241E-2</v>
      </c>
      <c r="D15" s="23">
        <v>8.4101999999999997</v>
      </c>
      <c r="E15" s="74">
        <v>2.4778888299958241E-2</v>
      </c>
      <c r="F15" s="23">
        <v>8.4101999999999997</v>
      </c>
      <c r="G15" s="370">
        <v>2.4778888299958241E-2</v>
      </c>
      <c r="H15" s="23">
        <v>1096.6379999999999</v>
      </c>
      <c r="I15" s="361">
        <v>3.0162910378498109E-2</v>
      </c>
      <c r="J15" s="23">
        <v>791.95799999999997</v>
      </c>
      <c r="K15" s="74">
        <v>2.7672045391269922E-2</v>
      </c>
      <c r="L15" s="23">
        <v>869.58600000000001</v>
      </c>
      <c r="M15" s="74">
        <v>2.3676999145806395E-2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448.27930999999893</v>
      </c>
      <c r="C16" s="362">
        <v>0.21419307172837071</v>
      </c>
      <c r="D16" s="250">
        <v>447.9630099999992</v>
      </c>
      <c r="E16" s="363">
        <v>0.21420649266725172</v>
      </c>
      <c r="F16" s="250">
        <v>447.20796999999936</v>
      </c>
      <c r="G16" s="371">
        <v>0.21507261671000644</v>
      </c>
      <c r="H16" s="250">
        <v>68577.027999999918</v>
      </c>
      <c r="I16" s="362">
        <v>0.22748122850229105</v>
      </c>
      <c r="J16" s="250">
        <v>59802.867000000086</v>
      </c>
      <c r="K16" s="363">
        <v>0.22743662366818346</v>
      </c>
      <c r="L16" s="250">
        <v>43236.401999999885</v>
      </c>
      <c r="M16" s="363">
        <v>0.23108561936016794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7.513968379142745E-2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0.11661816890655985</v>
      </c>
      <c r="J20" s="87" t="str">
        <f t="shared" ref="J20:J26" si="1">A10</f>
        <v>PE</v>
      </c>
      <c r="K20" s="76">
        <f t="shared" si="0"/>
        <v>83902.554000000004</v>
      </c>
      <c r="L20" s="87" t="str">
        <f t="shared" ref="L20:L26" si="2">A10</f>
        <v>PE</v>
      </c>
      <c r="M20" s="85">
        <f>K20/'6.1, 6.2'!C5</f>
        <v>8.5998717405176405E-3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0.10048993401782448</v>
      </c>
      <c r="J21" s="87" t="str">
        <f t="shared" si="1"/>
        <v>PPE</v>
      </c>
      <c r="K21" s="76">
        <f t="shared" si="0"/>
        <v>10334.126</v>
      </c>
      <c r="L21" s="87" t="str">
        <f t="shared" si="2"/>
        <v>PPE</v>
      </c>
      <c r="M21" s="85">
        <f>K21/'6.1, 6.2'!D5</f>
        <v>1.8840986575539585E-2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1244865.4449755603</v>
      </c>
      <c r="C22" s="568"/>
      <c r="D22" s="568"/>
      <c r="E22" s="568"/>
      <c r="F22" s="568"/>
      <c r="G22" s="568"/>
      <c r="H22" s="78" t="str">
        <f>A27</f>
        <v>MOO *)</v>
      </c>
      <c r="I22" s="86">
        <f>(B27+D27+F27)/'6.1, 6.2'!E25</f>
        <v>0.10037474492802692</v>
      </c>
      <c r="J22" s="87" t="str">
        <f t="shared" si="1"/>
        <v>PSE</v>
      </c>
      <c r="K22" s="76">
        <f t="shared" si="0"/>
        <v>79484.016999999993</v>
      </c>
      <c r="L22" s="87" t="str">
        <f t="shared" si="2"/>
        <v>PSE</v>
      </c>
      <c r="M22" s="85">
        <f>K22/'6.1, 6.2'!E5</f>
        <v>9.3274673898125562E-2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7"/>
      <c r="B23" s="327">
        <f>SUM(B24:B27)</f>
        <v>410669.10875338403</v>
      </c>
      <c r="C23" s="372">
        <v>0.10521112802446386</v>
      </c>
      <c r="D23" s="327">
        <f>SUM(D24:D27)</f>
        <v>424466.13497174304</v>
      </c>
      <c r="E23" s="372">
        <v>0.10591167098281767</v>
      </c>
      <c r="F23" s="327">
        <f>SUM(F24:F27)</f>
        <v>409730.20125043322</v>
      </c>
      <c r="G23" s="372">
        <v>0.10168058367814337</v>
      </c>
      <c r="H23" s="68"/>
      <c r="I23" s="68"/>
      <c r="J23" s="87" t="str">
        <f t="shared" si="1"/>
        <v>VE</v>
      </c>
      <c r="K23" s="76">
        <f t="shared" si="0"/>
        <v>10127.334000000003</v>
      </c>
      <c r="L23" s="87" t="str">
        <f t="shared" si="2"/>
        <v>VE</v>
      </c>
      <c r="M23" s="85">
        <f>K23/'6.1, 6.2'!F5</f>
        <v>1.9299314197752677E-2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43117.483999999997</v>
      </c>
      <c r="C24" s="361">
        <v>7.1583693977709528E-2</v>
      </c>
      <c r="D24" s="23">
        <v>43471.193000000094</v>
      </c>
      <c r="E24" s="361">
        <v>7.5483646979190272E-2</v>
      </c>
      <c r="F24" s="23">
        <v>45930.178999999996</v>
      </c>
      <c r="G24" s="361">
        <v>7.8460202875906604E-2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214107.49100000001</v>
      </c>
      <c r="C25" s="361">
        <v>0.1194681184675904</v>
      </c>
      <c r="D25" s="23">
        <v>225821.47500000001</v>
      </c>
      <c r="E25" s="361">
        <v>0.11810200384827495</v>
      </c>
      <c r="F25" s="23">
        <v>210887.981</v>
      </c>
      <c r="G25" s="361">
        <v>0.11238429290382267</v>
      </c>
      <c r="H25" s="68"/>
      <c r="I25" s="68"/>
      <c r="J25" s="87" t="str">
        <f t="shared" si="1"/>
        <v>VTE</v>
      </c>
      <c r="K25" s="76">
        <f t="shared" si="0"/>
        <v>2758.1819999999998</v>
      </c>
      <c r="L25" s="87" t="str">
        <f t="shared" si="2"/>
        <v>VTE</v>
      </c>
      <c r="M25" s="85">
        <f>K25/'6.1, 6.2'!H5</f>
        <v>2.711979950213772E-2</v>
      </c>
      <c r="N25" s="78"/>
      <c r="O25" s="86"/>
    </row>
    <row r="26" spans="1:20" ht="13.5" x14ac:dyDescent="0.2">
      <c r="A26" s="18" t="s">
        <v>333</v>
      </c>
      <c r="B26" s="23">
        <v>51205.710195895997</v>
      </c>
      <c r="C26" s="361">
        <v>9.9721521111950914E-2</v>
      </c>
      <c r="D26" s="23">
        <v>60292.184837010202</v>
      </c>
      <c r="E26" s="74">
        <v>0.10847634163442239</v>
      </c>
      <c r="F26" s="23">
        <v>50075.730095004197</v>
      </c>
      <c r="G26" s="74">
        <v>9.2980399753083171E-2</v>
      </c>
      <c r="H26" s="68"/>
      <c r="I26" s="68"/>
      <c r="J26" s="87" t="str">
        <f t="shared" si="1"/>
        <v>FVE</v>
      </c>
      <c r="K26" s="76">
        <f t="shared" si="0"/>
        <v>171616.2969999999</v>
      </c>
      <c r="L26" s="87" t="str">
        <f t="shared" si="2"/>
        <v>FVE</v>
      </c>
      <c r="M26" s="85">
        <f>K26/'6.1, 6.2'!I5</f>
        <v>0.22836300043670427</v>
      </c>
      <c r="N26" s="78"/>
      <c r="O26" s="86"/>
    </row>
    <row r="27" spans="1:20" ht="13.5" x14ac:dyDescent="0.2">
      <c r="A27" s="444" t="s">
        <v>334</v>
      </c>
      <c r="B27" s="250">
        <v>102238.423557488</v>
      </c>
      <c r="C27" s="362">
        <v>0.10272229528587538</v>
      </c>
      <c r="D27" s="250">
        <v>94881.282134732697</v>
      </c>
      <c r="E27" s="363">
        <v>9.8430996606133775E-2</v>
      </c>
      <c r="F27" s="250">
        <v>102836.31115542899</v>
      </c>
      <c r="G27" s="363">
        <v>9.9925006720096798E-2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 x14ac:dyDescent="0.2">
      <c r="A28" s="571" t="s">
        <v>413</v>
      </c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2.367705377516131E-2</v>
      </c>
      <c r="J32" s="87" t="str">
        <f t="shared" si="5"/>
        <v>PE</v>
      </c>
      <c r="K32" s="70">
        <f t="shared" si="6"/>
        <v>26366.491000000002</v>
      </c>
      <c r="L32" s="70">
        <f t="shared" si="7"/>
        <v>29129.008000000002</v>
      </c>
      <c r="M32" s="70">
        <f t="shared" si="8"/>
        <v>28407.055</v>
      </c>
    </row>
    <row r="33" spans="8:13" x14ac:dyDescent="0.2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4.5830000000000002</v>
      </c>
      <c r="L33" s="70">
        <f t="shared" si="7"/>
        <v>10.543000000000001</v>
      </c>
      <c r="M33" s="70">
        <f t="shared" si="8"/>
        <v>10319</v>
      </c>
    </row>
    <row r="34" spans="8:13" ht="13.5" customHeight="1" x14ac:dyDescent="0.2">
      <c r="H34" s="87" t="str">
        <f t="shared" si="3"/>
        <v>PSE</v>
      </c>
      <c r="I34" s="88">
        <f t="shared" si="4"/>
        <v>8.0190331664254197E-2</v>
      </c>
      <c r="J34" s="87" t="str">
        <f t="shared" si="5"/>
        <v>PSE</v>
      </c>
      <c r="K34" s="70">
        <f t="shared" si="6"/>
        <v>25679.455999999995</v>
      </c>
      <c r="L34" s="70">
        <f t="shared" si="7"/>
        <v>26565.617999999995</v>
      </c>
      <c r="M34" s="70">
        <f t="shared" si="8"/>
        <v>27238.943000000003</v>
      </c>
    </row>
    <row r="35" spans="8:13" ht="12.75" customHeight="1" x14ac:dyDescent="0.2">
      <c r="H35" s="87" t="str">
        <f t="shared" si="3"/>
        <v>VE</v>
      </c>
      <c r="I35" s="88">
        <f t="shared" si="4"/>
        <v>3.1549192132022487E-2</v>
      </c>
      <c r="J35" s="87" t="str">
        <f t="shared" si="5"/>
        <v>VE</v>
      </c>
      <c r="K35" s="70">
        <f t="shared" si="6"/>
        <v>3235.7250000000008</v>
      </c>
      <c r="L35" s="70">
        <f t="shared" si="7"/>
        <v>3158.6140000000005</v>
      </c>
      <c r="M35" s="70">
        <f t="shared" si="8"/>
        <v>3732.9949999999999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2.4778888299958241E-2</v>
      </c>
      <c r="J37" s="87" t="str">
        <f t="shared" si="5"/>
        <v>VTE</v>
      </c>
      <c r="K37" s="70">
        <f t="shared" si="6"/>
        <v>1096.6379999999999</v>
      </c>
      <c r="L37" s="70">
        <f t="shared" si="7"/>
        <v>791.95799999999997</v>
      </c>
      <c r="M37" s="70">
        <f t="shared" si="8"/>
        <v>869.58600000000001</v>
      </c>
    </row>
    <row r="38" spans="8:13" ht="12.75" customHeight="1" x14ac:dyDescent="0.2">
      <c r="H38" s="87" t="str">
        <f t="shared" si="3"/>
        <v>FVE</v>
      </c>
      <c r="I38" s="88">
        <f t="shared" si="4"/>
        <v>0.21507261671000644</v>
      </c>
      <c r="J38" s="87" t="str">
        <f t="shared" si="5"/>
        <v>FVE</v>
      </c>
      <c r="K38" s="70">
        <f t="shared" si="6"/>
        <v>68577.027999999918</v>
      </c>
      <c r="L38" s="70">
        <f t="shared" si="7"/>
        <v>59802.867000000086</v>
      </c>
      <c r="M38" s="70">
        <f t="shared" si="8"/>
        <v>43236.401999999885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415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1050.6657700000001</v>
      </c>
      <c r="C7" s="568"/>
      <c r="D7" s="568"/>
      <c r="E7" s="568"/>
      <c r="F7" s="568"/>
      <c r="G7" s="580"/>
      <c r="H7" s="578">
        <f>SUM(H8,J8,L8)</f>
        <v>556994.29500000004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1051.2808100000002</v>
      </c>
      <c r="C8" s="362">
        <v>5.0239618009909705E-2</v>
      </c>
      <c r="D8" s="327">
        <f>SUM(D9:D16)</f>
        <v>1051.1608100000001</v>
      </c>
      <c r="E8" s="362">
        <v>5.0233130125705606E-2</v>
      </c>
      <c r="F8" s="327">
        <f>SUM(F9:F16)</f>
        <v>1050.6657700000001</v>
      </c>
      <c r="G8" s="368">
        <v>5.0227375315238791E-2</v>
      </c>
      <c r="H8" s="327">
        <f>SUM(H9:H16)</f>
        <v>162002.4</v>
      </c>
      <c r="I8" s="362">
        <v>2.454143341968508E-2</v>
      </c>
      <c r="J8" s="327">
        <f>SUM(J9:J16)</f>
        <v>183869.628</v>
      </c>
      <c r="K8" s="362">
        <v>2.7813020772384688E-2</v>
      </c>
      <c r="L8" s="327">
        <f>SUM(L9:L16)</f>
        <v>211122.26700000002</v>
      </c>
      <c r="M8" s="362">
        <v>3.0742533792670997E-2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539.80600000000004</v>
      </c>
      <c r="C10" s="361">
        <v>5.6478195714338174E-2</v>
      </c>
      <c r="D10" s="23">
        <v>539.80600000000004</v>
      </c>
      <c r="E10" s="361">
        <v>5.6478195714338174E-2</v>
      </c>
      <c r="F10" s="23">
        <v>539.80600000000004</v>
      </c>
      <c r="G10" s="369">
        <v>5.6478195714338174E-2</v>
      </c>
      <c r="H10" s="23">
        <v>148993.774</v>
      </c>
      <c r="I10" s="361">
        <v>4.7531390466920183E-2</v>
      </c>
      <c r="J10" s="23">
        <v>172767.046</v>
      </c>
      <c r="K10" s="361">
        <v>5.1865139189455962E-2</v>
      </c>
      <c r="L10" s="23">
        <v>196519.33199999999</v>
      </c>
      <c r="M10" s="361">
        <v>5.9722614251134454E-2</v>
      </c>
      <c r="N10" s="76"/>
      <c r="O10" s="85"/>
      <c r="X10" s="70"/>
    </row>
    <row r="11" spans="1:24" x14ac:dyDescent="0.2">
      <c r="A11" s="56" t="s">
        <v>21</v>
      </c>
      <c r="B11" s="255">
        <v>400</v>
      </c>
      <c r="C11" s="361">
        <v>0.29336266960029334</v>
      </c>
      <c r="D11" s="23">
        <v>400</v>
      </c>
      <c r="E11" s="361">
        <v>0.29336266960029334</v>
      </c>
      <c r="F11" s="23">
        <v>400</v>
      </c>
      <c r="G11" s="369">
        <v>0.29336266960029334</v>
      </c>
      <c r="H11" s="23">
        <v>290.08</v>
      </c>
      <c r="I11" s="361">
        <v>2.3948369732150181E-3</v>
      </c>
      <c r="J11" s="23">
        <v>0</v>
      </c>
      <c r="K11" s="361">
        <v>0</v>
      </c>
      <c r="L11" s="23">
        <v>355.25</v>
      </c>
      <c r="M11" s="361">
        <v>1.8670673288917539E-3</v>
      </c>
      <c r="N11" s="76"/>
      <c r="O11" s="85"/>
      <c r="X11" s="70"/>
    </row>
    <row r="12" spans="1:24" x14ac:dyDescent="0.2">
      <c r="A12" s="56" t="s">
        <v>22</v>
      </c>
      <c r="B12" s="255">
        <v>22.75</v>
      </c>
      <c r="C12" s="361">
        <v>2.2787508238560669E-2</v>
      </c>
      <c r="D12" s="23">
        <v>22.75</v>
      </c>
      <c r="E12" s="361">
        <v>2.2719260840083366E-2</v>
      </c>
      <c r="F12" s="23">
        <v>22.75</v>
      </c>
      <c r="G12" s="369">
        <v>2.2608841696865615E-2</v>
      </c>
      <c r="H12" s="23">
        <v>4064.1060000000011</v>
      </c>
      <c r="I12" s="361">
        <v>1.4507436836119388E-2</v>
      </c>
      <c r="J12" s="23">
        <v>3987.0250000000005</v>
      </c>
      <c r="K12" s="361">
        <v>1.4100018474550953E-2</v>
      </c>
      <c r="L12" s="23">
        <v>4505.7440000000006</v>
      </c>
      <c r="M12" s="361">
        <v>1.5577701457070789E-2</v>
      </c>
      <c r="N12" s="76"/>
      <c r="O12" s="85"/>
      <c r="X12" s="70"/>
    </row>
    <row r="13" spans="1:24" x14ac:dyDescent="0.2">
      <c r="A13" s="56" t="s">
        <v>43</v>
      </c>
      <c r="B13" s="255">
        <v>7.7154999999999987</v>
      </c>
      <c r="C13" s="361">
        <v>6.9389070313535398E-3</v>
      </c>
      <c r="D13" s="23">
        <v>7.5954999999999986</v>
      </c>
      <c r="E13" s="361">
        <v>6.8376114233364713E-3</v>
      </c>
      <c r="F13" s="23">
        <v>7.4704999999999977</v>
      </c>
      <c r="G13" s="369">
        <v>6.7276065373297724E-3</v>
      </c>
      <c r="H13" s="23">
        <v>489.10900000000015</v>
      </c>
      <c r="I13" s="361">
        <v>2.7081932450963258E-3</v>
      </c>
      <c r="J13" s="23">
        <v>470.19300000000004</v>
      </c>
      <c r="K13" s="361">
        <v>2.6559474601260068E-3</v>
      </c>
      <c r="L13" s="23">
        <v>1155.8550000000005</v>
      </c>
      <c r="M13" s="361">
        <v>6.9165847687570779E-3</v>
      </c>
      <c r="N13" s="76"/>
      <c r="O13" s="85"/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67.91</v>
      </c>
      <c r="C15" s="361">
        <v>0.2000825550462729</v>
      </c>
      <c r="D15" s="23">
        <v>67.91</v>
      </c>
      <c r="E15" s="74">
        <v>0.2000825550462729</v>
      </c>
      <c r="F15" s="23">
        <v>67.91</v>
      </c>
      <c r="G15" s="370">
        <v>0.2000825550462729</v>
      </c>
      <c r="H15" s="23">
        <v>6385.1309999999985</v>
      </c>
      <c r="I15" s="361">
        <v>0.1756223422022308</v>
      </c>
      <c r="J15" s="23">
        <v>5013.9030000000012</v>
      </c>
      <c r="K15" s="74">
        <v>0.1751923099500535</v>
      </c>
      <c r="L15" s="23">
        <v>7473.643</v>
      </c>
      <c r="M15" s="74">
        <v>0.20349159131708874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13.09930999999999</v>
      </c>
      <c r="C16" s="362">
        <v>6.2590027775811657E-3</v>
      </c>
      <c r="D16" s="250">
        <v>13.09930999999999</v>
      </c>
      <c r="E16" s="363">
        <v>6.2638146204550679E-3</v>
      </c>
      <c r="F16" s="250">
        <v>12.729269999999991</v>
      </c>
      <c r="G16" s="371">
        <v>6.1217992329344788E-3</v>
      </c>
      <c r="H16" s="250">
        <v>1780.2</v>
      </c>
      <c r="I16" s="362">
        <v>5.9052148334538352E-3</v>
      </c>
      <c r="J16" s="250">
        <v>1631.4609999999993</v>
      </c>
      <c r="K16" s="363">
        <v>6.2046186094442193E-3</v>
      </c>
      <c r="L16" s="250">
        <v>1112.4430000000002</v>
      </c>
      <c r="M16" s="363">
        <v>5.945674657615683E-3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1.6704152348214773E-2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2.1673919142061539E-2</v>
      </c>
      <c r="J20" s="87" t="str">
        <f t="shared" ref="J20:J26" si="1">A10</f>
        <v>PE</v>
      </c>
      <c r="K20" s="76">
        <f t="shared" si="0"/>
        <v>518280.152</v>
      </c>
      <c r="L20" s="87" t="str">
        <f t="shared" ref="L20:L26" si="2">A10</f>
        <v>PE</v>
      </c>
      <c r="M20" s="85">
        <f>K20/'6.1, 6.2'!C5</f>
        <v>5.3122850501737845E-2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2.9372594086836831E-2</v>
      </c>
      <c r="J21" s="87" t="str">
        <f t="shared" si="1"/>
        <v>PPE</v>
      </c>
      <c r="K21" s="76">
        <f t="shared" si="0"/>
        <v>645.32999999999993</v>
      </c>
      <c r="L21" s="87" t="str">
        <f t="shared" si="2"/>
        <v>PPE</v>
      </c>
      <c r="M21" s="85">
        <f>K21/'6.1, 6.2'!D5</f>
        <v>1.17655366954041E-3</v>
      </c>
      <c r="N21" s="78"/>
      <c r="O21" s="68"/>
    </row>
    <row r="22" spans="1:15" x14ac:dyDescent="0.2">
      <c r="A22" s="566" t="s">
        <v>53</v>
      </c>
      <c r="B22" s="568">
        <f>SUM(B23,D23,F23)</f>
        <v>268811.39400000003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2.3814945927559866E-2</v>
      </c>
      <c r="J22" s="87" t="str">
        <f t="shared" si="1"/>
        <v>PSE</v>
      </c>
      <c r="K22" s="76">
        <f t="shared" si="0"/>
        <v>12556.875000000002</v>
      </c>
      <c r="L22" s="87" t="str">
        <f t="shared" si="2"/>
        <v>PSE</v>
      </c>
      <c r="M22" s="85">
        <f>K22/'6.1, 6.2'!E5</f>
        <v>1.4735521240761218E-2</v>
      </c>
      <c r="N22" s="78"/>
      <c r="O22" s="68"/>
    </row>
    <row r="23" spans="1:15" x14ac:dyDescent="0.2">
      <c r="A23" s="567"/>
      <c r="B23" s="327">
        <f>SUM(B24:B27)</f>
        <v>88473.395000000004</v>
      </c>
      <c r="C23" s="372">
        <v>2.2666388802313968E-2</v>
      </c>
      <c r="D23" s="327">
        <f>SUM(D24:D27)</f>
        <v>89644.745999999999</v>
      </c>
      <c r="E23" s="372">
        <v>2.2367920692477176E-2</v>
      </c>
      <c r="F23" s="327">
        <f>SUM(F24:F27)</f>
        <v>90693.253000000012</v>
      </c>
      <c r="G23" s="372">
        <v>2.2506866402735737E-2</v>
      </c>
      <c r="H23" s="68"/>
      <c r="I23" s="68"/>
      <c r="J23" s="87" t="str">
        <f t="shared" si="1"/>
        <v>VE</v>
      </c>
      <c r="K23" s="76">
        <f t="shared" si="0"/>
        <v>2115.1570000000006</v>
      </c>
      <c r="L23" s="87" t="str">
        <f t="shared" si="2"/>
        <v>VE</v>
      </c>
      <c r="M23" s="85">
        <f>K23/'6.1, 6.2'!F5</f>
        <v>4.0307823876032881E-3</v>
      </c>
      <c r="N23" s="78"/>
      <c r="O23" s="68"/>
    </row>
    <row r="24" spans="1:15" x14ac:dyDescent="0.2">
      <c r="A24" s="18" t="s">
        <v>8</v>
      </c>
      <c r="B24" s="23">
        <v>10119.969999999999</v>
      </c>
      <c r="C24" s="361">
        <v>1.6801185234824951E-2</v>
      </c>
      <c r="D24" s="23">
        <v>9269.8960000000006</v>
      </c>
      <c r="E24" s="361">
        <v>1.6096304446896741E-2</v>
      </c>
      <c r="F24" s="23">
        <v>10070.135</v>
      </c>
      <c r="G24" s="361">
        <v>1.7202302544646469E-2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39554.957000000002</v>
      </c>
      <c r="C25" s="361">
        <v>2.2070952617236749E-2</v>
      </c>
      <c r="D25" s="23">
        <v>41312.955999999998</v>
      </c>
      <c r="E25" s="361">
        <v>2.1606195285437814E-2</v>
      </c>
      <c r="F25" s="23">
        <v>40088.83</v>
      </c>
      <c r="G25" s="361">
        <v>2.1363734393623664E-2</v>
      </c>
      <c r="H25" s="68"/>
      <c r="I25" s="68"/>
      <c r="J25" s="87" t="str">
        <f t="shared" si="1"/>
        <v>VTE</v>
      </c>
      <c r="K25" s="76">
        <f t="shared" si="0"/>
        <v>18872.677</v>
      </c>
      <c r="L25" s="87" t="str">
        <f t="shared" si="2"/>
        <v>VTE</v>
      </c>
      <c r="M25" s="85">
        <f>K25/'6.1, 6.2'!H5</f>
        <v>0.18556542545365246</v>
      </c>
      <c r="N25" s="78"/>
      <c r="O25" s="86"/>
    </row>
    <row r="26" spans="1:15" x14ac:dyDescent="0.2">
      <c r="A26" s="18" t="s">
        <v>132</v>
      </c>
      <c r="B26" s="23">
        <v>15174.499</v>
      </c>
      <c r="C26" s="361">
        <v>2.9551862802072001E-2</v>
      </c>
      <c r="D26" s="23">
        <v>16118.887000000001</v>
      </c>
      <c r="E26" s="74">
        <v>2.9000738614888059E-2</v>
      </c>
      <c r="F26" s="23">
        <v>15933.598</v>
      </c>
      <c r="G26" s="74">
        <v>2.9585436073207239E-2</v>
      </c>
      <c r="H26" s="68"/>
      <c r="I26" s="68"/>
      <c r="J26" s="87" t="str">
        <f t="shared" si="1"/>
        <v>FVE</v>
      </c>
      <c r="K26" s="76">
        <f t="shared" si="0"/>
        <v>4524.1039999999994</v>
      </c>
      <c r="L26" s="87" t="str">
        <f t="shared" si="2"/>
        <v>FVE</v>
      </c>
      <c r="M26" s="85">
        <f>K26/'6.1, 6.2'!I5</f>
        <v>6.020045775301258E-3</v>
      </c>
      <c r="N26" s="78"/>
      <c r="O26" s="86"/>
    </row>
    <row r="27" spans="1:15" x14ac:dyDescent="0.2">
      <c r="A27" s="444" t="s">
        <v>130</v>
      </c>
      <c r="B27" s="250">
        <v>23623.969000000001</v>
      </c>
      <c r="C27" s="362">
        <v>2.3735775993042812E-2</v>
      </c>
      <c r="D27" s="250">
        <v>22943.007000000001</v>
      </c>
      <c r="E27" s="363">
        <v>2.3801354633305682E-2</v>
      </c>
      <c r="F27" s="250">
        <v>24600.69</v>
      </c>
      <c r="G27" s="363">
        <v>2.3904242440723159E-2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5.6478195714338174E-2</v>
      </c>
      <c r="J32" s="87" t="str">
        <f t="shared" si="5"/>
        <v>PE</v>
      </c>
      <c r="K32" s="70">
        <f t="shared" si="6"/>
        <v>148993.774</v>
      </c>
      <c r="L32" s="70">
        <f t="shared" si="7"/>
        <v>172767.046</v>
      </c>
      <c r="M32" s="70">
        <f t="shared" si="8"/>
        <v>196519.33199999999</v>
      </c>
    </row>
    <row r="33" spans="8:13" ht="12.75" customHeight="1" x14ac:dyDescent="0.2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290.08</v>
      </c>
      <c r="L33" s="70">
        <f t="shared" si="7"/>
        <v>0</v>
      </c>
      <c r="M33" s="70">
        <f t="shared" si="8"/>
        <v>355.25</v>
      </c>
    </row>
    <row r="34" spans="8:13" x14ac:dyDescent="0.2">
      <c r="H34" s="87" t="str">
        <f t="shared" si="3"/>
        <v>PSE</v>
      </c>
      <c r="I34" s="88">
        <f t="shared" si="4"/>
        <v>2.2608841696865615E-2</v>
      </c>
      <c r="J34" s="87" t="str">
        <f t="shared" si="5"/>
        <v>PSE</v>
      </c>
      <c r="K34" s="70">
        <f t="shared" si="6"/>
        <v>4064.1060000000011</v>
      </c>
      <c r="L34" s="70">
        <f t="shared" si="7"/>
        <v>3987.0250000000005</v>
      </c>
      <c r="M34" s="70">
        <f t="shared" si="8"/>
        <v>4505.7440000000006</v>
      </c>
    </row>
    <row r="35" spans="8:13" ht="13.5" customHeight="1" x14ac:dyDescent="0.2">
      <c r="H35" s="87" t="str">
        <f t="shared" si="3"/>
        <v>VE</v>
      </c>
      <c r="I35" s="88">
        <f t="shared" si="4"/>
        <v>6.7276065373297724E-3</v>
      </c>
      <c r="J35" s="87" t="str">
        <f t="shared" si="5"/>
        <v>VE</v>
      </c>
      <c r="K35" s="70">
        <f t="shared" si="6"/>
        <v>489.10900000000015</v>
      </c>
      <c r="L35" s="70">
        <f t="shared" si="7"/>
        <v>470.19300000000004</v>
      </c>
      <c r="M35" s="70">
        <f t="shared" si="8"/>
        <v>1155.8550000000005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0.2000825550462729</v>
      </c>
      <c r="J37" s="87" t="str">
        <f t="shared" si="5"/>
        <v>VTE</v>
      </c>
      <c r="K37" s="70">
        <f t="shared" si="6"/>
        <v>6385.1309999999985</v>
      </c>
      <c r="L37" s="70">
        <f t="shared" si="7"/>
        <v>5013.9030000000012</v>
      </c>
      <c r="M37" s="70">
        <f t="shared" si="8"/>
        <v>7473.643</v>
      </c>
    </row>
    <row r="38" spans="8:13" ht="12.75" customHeight="1" x14ac:dyDescent="0.2">
      <c r="H38" s="87" t="str">
        <f t="shared" si="3"/>
        <v>FVE</v>
      </c>
      <c r="I38" s="88">
        <f t="shared" si="4"/>
        <v>6.1217992329344788E-3</v>
      </c>
      <c r="J38" s="87" t="str">
        <f t="shared" si="5"/>
        <v>FVE</v>
      </c>
      <c r="K38" s="70">
        <f t="shared" si="6"/>
        <v>1780.2</v>
      </c>
      <c r="L38" s="70">
        <f t="shared" si="7"/>
        <v>1631.4609999999993</v>
      </c>
      <c r="M38" s="70">
        <f t="shared" si="8"/>
        <v>1112.4430000000002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414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2736.2668499999995</v>
      </c>
      <c r="C7" s="568"/>
      <c r="D7" s="568"/>
      <c r="E7" s="568"/>
      <c r="F7" s="568"/>
      <c r="G7" s="580"/>
      <c r="H7" s="578">
        <f>SUM(H8,J8,L8)</f>
        <v>4193859.0660000006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2735.0593399999998</v>
      </c>
      <c r="C8" s="362">
        <v>0.1307056451225774</v>
      </c>
      <c r="D8" s="327">
        <f>SUM(D9:D16)</f>
        <v>2736.8980099999999</v>
      </c>
      <c r="E8" s="362">
        <v>0.13079155212903601</v>
      </c>
      <c r="F8" s="327">
        <f>SUM(F9:F16)</f>
        <v>2736.2668499999995</v>
      </c>
      <c r="G8" s="368">
        <v>0.13080801332054073</v>
      </c>
      <c r="H8" s="327">
        <f>SUM(H9:H16)</f>
        <v>1199696.0689999999</v>
      </c>
      <c r="I8" s="362">
        <v>0.18173966065454225</v>
      </c>
      <c r="J8" s="327">
        <f>SUM(J9:J16)</f>
        <v>1512388.2980000002</v>
      </c>
      <c r="K8" s="362">
        <v>0.22877126367050427</v>
      </c>
      <c r="L8" s="327">
        <f>SUM(L9:L16)</f>
        <v>1481774.6990000003</v>
      </c>
      <c r="M8" s="362">
        <v>0.21576837632731749</v>
      </c>
      <c r="N8" s="10"/>
    </row>
    <row r="9" spans="1:24" x14ac:dyDescent="0.2">
      <c r="A9" s="56" t="s">
        <v>7</v>
      </c>
      <c r="B9" s="255">
        <v>2040</v>
      </c>
      <c r="C9" s="361">
        <v>0.47552447552447552</v>
      </c>
      <c r="D9" s="23">
        <v>2040</v>
      </c>
      <c r="E9" s="361">
        <v>0.47552447552447552</v>
      </c>
      <c r="F9" s="23">
        <v>2040</v>
      </c>
      <c r="G9" s="369">
        <v>0.47552447552447552</v>
      </c>
      <c r="H9" s="23">
        <v>1111317.1000000001</v>
      </c>
      <c r="I9" s="361">
        <v>0.44945211970418331</v>
      </c>
      <c r="J9" s="23">
        <v>1428447.04</v>
      </c>
      <c r="K9" s="361">
        <v>0.63940477833782983</v>
      </c>
      <c r="L9" s="23">
        <v>1394098.76</v>
      </c>
      <c r="M9" s="361">
        <v>0.53090452200547134</v>
      </c>
      <c r="N9" s="76"/>
      <c r="O9" s="85"/>
      <c r="X9" s="70"/>
    </row>
    <row r="10" spans="1:24" x14ac:dyDescent="0.2">
      <c r="A10" s="56" t="s">
        <v>20</v>
      </c>
      <c r="B10" s="255">
        <v>14.759</v>
      </c>
      <c r="C10" s="361">
        <v>1.5441875239399284E-3</v>
      </c>
      <c r="D10" s="23">
        <v>14.759</v>
      </c>
      <c r="E10" s="361">
        <v>1.5441875239399284E-3</v>
      </c>
      <c r="F10" s="23">
        <v>14.759</v>
      </c>
      <c r="G10" s="369">
        <v>1.5441875239399284E-3</v>
      </c>
      <c r="H10" s="23">
        <v>2025.51</v>
      </c>
      <c r="I10" s="361">
        <v>6.4616999838296261E-4</v>
      </c>
      <c r="J10" s="23">
        <v>3714.739</v>
      </c>
      <c r="K10" s="361">
        <v>1.1151747960516756E-3</v>
      </c>
      <c r="L10" s="23">
        <v>4546.1639999999998</v>
      </c>
      <c r="M10" s="361">
        <v>1.3815882444297867E-3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85.647999999999996</v>
      </c>
      <c r="C12" s="361">
        <v>8.5789209038076672E-2</v>
      </c>
      <c r="D12" s="23">
        <v>87.647999999999996</v>
      </c>
      <c r="E12" s="361">
        <v>8.7529572488423149E-2</v>
      </c>
      <c r="F12" s="23">
        <v>87.647999999999996</v>
      </c>
      <c r="G12" s="369">
        <v>8.7104165144917686E-2</v>
      </c>
      <c r="H12" s="23">
        <v>39224.53</v>
      </c>
      <c r="I12" s="361">
        <v>0.1400178517493072</v>
      </c>
      <c r="J12" s="23">
        <v>39869.155000000021</v>
      </c>
      <c r="K12" s="361">
        <v>0.14099631230422074</v>
      </c>
      <c r="L12" s="23">
        <v>40021.334000000017</v>
      </c>
      <c r="M12" s="361">
        <v>0.13836569342726016</v>
      </c>
      <c r="N12" s="76"/>
      <c r="O12" s="85"/>
      <c r="X12" s="70"/>
    </row>
    <row r="13" spans="1:24" x14ac:dyDescent="0.2">
      <c r="A13" s="56" t="s">
        <v>43</v>
      </c>
      <c r="B13" s="255">
        <v>16.492599999999989</v>
      </c>
      <c r="C13" s="361">
        <v>1.4832560184732205E-2</v>
      </c>
      <c r="D13" s="23">
        <v>16.437599999999989</v>
      </c>
      <c r="E13" s="361">
        <v>1.4797435525276219E-2</v>
      </c>
      <c r="F13" s="23">
        <v>16.322099999999988</v>
      </c>
      <c r="G13" s="369">
        <v>1.4698971509664711E-2</v>
      </c>
      <c r="H13" s="23">
        <v>2490.4809999999993</v>
      </c>
      <c r="I13" s="361">
        <v>1.378977655541145E-2</v>
      </c>
      <c r="J13" s="23">
        <v>3192.9739999999993</v>
      </c>
      <c r="K13" s="361">
        <v>1.8035936701627574E-2</v>
      </c>
      <c r="L13" s="23">
        <v>4477.6809999999996</v>
      </c>
      <c r="M13" s="361">
        <v>2.679424339900156E-2</v>
      </c>
      <c r="N13" s="76"/>
      <c r="O13" s="85"/>
      <c r="X13" s="70"/>
    </row>
    <row r="14" spans="1:24" x14ac:dyDescent="0.2">
      <c r="A14" s="56" t="s">
        <v>44</v>
      </c>
      <c r="B14" s="255">
        <v>475</v>
      </c>
      <c r="C14" s="361">
        <v>0.40546308151941957</v>
      </c>
      <c r="D14" s="23">
        <v>475</v>
      </c>
      <c r="E14" s="361">
        <v>0.40546308151941957</v>
      </c>
      <c r="F14" s="23">
        <v>475</v>
      </c>
      <c r="G14" s="369">
        <v>0.40546308151941957</v>
      </c>
      <c r="H14" s="23">
        <v>30063.38</v>
      </c>
      <c r="I14" s="361">
        <v>0.40491565676979635</v>
      </c>
      <c r="J14" s="23">
        <v>25010.12</v>
      </c>
      <c r="K14" s="361">
        <v>0.43606674910224036</v>
      </c>
      <c r="L14" s="23">
        <v>29372.95</v>
      </c>
      <c r="M14" s="361">
        <v>0.36466682458618133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10.91</v>
      </c>
      <c r="C15" s="361">
        <v>3.2144024084153101E-2</v>
      </c>
      <c r="D15" s="23">
        <v>10.91</v>
      </c>
      <c r="E15" s="74">
        <v>3.2144024084153101E-2</v>
      </c>
      <c r="F15" s="23">
        <v>10.91</v>
      </c>
      <c r="G15" s="370">
        <v>3.2144024084153101E-2</v>
      </c>
      <c r="H15" s="23">
        <v>1181.1759999999999</v>
      </c>
      <c r="I15" s="361">
        <v>3.2488118986605315E-2</v>
      </c>
      <c r="J15" s="23">
        <v>884.15999999999985</v>
      </c>
      <c r="K15" s="74">
        <v>3.0893703521077141E-2</v>
      </c>
      <c r="L15" s="23">
        <v>1273.009</v>
      </c>
      <c r="M15" s="74">
        <v>3.4661359549951185E-2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92.249739999999832</v>
      </c>
      <c r="C16" s="362">
        <v>4.4077999443569146E-2</v>
      </c>
      <c r="D16" s="250">
        <v>92.143409999999818</v>
      </c>
      <c r="E16" s="363">
        <v>4.4061041286646778E-2</v>
      </c>
      <c r="F16" s="250">
        <v>91.627749999999835</v>
      </c>
      <c r="G16" s="371">
        <v>4.4065896132732797E-2</v>
      </c>
      <c r="H16" s="250">
        <v>13393.89199999998</v>
      </c>
      <c r="I16" s="362">
        <v>4.4429732454824476E-2</v>
      </c>
      <c r="J16" s="250">
        <v>11270.109999999995</v>
      </c>
      <c r="K16" s="363">
        <v>4.2861419449489374E-2</v>
      </c>
      <c r="L16" s="250">
        <v>7984.8009999999895</v>
      </c>
      <c r="M16" s="363">
        <v>4.2676369892034278E-2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2.9054451452325637E-2</v>
      </c>
      <c r="J19" s="87" t="str">
        <f>A9</f>
        <v>JE</v>
      </c>
      <c r="K19" s="76">
        <f t="shared" ref="K19:K26" si="0">H9+J9+L9</f>
        <v>3933862.9000000004</v>
      </c>
      <c r="L19" s="87" t="str">
        <f>A9</f>
        <v>JE</v>
      </c>
      <c r="M19" s="85">
        <f>K19/'6.1, 6.2'!B5</f>
        <v>0.53649507783728634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5.135405771244729E-2</v>
      </c>
      <c r="J20" s="87" t="str">
        <f t="shared" ref="J20:J26" si="1">A10</f>
        <v>PE</v>
      </c>
      <c r="K20" s="76">
        <f t="shared" si="0"/>
        <v>10286.413</v>
      </c>
      <c r="L20" s="87" t="str">
        <f t="shared" ref="L20:L26" si="2">A10</f>
        <v>PE</v>
      </c>
      <c r="M20" s="85">
        <f>K20/'6.1, 6.2'!C5</f>
        <v>1.054340163113429E-3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6.38944748856837E-2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582177.26334082847</v>
      </c>
      <c r="C22" s="568"/>
      <c r="D22" s="568"/>
      <c r="E22" s="568"/>
      <c r="F22" s="568"/>
      <c r="G22" s="568"/>
      <c r="H22" s="78" t="str">
        <f>A27</f>
        <v>MOO *)</v>
      </c>
      <c r="I22" s="86">
        <f>(B27+D27+F27)/'6.1, 6.2'!E25</f>
        <v>4.7386626223008134E-2</v>
      </c>
      <c r="J22" s="87" t="str">
        <f t="shared" si="1"/>
        <v>PSE</v>
      </c>
      <c r="K22" s="76">
        <f t="shared" si="0"/>
        <v>119115.01900000004</v>
      </c>
      <c r="L22" s="87" t="str">
        <f t="shared" si="2"/>
        <v>PSE</v>
      </c>
      <c r="M22" s="85">
        <f>K22/'6.1, 6.2'!E5</f>
        <v>0.13978174446812416</v>
      </c>
      <c r="N22" s="78"/>
      <c r="O22" s="68"/>
    </row>
    <row r="23" spans="1:15" x14ac:dyDescent="0.2">
      <c r="A23" s="567"/>
      <c r="B23" s="327">
        <f>SUM(B24:B27)</f>
        <v>183692.42534153222</v>
      </c>
      <c r="C23" s="372">
        <v>4.7060971638210561E-2</v>
      </c>
      <c r="D23" s="327">
        <f>SUM(D24:D27)</f>
        <v>199517.40764101618</v>
      </c>
      <c r="E23" s="372">
        <v>4.9783057569072586E-2</v>
      </c>
      <c r="F23" s="327">
        <f>SUM(F24:F27)</f>
        <v>198967.43035828011</v>
      </c>
      <c r="G23" s="372">
        <v>4.9376698105309293E-2</v>
      </c>
      <c r="H23" s="68"/>
      <c r="I23" s="68"/>
      <c r="J23" s="87" t="str">
        <f t="shared" si="1"/>
        <v>VE</v>
      </c>
      <c r="K23" s="76">
        <f t="shared" si="0"/>
        <v>10161.135999999999</v>
      </c>
      <c r="L23" s="87" t="str">
        <f t="shared" si="2"/>
        <v>VE</v>
      </c>
      <c r="M23" s="85">
        <f>K23/'6.1, 6.2'!F5</f>
        <v>1.9363729513620836E-2</v>
      </c>
      <c r="N23" s="78"/>
      <c r="O23" s="68"/>
    </row>
    <row r="24" spans="1:15" x14ac:dyDescent="0.2">
      <c r="A24" s="18" t="s">
        <v>8</v>
      </c>
      <c r="B24" s="23">
        <v>15113.98</v>
      </c>
      <c r="C24" s="361">
        <v>2.5092246085259107E-2</v>
      </c>
      <c r="D24" s="23">
        <v>19560.745999999999</v>
      </c>
      <c r="E24" s="361">
        <v>3.3965399700753671E-2</v>
      </c>
      <c r="F24" s="23">
        <v>16566.674999999999</v>
      </c>
      <c r="G24" s="361">
        <v>2.8300013406854133E-2</v>
      </c>
      <c r="H24" s="68"/>
      <c r="I24" s="68"/>
      <c r="J24" s="87" t="str">
        <f t="shared" si="1"/>
        <v>PVE</v>
      </c>
      <c r="K24" s="76">
        <f t="shared" si="0"/>
        <v>84446.45</v>
      </c>
      <c r="L24" s="87" t="str">
        <f t="shared" si="2"/>
        <v>PVE</v>
      </c>
      <c r="M24" s="85">
        <f>K24/'6.1, 6.2'!G5</f>
        <v>0.39805579397745727</v>
      </c>
      <c r="N24" s="78"/>
      <c r="O24" s="86"/>
    </row>
    <row r="25" spans="1:15" x14ac:dyDescent="0.2">
      <c r="A25" s="18" t="s">
        <v>9</v>
      </c>
      <c r="B25" s="23">
        <v>89022.938999999998</v>
      </c>
      <c r="C25" s="361">
        <v>4.9673194399279905E-2</v>
      </c>
      <c r="D25" s="23">
        <v>97989.394000000102</v>
      </c>
      <c r="E25" s="361">
        <v>5.1247312892975044E-2</v>
      </c>
      <c r="F25" s="23">
        <v>99581.869000000093</v>
      </c>
      <c r="G25" s="361">
        <v>5.3068163868504714E-2</v>
      </c>
      <c r="H25" s="68"/>
      <c r="I25" s="68"/>
      <c r="J25" s="87" t="str">
        <f t="shared" si="1"/>
        <v>VTE</v>
      </c>
      <c r="K25" s="76">
        <f t="shared" si="0"/>
        <v>3338.3449999999998</v>
      </c>
      <c r="L25" s="87" t="str">
        <f t="shared" si="2"/>
        <v>VTE</v>
      </c>
      <c r="M25" s="85">
        <f>K25/'6.1, 6.2'!H5</f>
        <v>3.2824246938368808E-2</v>
      </c>
      <c r="N25" s="78"/>
      <c r="O25" s="86"/>
    </row>
    <row r="26" spans="1:15" ht="13.5" x14ac:dyDescent="0.2">
      <c r="A26" s="18" t="s">
        <v>333</v>
      </c>
      <c r="B26" s="23">
        <v>31535.140560696298</v>
      </c>
      <c r="C26" s="361">
        <v>6.1413701189986764E-2</v>
      </c>
      <c r="D26" s="23">
        <v>37006.393929269499</v>
      </c>
      <c r="E26" s="74">
        <v>6.6581070853237251E-2</v>
      </c>
      <c r="F26" s="23">
        <v>34191.759484463299</v>
      </c>
      <c r="G26" s="74">
        <v>6.3487111602669163E-2</v>
      </c>
      <c r="H26" s="68"/>
      <c r="I26" s="68"/>
      <c r="J26" s="87" t="str">
        <f t="shared" si="1"/>
        <v>FVE</v>
      </c>
      <c r="K26" s="76">
        <f t="shared" si="0"/>
        <v>32648.802999999964</v>
      </c>
      <c r="L26" s="87" t="str">
        <f t="shared" si="2"/>
        <v>FVE</v>
      </c>
      <c r="M26" s="85">
        <f>K26/'6.1, 6.2'!I5</f>
        <v>4.3444467361668265E-2</v>
      </c>
      <c r="N26" s="78"/>
      <c r="O26" s="86"/>
    </row>
    <row r="27" spans="1:15" ht="13.5" x14ac:dyDescent="0.2">
      <c r="A27" s="444" t="s">
        <v>334</v>
      </c>
      <c r="B27" s="250">
        <v>48020.365780835906</v>
      </c>
      <c r="C27" s="362">
        <v>4.8247635495877066E-2</v>
      </c>
      <c r="D27" s="250">
        <v>44960.873711746601</v>
      </c>
      <c r="E27" s="363">
        <v>4.6642957474430077E-2</v>
      </c>
      <c r="F27" s="250">
        <v>48627.126873816705</v>
      </c>
      <c r="G27" s="363">
        <v>4.7250488908543581E-2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 x14ac:dyDescent="0.2">
      <c r="A28" s="571" t="s">
        <v>411</v>
      </c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1111317.1000000001</v>
      </c>
      <c r="L31" s="70">
        <f t="shared" ref="L31:L38" si="7">J9</f>
        <v>1428447.04</v>
      </c>
      <c r="M31" s="70">
        <f t="shared" ref="M31:M38" si="8">L9</f>
        <v>1394098.76</v>
      </c>
    </row>
    <row r="32" spans="1:15" x14ac:dyDescent="0.2">
      <c r="H32" s="87" t="str">
        <f t="shared" si="3"/>
        <v>PE</v>
      </c>
      <c r="I32" s="88">
        <f t="shared" si="4"/>
        <v>1.5441875239399284E-3</v>
      </c>
      <c r="J32" s="87" t="str">
        <f t="shared" si="5"/>
        <v>PE</v>
      </c>
      <c r="K32" s="70">
        <f t="shared" si="6"/>
        <v>2025.51</v>
      </c>
      <c r="L32" s="70">
        <f t="shared" si="7"/>
        <v>3714.739</v>
      </c>
      <c r="M32" s="70">
        <f t="shared" si="8"/>
        <v>4546.1639999999998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8.7104165144917686E-2</v>
      </c>
      <c r="J34" s="87" t="str">
        <f t="shared" si="5"/>
        <v>PSE</v>
      </c>
      <c r="K34" s="70">
        <f t="shared" si="6"/>
        <v>39224.53</v>
      </c>
      <c r="L34" s="70">
        <f t="shared" si="7"/>
        <v>39869.155000000021</v>
      </c>
      <c r="M34" s="70">
        <f t="shared" si="8"/>
        <v>40021.334000000017</v>
      </c>
    </row>
    <row r="35" spans="8:13" ht="13.5" customHeight="1" x14ac:dyDescent="0.2">
      <c r="H35" s="87" t="str">
        <f t="shared" si="3"/>
        <v>VE</v>
      </c>
      <c r="I35" s="88">
        <f t="shared" si="4"/>
        <v>1.4698971509664711E-2</v>
      </c>
      <c r="J35" s="87" t="str">
        <f t="shared" si="5"/>
        <v>VE</v>
      </c>
      <c r="K35" s="70">
        <f t="shared" si="6"/>
        <v>2490.4809999999993</v>
      </c>
      <c r="L35" s="70">
        <f t="shared" si="7"/>
        <v>3192.9739999999993</v>
      </c>
      <c r="M35" s="70">
        <f t="shared" si="8"/>
        <v>4477.6809999999996</v>
      </c>
    </row>
    <row r="36" spans="8:13" ht="12.75" customHeight="1" x14ac:dyDescent="0.2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30063.38</v>
      </c>
      <c r="L36" s="70">
        <f t="shared" si="7"/>
        <v>25010.12</v>
      </c>
      <c r="M36" s="70">
        <f t="shared" si="8"/>
        <v>29372.95</v>
      </c>
    </row>
    <row r="37" spans="8:13" ht="12.75" customHeight="1" x14ac:dyDescent="0.2">
      <c r="H37" s="87" t="str">
        <f t="shared" si="3"/>
        <v>VTE</v>
      </c>
      <c r="I37" s="88">
        <f t="shared" si="4"/>
        <v>3.2144024084153101E-2</v>
      </c>
      <c r="J37" s="87" t="str">
        <f t="shared" si="5"/>
        <v>VTE</v>
      </c>
      <c r="K37" s="70">
        <f t="shared" si="6"/>
        <v>1181.1759999999999</v>
      </c>
      <c r="L37" s="70">
        <f t="shared" si="7"/>
        <v>884.15999999999985</v>
      </c>
      <c r="M37" s="70">
        <f t="shared" si="8"/>
        <v>1273.009</v>
      </c>
    </row>
    <row r="38" spans="8:13" ht="12.75" customHeight="1" x14ac:dyDescent="0.2">
      <c r="H38" s="87" t="str">
        <f t="shared" si="3"/>
        <v>FVE</v>
      </c>
      <c r="I38" s="88">
        <f t="shared" si="4"/>
        <v>4.4065896132732797E-2</v>
      </c>
      <c r="J38" s="87" t="str">
        <f t="shared" si="5"/>
        <v>FVE</v>
      </c>
      <c r="K38" s="70">
        <f t="shared" si="6"/>
        <v>13393.89199999998</v>
      </c>
      <c r="L38" s="70">
        <f t="shared" si="7"/>
        <v>11270.109999999995</v>
      </c>
      <c r="M38" s="70">
        <f t="shared" si="8"/>
        <v>7984.8009999999895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416</v>
      </c>
      <c r="M1" s="357" t="str">
        <f>'3.1'!N1</f>
        <v>III.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3" t="s">
        <v>53</v>
      </c>
      <c r="B7" s="578">
        <f>F8</f>
        <v>374.51662999999974</v>
      </c>
      <c r="C7" s="568"/>
      <c r="D7" s="568"/>
      <c r="E7" s="568"/>
      <c r="F7" s="568"/>
      <c r="G7" s="580"/>
      <c r="H7" s="578">
        <f>SUM(H8,J8,L8)</f>
        <v>215646.63400000005</v>
      </c>
      <c r="I7" s="568"/>
      <c r="J7" s="568"/>
      <c r="K7" s="568"/>
      <c r="L7" s="568"/>
      <c r="M7" s="568"/>
      <c r="N7" s="73"/>
    </row>
    <row r="8" spans="1:21" x14ac:dyDescent="0.2">
      <c r="A8" s="574"/>
      <c r="B8" s="367">
        <f>SUM(B9:B16)</f>
        <v>375.52899999999971</v>
      </c>
      <c r="C8" s="362">
        <v>1.7946140871384651E-2</v>
      </c>
      <c r="D8" s="327">
        <f>SUM(D9:D16)</f>
        <v>375.18832999999972</v>
      </c>
      <c r="E8" s="362">
        <v>1.7929591764875786E-2</v>
      </c>
      <c r="F8" s="327">
        <f>SUM(F9:F16)</f>
        <v>374.51662999999974</v>
      </c>
      <c r="G8" s="368">
        <v>1.7903873785484043E-2</v>
      </c>
      <c r="H8" s="327">
        <f>SUM(H9:H16)</f>
        <v>66803.132000000012</v>
      </c>
      <c r="I8" s="362">
        <v>1.0119878570962122E-2</v>
      </c>
      <c r="J8" s="327">
        <f>SUM(J9:J16)</f>
        <v>77439.162000000026</v>
      </c>
      <c r="K8" s="362">
        <v>1.1713827045443655E-2</v>
      </c>
      <c r="L8" s="327">
        <f>SUM(L9:L16)</f>
        <v>71404.34</v>
      </c>
      <c r="M8" s="362">
        <v>1.0397531092224247E-2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182.59900000000002</v>
      </c>
      <c r="C10" s="361">
        <v>1.9104756262884139E-2</v>
      </c>
      <c r="D10" s="23">
        <v>182.59900000000002</v>
      </c>
      <c r="E10" s="361">
        <v>1.9104756262884139E-2</v>
      </c>
      <c r="F10" s="23">
        <v>182.59900000000002</v>
      </c>
      <c r="G10" s="369">
        <v>1.9104756262884139E-2</v>
      </c>
      <c r="H10" s="23">
        <v>24621.473000000002</v>
      </c>
      <c r="I10" s="361">
        <v>7.8546426177091982E-3</v>
      </c>
      <c r="J10" s="23">
        <v>37232.243999999999</v>
      </c>
      <c r="K10" s="361">
        <v>1.1177221363128396E-2</v>
      </c>
      <c r="L10" s="23">
        <v>35517.858</v>
      </c>
      <c r="M10" s="361">
        <v>1.0793947398317891E-2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59.043000000000021</v>
      </c>
      <c r="C12" s="361">
        <v>5.9140345007882997E-2</v>
      </c>
      <c r="D12" s="23">
        <v>59.043000000000021</v>
      </c>
      <c r="E12" s="361">
        <v>5.8963222759606269E-2</v>
      </c>
      <c r="F12" s="23">
        <v>59.043000000000021</v>
      </c>
      <c r="G12" s="369">
        <v>5.8676652321232398E-2</v>
      </c>
      <c r="H12" s="23">
        <v>24489.238999999994</v>
      </c>
      <c r="I12" s="361">
        <v>8.7418017137626661E-2</v>
      </c>
      <c r="J12" s="23">
        <v>24309.422000000002</v>
      </c>
      <c r="K12" s="361">
        <v>8.5969689005124209E-2</v>
      </c>
      <c r="L12" s="23">
        <v>22638.105999999996</v>
      </c>
      <c r="M12" s="361">
        <v>7.8266687326559795E-2</v>
      </c>
      <c r="N12" s="76"/>
      <c r="O12" s="85"/>
    </row>
    <row r="13" spans="1:21" x14ac:dyDescent="0.2">
      <c r="A13" s="56" t="s">
        <v>43</v>
      </c>
      <c r="B13" s="255">
        <v>30.27339999999997</v>
      </c>
      <c r="C13" s="361">
        <v>2.7226272843364405E-2</v>
      </c>
      <c r="D13" s="23">
        <v>30.240399999999973</v>
      </c>
      <c r="E13" s="361">
        <v>2.7222974720066365E-2</v>
      </c>
      <c r="F13" s="23">
        <v>30.185399999999973</v>
      </c>
      <c r="G13" s="369">
        <v>2.7183654959094302E-2</v>
      </c>
      <c r="H13" s="23">
        <v>3491.489</v>
      </c>
      <c r="I13" s="361">
        <v>1.9332351122404459E-2</v>
      </c>
      <c r="J13" s="23">
        <v>2845.5240000000013</v>
      </c>
      <c r="K13" s="361">
        <v>1.6073319340201998E-2</v>
      </c>
      <c r="L13" s="23">
        <v>4005.9460000000004</v>
      </c>
      <c r="M13" s="361">
        <v>2.3971402198427427E-2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10.204499999999999</v>
      </c>
      <c r="C15" s="361">
        <v>3.0065416477244759E-2</v>
      </c>
      <c r="D15" s="23">
        <v>10.204499999999999</v>
      </c>
      <c r="E15" s="74">
        <v>3.0065416477244759E-2</v>
      </c>
      <c r="F15" s="23">
        <v>10.204499999999999</v>
      </c>
      <c r="G15" s="370">
        <v>3.0065416477244759E-2</v>
      </c>
      <c r="H15" s="23">
        <v>1101.683</v>
      </c>
      <c r="I15" s="361">
        <v>3.0301672561515225E-2</v>
      </c>
      <c r="J15" s="23">
        <v>1195.6510000000001</v>
      </c>
      <c r="K15" s="74">
        <v>4.1777605307500243E-2</v>
      </c>
      <c r="L15" s="23">
        <v>928.06499999999994</v>
      </c>
      <c r="M15" s="74">
        <v>2.5269259408790861E-2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93.409099999999682</v>
      </c>
      <c r="C16" s="362">
        <v>4.4631955145069117E-2</v>
      </c>
      <c r="D16" s="250">
        <v>93.101429999999681</v>
      </c>
      <c r="E16" s="363">
        <v>4.4519146307650748E-2</v>
      </c>
      <c r="F16" s="250">
        <v>92.484729999999715</v>
      </c>
      <c r="G16" s="371">
        <v>4.4478037560060482E-2</v>
      </c>
      <c r="H16" s="250">
        <v>13099.248000000009</v>
      </c>
      <c r="I16" s="362">
        <v>4.3452350071166462E-2</v>
      </c>
      <c r="J16" s="250">
        <v>11856.321000000024</v>
      </c>
      <c r="K16" s="363">
        <v>4.5090841838171108E-2</v>
      </c>
      <c r="L16" s="250">
        <v>8314.3649999999943</v>
      </c>
      <c r="M16" s="363">
        <v>4.4437790767407205E-2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6.5581202986969983E-2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5.560384767328258E-2</v>
      </c>
      <c r="J20" s="87" t="str">
        <f t="shared" ref="J20:J26" si="1">A10</f>
        <v>PE</v>
      </c>
      <c r="K20" s="76">
        <f t="shared" si="0"/>
        <v>97371.575000000012</v>
      </c>
      <c r="L20" s="87" t="str">
        <f t="shared" ref="L20:L26" si="2">A10</f>
        <v>PE</v>
      </c>
      <c r="M20" s="85">
        <f>K20/'6.1, 6.2'!C5</f>
        <v>9.9804239114365222E-3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6.0981452944539452E-2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706714.87600000005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6.1134803449711228E-2</v>
      </c>
      <c r="J22" s="87" t="str">
        <f t="shared" si="1"/>
        <v>PSE</v>
      </c>
      <c r="K22" s="76">
        <f t="shared" si="0"/>
        <v>71436.766999999993</v>
      </c>
      <c r="L22" s="87" t="str">
        <f t="shared" si="2"/>
        <v>PSE</v>
      </c>
      <c r="M22" s="85">
        <f>K22/'6.1, 6.2'!E5</f>
        <v>8.3831207804474422E-2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7"/>
      <c r="B23" s="327">
        <f>SUM(B24:B27)</f>
        <v>227306.86200000002</v>
      </c>
      <c r="C23" s="372">
        <v>5.8234746293232297E-2</v>
      </c>
      <c r="D23" s="327">
        <f>SUM(D24:D27)</f>
        <v>232861.465</v>
      </c>
      <c r="E23" s="372">
        <v>5.8102978856720167E-2</v>
      </c>
      <c r="F23" s="327">
        <f>SUM(F24:F27)</f>
        <v>246546.549</v>
      </c>
      <c r="G23" s="372">
        <v>6.1184157110325939E-2</v>
      </c>
      <c r="H23" s="68"/>
      <c r="I23" s="68"/>
      <c r="J23" s="87" t="str">
        <f t="shared" si="1"/>
        <v>VE</v>
      </c>
      <c r="K23" s="76">
        <f t="shared" si="0"/>
        <v>10342.959000000001</v>
      </c>
      <c r="L23" s="87" t="str">
        <f t="shared" si="2"/>
        <v>VE</v>
      </c>
      <c r="M23" s="85">
        <f>K23/'6.1, 6.2'!F5</f>
        <v>1.9710223389045309E-2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38395.675000000003</v>
      </c>
      <c r="C24" s="361">
        <v>6.3744541524444989E-2</v>
      </c>
      <c r="D24" s="23">
        <v>35522.074000000001</v>
      </c>
      <c r="E24" s="361">
        <v>6.1680747841097151E-2</v>
      </c>
      <c r="F24" s="23">
        <v>41743.451000000001</v>
      </c>
      <c r="G24" s="361">
        <v>7.1308227085299769E-2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96762.335999999996</v>
      </c>
      <c r="C25" s="361">
        <v>5.3991638342297824E-2</v>
      </c>
      <c r="D25" s="23">
        <v>104977.94500000001</v>
      </c>
      <c r="E25" s="361">
        <v>5.4902243749731933E-2</v>
      </c>
      <c r="F25" s="23">
        <v>108570.94</v>
      </c>
      <c r="G25" s="361">
        <v>5.7858528797823508E-2</v>
      </c>
      <c r="H25" s="68"/>
      <c r="I25" s="68"/>
      <c r="J25" s="87" t="str">
        <f t="shared" si="1"/>
        <v>VTE</v>
      </c>
      <c r="K25" s="76">
        <f t="shared" si="0"/>
        <v>3225.3989999999999</v>
      </c>
      <c r="L25" s="87" t="str">
        <f t="shared" si="2"/>
        <v>VTE</v>
      </c>
      <c r="M25" s="85">
        <f>K25/'6.1, 6.2'!H5</f>
        <v>3.1713706417631431E-2</v>
      </c>
      <c r="N25" s="78"/>
      <c r="O25" s="86"/>
    </row>
    <row r="26" spans="1:20" x14ac:dyDescent="0.2">
      <c r="A26" s="18" t="s">
        <v>132</v>
      </c>
      <c r="B26" s="23">
        <v>31504.300999999999</v>
      </c>
      <c r="C26" s="361">
        <v>6.1353642108855112E-2</v>
      </c>
      <c r="D26" s="23">
        <v>33464.976000000002</v>
      </c>
      <c r="E26" s="74">
        <v>6.0209431440862021E-2</v>
      </c>
      <c r="F26" s="23">
        <v>33080.288999999997</v>
      </c>
      <c r="G26" s="74">
        <v>6.142333799890775E-2</v>
      </c>
      <c r="H26" s="68"/>
      <c r="I26" s="68"/>
      <c r="J26" s="87" t="str">
        <f t="shared" si="1"/>
        <v>FVE</v>
      </c>
      <c r="K26" s="76">
        <f t="shared" si="0"/>
        <v>33269.934000000023</v>
      </c>
      <c r="L26" s="87" t="str">
        <f t="shared" si="2"/>
        <v>FVE</v>
      </c>
      <c r="M26" s="85">
        <f>K26/'6.1, 6.2'!I5</f>
        <v>4.4270981750475197E-2</v>
      </c>
      <c r="N26" s="78"/>
      <c r="O26" s="86"/>
    </row>
    <row r="27" spans="1:20" x14ac:dyDescent="0.2">
      <c r="A27" s="444" t="s">
        <v>130</v>
      </c>
      <c r="B27" s="250">
        <v>60644.55</v>
      </c>
      <c r="C27" s="362">
        <v>6.0931567172259851E-2</v>
      </c>
      <c r="D27" s="250">
        <v>58896.47</v>
      </c>
      <c r="E27" s="363">
        <v>6.1099914632805064E-2</v>
      </c>
      <c r="F27" s="250">
        <v>63151.868999999999</v>
      </c>
      <c r="G27" s="363">
        <v>6.1364034389311407E-2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1.9104756262884139E-2</v>
      </c>
      <c r="J32" s="87" t="str">
        <f t="shared" si="5"/>
        <v>PE</v>
      </c>
      <c r="K32" s="70">
        <f t="shared" si="6"/>
        <v>24621.473000000002</v>
      </c>
      <c r="L32" s="70">
        <f t="shared" si="7"/>
        <v>37232.243999999999</v>
      </c>
      <c r="M32" s="70">
        <f t="shared" si="8"/>
        <v>35517.858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5.8676652321232398E-2</v>
      </c>
      <c r="J34" s="87" t="str">
        <f t="shared" si="5"/>
        <v>PSE</v>
      </c>
      <c r="K34" s="70">
        <f t="shared" si="6"/>
        <v>24489.238999999994</v>
      </c>
      <c r="L34" s="70">
        <f t="shared" si="7"/>
        <v>24309.422000000002</v>
      </c>
      <c r="M34" s="70">
        <f t="shared" si="8"/>
        <v>22638.105999999996</v>
      </c>
    </row>
    <row r="35" spans="8:13" ht="12.75" customHeight="1" x14ac:dyDescent="0.2">
      <c r="H35" s="87" t="str">
        <f t="shared" si="3"/>
        <v>VE</v>
      </c>
      <c r="I35" s="88">
        <f t="shared" si="4"/>
        <v>2.7183654959094302E-2</v>
      </c>
      <c r="J35" s="87" t="str">
        <f t="shared" si="5"/>
        <v>VE</v>
      </c>
      <c r="K35" s="70">
        <f t="shared" si="6"/>
        <v>3491.489</v>
      </c>
      <c r="L35" s="70">
        <f t="shared" si="7"/>
        <v>2845.5240000000013</v>
      </c>
      <c r="M35" s="70">
        <f t="shared" si="8"/>
        <v>4005.9460000000004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3.0065416477244759E-2</v>
      </c>
      <c r="J37" s="87" t="str">
        <f t="shared" si="5"/>
        <v>VTE</v>
      </c>
      <c r="K37" s="70">
        <f t="shared" si="6"/>
        <v>1101.683</v>
      </c>
      <c r="L37" s="70">
        <f t="shared" si="7"/>
        <v>1195.6510000000001</v>
      </c>
      <c r="M37" s="70">
        <f t="shared" si="8"/>
        <v>928.06499999999994</v>
      </c>
    </row>
    <row r="38" spans="8:13" ht="12.75" customHeight="1" x14ac:dyDescent="0.2">
      <c r="H38" s="87" t="str">
        <f t="shared" si="3"/>
        <v>FVE</v>
      </c>
      <c r="I38" s="88">
        <f t="shared" si="4"/>
        <v>4.4478037560060482E-2</v>
      </c>
      <c r="J38" s="87" t="str">
        <f t="shared" si="5"/>
        <v>FVE</v>
      </c>
      <c r="K38" s="70">
        <f t="shared" si="6"/>
        <v>13099.248000000009</v>
      </c>
      <c r="L38" s="70">
        <f t="shared" si="7"/>
        <v>11856.321000000024</v>
      </c>
      <c r="M38" s="70">
        <f t="shared" si="8"/>
        <v>8314.3649999999943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417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234.71983999999992</v>
      </c>
      <c r="C7" s="568"/>
      <c r="D7" s="568"/>
      <c r="E7" s="568"/>
      <c r="F7" s="568"/>
      <c r="G7" s="580"/>
      <c r="H7" s="578">
        <f>SUM(H8,J8,L8)</f>
        <v>85930.353999999963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233.88183999999993</v>
      </c>
      <c r="C8" s="362">
        <v>1.1176970215079655E-2</v>
      </c>
      <c r="D8" s="327">
        <f>SUM(D9:D16)</f>
        <v>234.96664999999996</v>
      </c>
      <c r="E8" s="362">
        <v>1.1228643792999782E-2</v>
      </c>
      <c r="F8" s="327">
        <f>SUM(F9:F16)</f>
        <v>234.71983999999992</v>
      </c>
      <c r="G8" s="368">
        <v>1.1220848565013014E-2</v>
      </c>
      <c r="H8" s="327">
        <f>SUM(H9:H16)</f>
        <v>30111.38799999997</v>
      </c>
      <c r="I8" s="362">
        <v>4.561516519362081E-3</v>
      </c>
      <c r="J8" s="327">
        <f>SUM(J9:J16)</f>
        <v>27452.63099999999</v>
      </c>
      <c r="K8" s="362">
        <v>4.1526194650244883E-3</v>
      </c>
      <c r="L8" s="327">
        <f>SUM(L9:L16)</f>
        <v>28366.334999999999</v>
      </c>
      <c r="M8" s="362">
        <v>4.1305591527762723E-3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4.835</v>
      </c>
      <c r="C10" s="361">
        <v>5.0587076890368959E-4</v>
      </c>
      <c r="D10" s="23">
        <v>4.835</v>
      </c>
      <c r="E10" s="361">
        <v>5.0587076890368959E-4</v>
      </c>
      <c r="F10" s="23">
        <v>4.835</v>
      </c>
      <c r="G10" s="369">
        <v>5.0587076890368959E-4</v>
      </c>
      <c r="H10" s="23">
        <v>2762.88</v>
      </c>
      <c r="I10" s="361">
        <v>8.8140278997996544E-4</v>
      </c>
      <c r="J10" s="23">
        <v>2612.4270000000001</v>
      </c>
      <c r="K10" s="361">
        <v>7.8425772225851949E-4</v>
      </c>
      <c r="L10" s="23">
        <v>2424.8609999999999</v>
      </c>
      <c r="M10" s="361">
        <v>7.3692006095166316E-4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41.361000000000018</v>
      </c>
      <c r="C12" s="361">
        <v>4.1429192450773991E-2</v>
      </c>
      <c r="D12" s="23">
        <v>41.361000000000018</v>
      </c>
      <c r="E12" s="361">
        <v>4.1305114180513781E-2</v>
      </c>
      <c r="F12" s="23">
        <v>41.361000000000018</v>
      </c>
      <c r="G12" s="369">
        <v>4.1104364897760842E-2</v>
      </c>
      <c r="H12" s="23">
        <v>6116.7390000000005</v>
      </c>
      <c r="I12" s="361">
        <v>2.1834618655499648E-2</v>
      </c>
      <c r="J12" s="23">
        <v>7002.9330000000009</v>
      </c>
      <c r="K12" s="361">
        <v>2.4765704924359019E-2</v>
      </c>
      <c r="L12" s="23">
        <v>8462.2060000000038</v>
      </c>
      <c r="M12" s="361">
        <v>2.9256371142309286E-2</v>
      </c>
      <c r="N12" s="76"/>
      <c r="O12" s="85"/>
      <c r="X12" s="70"/>
    </row>
    <row r="13" spans="1:24" x14ac:dyDescent="0.2">
      <c r="A13" s="56" t="s">
        <v>43</v>
      </c>
      <c r="B13" s="255">
        <v>25.68229999999998</v>
      </c>
      <c r="C13" s="361">
        <v>2.3097283656448822E-2</v>
      </c>
      <c r="D13" s="23">
        <v>25.67479999999998</v>
      </c>
      <c r="E13" s="361">
        <v>2.3112936050540336E-2</v>
      </c>
      <c r="F13" s="23">
        <v>25.609799999999979</v>
      </c>
      <c r="G13" s="369">
        <v>2.306306912518679E-2</v>
      </c>
      <c r="H13" s="23">
        <v>1674.3679999999995</v>
      </c>
      <c r="I13" s="361">
        <v>9.2709643605115473E-3</v>
      </c>
      <c r="J13" s="23">
        <v>1302.3799999999997</v>
      </c>
      <c r="K13" s="361">
        <v>7.3566659927283206E-3</v>
      </c>
      <c r="L13" s="23">
        <v>2789.7090000000017</v>
      </c>
      <c r="M13" s="361">
        <v>1.6693494234713301E-2</v>
      </c>
      <c r="N13" s="76"/>
      <c r="O13" s="85"/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50.096199999999996</v>
      </c>
      <c r="C15" s="361">
        <v>0.1475979339435885</v>
      </c>
      <c r="D15" s="23">
        <v>50.096199999999996</v>
      </c>
      <c r="E15" s="74">
        <v>0.1475979339435885</v>
      </c>
      <c r="F15" s="23">
        <v>50.096199999999996</v>
      </c>
      <c r="G15" s="370">
        <v>0.1475979339435885</v>
      </c>
      <c r="H15" s="23">
        <v>3964.5260000000012</v>
      </c>
      <c r="I15" s="361">
        <v>0.1090438617221231</v>
      </c>
      <c r="J15" s="23">
        <v>2937.7709999999997</v>
      </c>
      <c r="K15" s="74">
        <v>0.10264955017962622</v>
      </c>
      <c r="L15" s="23">
        <v>4512.0530000000017</v>
      </c>
      <c r="M15" s="74">
        <v>0.12285372007694836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111.90733999999993</v>
      </c>
      <c r="C16" s="362">
        <v>5.3470629513441545E-2</v>
      </c>
      <c r="D16" s="250">
        <v>112.99964999999995</v>
      </c>
      <c r="E16" s="363">
        <v>5.4034056738584378E-2</v>
      </c>
      <c r="F16" s="250">
        <v>112.81783999999992</v>
      </c>
      <c r="G16" s="371">
        <v>5.4256698645980858E-2</v>
      </c>
      <c r="H16" s="250">
        <v>15592.874999999967</v>
      </c>
      <c r="I16" s="362">
        <v>5.1724119057516726E-2</v>
      </c>
      <c r="J16" s="250">
        <v>13597.119999999992</v>
      </c>
      <c r="K16" s="363">
        <v>5.1711284417369566E-2</v>
      </c>
      <c r="L16" s="250">
        <v>10177.505999999992</v>
      </c>
      <c r="M16" s="363">
        <v>5.4395721400495575E-2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7.667914998661287E-3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5.4613691664947672E-2</v>
      </c>
      <c r="J20" s="87" t="str">
        <f t="shared" ref="J20:J26" si="1">A10</f>
        <v>PE</v>
      </c>
      <c r="K20" s="76">
        <f t="shared" si="0"/>
        <v>7800.1680000000006</v>
      </c>
      <c r="L20" s="87" t="str">
        <f t="shared" ref="L20:L26" si="2">A10</f>
        <v>PE</v>
      </c>
      <c r="M20" s="85">
        <f>K20/'6.1, 6.2'!C5</f>
        <v>7.9950420048583977E-4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4.3511503512767433E-2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530217.78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4.7500488498685767E-2</v>
      </c>
      <c r="J22" s="87" t="str">
        <f t="shared" si="1"/>
        <v>PSE</v>
      </c>
      <c r="K22" s="76">
        <f t="shared" si="0"/>
        <v>21581.878000000004</v>
      </c>
      <c r="L22" s="87" t="str">
        <f t="shared" si="2"/>
        <v>PSE</v>
      </c>
      <c r="M22" s="85">
        <f>K22/'6.1, 6.2'!E5</f>
        <v>2.5326382693505928E-2</v>
      </c>
      <c r="N22" s="78"/>
      <c r="O22" s="68"/>
    </row>
    <row r="23" spans="1:15" x14ac:dyDescent="0.2">
      <c r="A23" s="567"/>
      <c r="B23" s="327">
        <f>SUM(B24:B27)</f>
        <v>166414.198</v>
      </c>
      <c r="C23" s="372">
        <v>4.2634386462656479E-2</v>
      </c>
      <c r="D23" s="327">
        <f>SUM(D24:D27)</f>
        <v>178398.30900000001</v>
      </c>
      <c r="E23" s="372">
        <v>4.4513475752210145E-2</v>
      </c>
      <c r="F23" s="327">
        <f>SUM(F24:F27)</f>
        <v>185405.27299999999</v>
      </c>
      <c r="G23" s="372">
        <v>4.601104902228776E-2</v>
      </c>
      <c r="H23" s="68"/>
      <c r="I23" s="68"/>
      <c r="J23" s="87" t="str">
        <f t="shared" si="1"/>
        <v>VE</v>
      </c>
      <c r="K23" s="76">
        <f t="shared" si="0"/>
        <v>5766.4570000000003</v>
      </c>
      <c r="L23" s="87" t="str">
        <f t="shared" si="2"/>
        <v>VE</v>
      </c>
      <c r="M23" s="85">
        <f>K23/'6.1, 6.2'!F5</f>
        <v>1.0988939976782665E-2</v>
      </c>
      <c r="N23" s="78"/>
      <c r="O23" s="68"/>
    </row>
    <row r="24" spans="1:15" x14ac:dyDescent="0.2">
      <c r="A24" s="18" t="s">
        <v>8</v>
      </c>
      <c r="B24" s="23">
        <v>4127.902</v>
      </c>
      <c r="C24" s="361">
        <v>6.8531474039156626E-3</v>
      </c>
      <c r="D24" s="23">
        <v>4540.6360000000004</v>
      </c>
      <c r="E24" s="361">
        <v>7.8843882863992697E-3</v>
      </c>
      <c r="F24" s="23">
        <v>4854.8530000000001</v>
      </c>
      <c r="G24" s="361">
        <v>8.2932999523625591E-3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92687.764999999999</v>
      </c>
      <c r="C25" s="361">
        <v>5.1718101210742683E-2</v>
      </c>
      <c r="D25" s="23">
        <v>104218.386</v>
      </c>
      <c r="E25" s="361">
        <v>5.4505003230684787E-2</v>
      </c>
      <c r="F25" s="23">
        <v>107879.25599999999</v>
      </c>
      <c r="G25" s="361">
        <v>5.7489923546427561E-2</v>
      </c>
      <c r="H25" s="68"/>
      <c r="I25" s="68"/>
      <c r="J25" s="87" t="str">
        <f t="shared" si="1"/>
        <v>VTE</v>
      </c>
      <c r="K25" s="76">
        <f t="shared" si="0"/>
        <v>11414.350000000002</v>
      </c>
      <c r="L25" s="87" t="str">
        <f t="shared" si="2"/>
        <v>VTE</v>
      </c>
      <c r="M25" s="85">
        <f>K25/'6.1, 6.2'!H5</f>
        <v>0.11223149286277184</v>
      </c>
      <c r="N25" s="78"/>
      <c r="O25" s="86"/>
    </row>
    <row r="26" spans="1:15" x14ac:dyDescent="0.2">
      <c r="A26" s="18" t="s">
        <v>132</v>
      </c>
      <c r="B26" s="23">
        <v>22478.958999999999</v>
      </c>
      <c r="C26" s="361">
        <v>4.3777070485253027E-2</v>
      </c>
      <c r="D26" s="23">
        <v>23877.937999999998</v>
      </c>
      <c r="E26" s="74">
        <v>4.2960648498900876E-2</v>
      </c>
      <c r="F26" s="23">
        <v>23603.456999999999</v>
      </c>
      <c r="G26" s="74">
        <v>4.3826797197983519E-2</v>
      </c>
      <c r="H26" s="68"/>
      <c r="I26" s="68"/>
      <c r="J26" s="87" t="str">
        <f t="shared" si="1"/>
        <v>FVE</v>
      </c>
      <c r="K26" s="76">
        <f t="shared" si="0"/>
        <v>39367.500999999953</v>
      </c>
      <c r="L26" s="87" t="str">
        <f t="shared" si="2"/>
        <v>FVE</v>
      </c>
      <c r="M26" s="85">
        <f>K26/'6.1, 6.2'!I5</f>
        <v>5.2384772339278185E-2</v>
      </c>
      <c r="N26" s="78"/>
      <c r="O26" s="86"/>
    </row>
    <row r="27" spans="1:15" x14ac:dyDescent="0.2">
      <c r="A27" s="444" t="s">
        <v>130</v>
      </c>
      <c r="B27" s="250">
        <v>47119.572</v>
      </c>
      <c r="C27" s="362">
        <v>4.7342578458346787E-2</v>
      </c>
      <c r="D27" s="250">
        <v>45761.349000000002</v>
      </c>
      <c r="E27" s="363">
        <v>4.7473380278682226E-2</v>
      </c>
      <c r="F27" s="250">
        <v>49067.707000000002</v>
      </c>
      <c r="G27" s="363">
        <v>4.7678596175081626E-2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5.0587076890368959E-4</v>
      </c>
      <c r="J32" s="87" t="str">
        <f t="shared" si="5"/>
        <v>PE</v>
      </c>
      <c r="K32" s="70">
        <f t="shared" si="6"/>
        <v>2762.88</v>
      </c>
      <c r="L32" s="70">
        <f t="shared" si="7"/>
        <v>2612.4270000000001</v>
      </c>
      <c r="M32" s="70">
        <f t="shared" si="8"/>
        <v>2424.8609999999999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4.1104364897760842E-2</v>
      </c>
      <c r="J34" s="87" t="str">
        <f t="shared" si="5"/>
        <v>PSE</v>
      </c>
      <c r="K34" s="70">
        <f t="shared" si="6"/>
        <v>6116.7390000000005</v>
      </c>
      <c r="L34" s="70">
        <f t="shared" si="7"/>
        <v>7002.9330000000009</v>
      </c>
      <c r="M34" s="70">
        <f t="shared" si="8"/>
        <v>8462.2060000000038</v>
      </c>
    </row>
    <row r="35" spans="8:13" ht="13.5" customHeight="1" x14ac:dyDescent="0.2">
      <c r="H35" s="87" t="str">
        <f t="shared" si="3"/>
        <v>VE</v>
      </c>
      <c r="I35" s="88">
        <f t="shared" si="4"/>
        <v>2.306306912518679E-2</v>
      </c>
      <c r="J35" s="87" t="str">
        <f t="shared" si="5"/>
        <v>VE</v>
      </c>
      <c r="K35" s="70">
        <f t="shared" si="6"/>
        <v>1674.3679999999995</v>
      </c>
      <c r="L35" s="70">
        <f t="shared" si="7"/>
        <v>1302.3799999999997</v>
      </c>
      <c r="M35" s="70">
        <f t="shared" si="8"/>
        <v>2789.7090000000017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0.1475979339435885</v>
      </c>
      <c r="J37" s="87" t="str">
        <f t="shared" si="5"/>
        <v>VTE</v>
      </c>
      <c r="K37" s="70">
        <f t="shared" si="6"/>
        <v>3964.5260000000012</v>
      </c>
      <c r="L37" s="70">
        <f t="shared" si="7"/>
        <v>2937.7709999999997</v>
      </c>
      <c r="M37" s="70">
        <f t="shared" si="8"/>
        <v>4512.0530000000017</v>
      </c>
    </row>
    <row r="38" spans="8:13" ht="12.75" customHeight="1" x14ac:dyDescent="0.2">
      <c r="H38" s="87" t="str">
        <f t="shared" si="3"/>
        <v>FVE</v>
      </c>
      <c r="I38" s="88">
        <f t="shared" si="4"/>
        <v>5.4256698645980858E-2</v>
      </c>
      <c r="J38" s="87" t="str">
        <f t="shared" si="5"/>
        <v>FVE</v>
      </c>
      <c r="K38" s="70">
        <f t="shared" si="6"/>
        <v>15592.874999999967</v>
      </c>
      <c r="L38" s="70">
        <f t="shared" si="7"/>
        <v>13597.119999999992</v>
      </c>
      <c r="M38" s="70">
        <f t="shared" si="8"/>
        <v>10177.505999999992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418</v>
      </c>
      <c r="M1" s="357" t="str">
        <f>'3.1'!N1</f>
        <v>III.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3" t="s">
        <v>53</v>
      </c>
      <c r="B7" s="578">
        <f>F8</f>
        <v>1461.2603000000006</v>
      </c>
      <c r="C7" s="568"/>
      <c r="D7" s="568"/>
      <c r="E7" s="568"/>
      <c r="F7" s="568"/>
      <c r="G7" s="580"/>
      <c r="H7" s="578">
        <f>SUM(H8,J8,L8)</f>
        <v>1146736.6499999999</v>
      </c>
      <c r="I7" s="568"/>
      <c r="J7" s="568"/>
      <c r="K7" s="568"/>
      <c r="L7" s="568"/>
      <c r="M7" s="568"/>
      <c r="N7" s="73"/>
    </row>
    <row r="8" spans="1:21" x14ac:dyDescent="0.2">
      <c r="A8" s="574"/>
      <c r="B8" s="367">
        <f>SUM(B9:B16)</f>
        <v>1462.0568300000007</v>
      </c>
      <c r="C8" s="362">
        <v>6.9870177358206997E-2</v>
      </c>
      <c r="D8" s="327">
        <f>SUM(D9:D16)</f>
        <v>1461.8190100000006</v>
      </c>
      <c r="E8" s="362">
        <v>6.9857764721613022E-2</v>
      </c>
      <c r="F8" s="327">
        <f>SUM(F9:F16)</f>
        <v>1461.2603000000006</v>
      </c>
      <c r="G8" s="368">
        <v>6.9855963349180455E-2</v>
      </c>
      <c r="H8" s="327">
        <f>SUM(H9:H16)</f>
        <v>314322.90399999992</v>
      </c>
      <c r="I8" s="362">
        <v>4.7616174950482607E-2</v>
      </c>
      <c r="J8" s="327">
        <f>SUM(J9:J16)</f>
        <v>369467.58199999999</v>
      </c>
      <c r="K8" s="362">
        <v>5.5887476603198129E-2</v>
      </c>
      <c r="L8" s="327">
        <f>SUM(L9:L16)</f>
        <v>462946.16400000011</v>
      </c>
      <c r="M8" s="362">
        <v>6.7411828667780518E-2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1259.6520000000003</v>
      </c>
      <c r="C10" s="361">
        <v>0.13179340760932171</v>
      </c>
      <c r="D10" s="23">
        <v>1259.6520000000003</v>
      </c>
      <c r="E10" s="361">
        <v>0.13179340760932171</v>
      </c>
      <c r="F10" s="23">
        <v>1259.6520000000003</v>
      </c>
      <c r="G10" s="369">
        <v>0.13179340760932171</v>
      </c>
      <c r="H10" s="23">
        <v>263492.81699999998</v>
      </c>
      <c r="I10" s="361">
        <v>8.4058411528361868E-2</v>
      </c>
      <c r="J10" s="23">
        <v>318127.49900000007</v>
      </c>
      <c r="K10" s="361">
        <v>9.550274428856366E-2</v>
      </c>
      <c r="L10" s="23">
        <v>411701.91800000006</v>
      </c>
      <c r="M10" s="361">
        <v>0.12511702836017269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93.376999999999981</v>
      </c>
      <c r="C12" s="361">
        <v>9.3530951946904584E-2</v>
      </c>
      <c r="D12" s="23">
        <v>93.376999999999981</v>
      </c>
      <c r="E12" s="361">
        <v>9.3250831624811611E-2</v>
      </c>
      <c r="F12" s="23">
        <v>93.376999999999981</v>
      </c>
      <c r="G12" s="369">
        <v>9.2797618071570123E-2</v>
      </c>
      <c r="H12" s="23">
        <v>37222.343000000008</v>
      </c>
      <c r="I12" s="361">
        <v>0.1328707445044176</v>
      </c>
      <c r="J12" s="23">
        <v>37769.62799999999</v>
      </c>
      <c r="K12" s="361">
        <v>0.13357138532537838</v>
      </c>
      <c r="L12" s="23">
        <v>38822.622999999992</v>
      </c>
      <c r="M12" s="361">
        <v>0.13422139182217405</v>
      </c>
      <c r="N12" s="76"/>
      <c r="O12" s="85"/>
    </row>
    <row r="13" spans="1:21" x14ac:dyDescent="0.2">
      <c r="A13" s="56" t="s">
        <v>43</v>
      </c>
      <c r="B13" s="255">
        <v>17.960399999999989</v>
      </c>
      <c r="C13" s="361">
        <v>1.6152620808233046E-2</v>
      </c>
      <c r="D13" s="23">
        <v>17.951899999999988</v>
      </c>
      <c r="E13" s="361">
        <v>1.6160636760001835E-2</v>
      </c>
      <c r="F13" s="23">
        <v>17.951899999999988</v>
      </c>
      <c r="G13" s="369">
        <v>1.616669831972295E-2</v>
      </c>
      <c r="H13" s="23">
        <v>2215.848</v>
      </c>
      <c r="I13" s="361">
        <v>1.2269135480557915E-2</v>
      </c>
      <c r="J13" s="23">
        <v>2765.0730000000008</v>
      </c>
      <c r="K13" s="361">
        <v>1.5618881207106442E-2</v>
      </c>
      <c r="L13" s="23">
        <v>3561.4449999999993</v>
      </c>
      <c r="M13" s="361">
        <v>2.1311528039214295E-2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28.4</v>
      </c>
      <c r="C15" s="361">
        <v>8.3674636479371955E-2</v>
      </c>
      <c r="D15" s="23">
        <v>28.4</v>
      </c>
      <c r="E15" s="74">
        <v>8.3674636479371955E-2</v>
      </c>
      <c r="F15" s="23">
        <v>28.4</v>
      </c>
      <c r="G15" s="370">
        <v>8.3674636479371955E-2</v>
      </c>
      <c r="H15" s="23">
        <v>3161.5169999999998</v>
      </c>
      <c r="I15" s="361">
        <v>8.6957185444146753E-2</v>
      </c>
      <c r="J15" s="23">
        <v>3754.8559999999998</v>
      </c>
      <c r="K15" s="74">
        <v>0.13119956572151834</v>
      </c>
      <c r="L15" s="23">
        <v>3656.1190000000001</v>
      </c>
      <c r="M15" s="74">
        <v>9.9548436198336365E-2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62.667430000000316</v>
      </c>
      <c r="C16" s="362">
        <v>2.994322742448843E-2</v>
      </c>
      <c r="D16" s="250">
        <v>62.438110000000314</v>
      </c>
      <c r="E16" s="363">
        <v>2.9856591399973285E-2</v>
      </c>
      <c r="F16" s="250">
        <v>61.879400000000302</v>
      </c>
      <c r="G16" s="371">
        <v>2.9759229198096034E-2</v>
      </c>
      <c r="H16" s="250">
        <v>8230.3789999999844</v>
      </c>
      <c r="I16" s="362">
        <v>2.7301514524068558E-2</v>
      </c>
      <c r="J16" s="250">
        <v>7050.5260000000144</v>
      </c>
      <c r="K16" s="363">
        <v>2.6813895536559208E-2</v>
      </c>
      <c r="L16" s="250">
        <v>5204.0589999999947</v>
      </c>
      <c r="M16" s="363">
        <v>2.7814136736027624E-2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0.16867566694983208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0.10704761929916397</v>
      </c>
      <c r="J20" s="87" t="str">
        <f t="shared" ref="J20:J26" si="1">A10</f>
        <v>PE</v>
      </c>
      <c r="K20" s="76">
        <f t="shared" si="0"/>
        <v>993322.23400000017</v>
      </c>
      <c r="L20" s="87" t="str">
        <f t="shared" ref="L20:L26" si="2">A10</f>
        <v>PE</v>
      </c>
      <c r="M20" s="85">
        <f>K20/'6.1, 6.2'!C5</f>
        <v>0.10181387099854494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8.436598640328441E-2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1287626.1839999999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8.6030241503013208E-2</v>
      </c>
      <c r="J22" s="87" t="str">
        <f t="shared" si="1"/>
        <v>PSE</v>
      </c>
      <c r="K22" s="76">
        <f t="shared" si="0"/>
        <v>113814.59399999998</v>
      </c>
      <c r="L22" s="87" t="str">
        <f t="shared" si="2"/>
        <v>PSE</v>
      </c>
      <c r="M22" s="85">
        <f>K22/'6.1, 6.2'!E5</f>
        <v>0.13356168373067454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7"/>
      <c r="B23" s="327">
        <f>SUM(B24:B27)</f>
        <v>428121.06300000002</v>
      </c>
      <c r="C23" s="372">
        <v>0.10968222106112185</v>
      </c>
      <c r="D23" s="327">
        <f>SUM(D24:D27)</f>
        <v>425428.11099999998</v>
      </c>
      <c r="E23" s="372">
        <v>0.10615170070534169</v>
      </c>
      <c r="F23" s="327">
        <f>SUM(F24:F27)</f>
        <v>434077.01</v>
      </c>
      <c r="G23" s="372">
        <v>0.10772260283318963</v>
      </c>
      <c r="H23" s="68"/>
      <c r="I23" s="68"/>
      <c r="J23" s="87" t="str">
        <f t="shared" si="1"/>
        <v>VE</v>
      </c>
      <c r="K23" s="76">
        <f t="shared" si="0"/>
        <v>8542.366</v>
      </c>
      <c r="L23" s="87" t="str">
        <f t="shared" si="2"/>
        <v>VE</v>
      </c>
      <c r="M23" s="85">
        <f>K23/'6.1, 6.2'!F5</f>
        <v>1.6278894862774319E-2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108317.224</v>
      </c>
      <c r="C24" s="361">
        <v>0.17982837345822436</v>
      </c>
      <c r="D24" s="23">
        <v>92372.315000000002</v>
      </c>
      <c r="E24" s="361">
        <v>0.16039585608130302</v>
      </c>
      <c r="F24" s="23">
        <v>96792.501000000004</v>
      </c>
      <c r="G24" s="361">
        <v>0.16534573630393196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190878.25</v>
      </c>
      <c r="C25" s="361">
        <v>0.1065066209378276</v>
      </c>
      <c r="D25" s="23">
        <v>203877.61</v>
      </c>
      <c r="E25" s="361">
        <v>0.10662561778412392</v>
      </c>
      <c r="F25" s="23">
        <v>202650.234</v>
      </c>
      <c r="G25" s="361">
        <v>0.10799431597234649</v>
      </c>
      <c r="H25" s="68"/>
      <c r="I25" s="68"/>
      <c r="J25" s="87" t="str">
        <f t="shared" si="1"/>
        <v>VTE</v>
      </c>
      <c r="K25" s="76">
        <f t="shared" si="0"/>
        <v>10572.492</v>
      </c>
      <c r="L25" s="87" t="str">
        <f t="shared" si="2"/>
        <v>VTE</v>
      </c>
      <c r="M25" s="85">
        <f>K25/'6.1, 6.2'!H5</f>
        <v>0.10395393171224925</v>
      </c>
      <c r="N25" s="78"/>
      <c r="O25" s="86"/>
    </row>
    <row r="26" spans="1:20" x14ac:dyDescent="0.2">
      <c r="A26" s="18" t="s">
        <v>132</v>
      </c>
      <c r="B26" s="23">
        <v>43585.243000000002</v>
      </c>
      <c r="C26" s="361">
        <v>8.4880899285766809E-2</v>
      </c>
      <c r="D26" s="23">
        <v>46297.777000000002</v>
      </c>
      <c r="E26" s="74">
        <v>8.3297918102371221E-2</v>
      </c>
      <c r="F26" s="23">
        <v>45765.574000000001</v>
      </c>
      <c r="G26" s="74">
        <v>8.4977320497896039E-2</v>
      </c>
      <c r="H26" s="68"/>
      <c r="I26" s="68"/>
      <c r="J26" s="87" t="str">
        <f t="shared" si="1"/>
        <v>FVE</v>
      </c>
      <c r="K26" s="76">
        <f t="shared" si="0"/>
        <v>20484.963999999993</v>
      </c>
      <c r="L26" s="87" t="str">
        <f t="shared" si="2"/>
        <v>FVE</v>
      </c>
      <c r="M26" s="85">
        <f>K26/'6.1, 6.2'!I5</f>
        <v>2.7258529199461003E-2</v>
      </c>
      <c r="N26" s="78"/>
      <c r="O26" s="86"/>
    </row>
    <row r="27" spans="1:20" x14ac:dyDescent="0.2">
      <c r="A27" s="444" t="s">
        <v>130</v>
      </c>
      <c r="B27" s="250">
        <v>85340.346000000005</v>
      </c>
      <c r="C27" s="362">
        <v>8.574424288419813E-2</v>
      </c>
      <c r="D27" s="250">
        <v>82880.409</v>
      </c>
      <c r="E27" s="363">
        <v>8.5981144789016528E-2</v>
      </c>
      <c r="F27" s="250">
        <v>88868.701000000001</v>
      </c>
      <c r="G27" s="363">
        <v>8.6352820758122506E-2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0.13179340760932171</v>
      </c>
      <c r="J32" s="87" t="str">
        <f t="shared" si="5"/>
        <v>PE</v>
      </c>
      <c r="K32" s="70">
        <f t="shared" si="6"/>
        <v>263492.81699999998</v>
      </c>
      <c r="L32" s="70">
        <f t="shared" si="7"/>
        <v>318127.49900000007</v>
      </c>
      <c r="M32" s="70">
        <f t="shared" si="8"/>
        <v>411701.91800000006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9.2797618071570123E-2</v>
      </c>
      <c r="J34" s="87" t="str">
        <f t="shared" si="5"/>
        <v>PSE</v>
      </c>
      <c r="K34" s="70">
        <f t="shared" si="6"/>
        <v>37222.343000000008</v>
      </c>
      <c r="L34" s="70">
        <f t="shared" si="7"/>
        <v>37769.62799999999</v>
      </c>
      <c r="M34" s="70">
        <f t="shared" si="8"/>
        <v>38822.622999999992</v>
      </c>
    </row>
    <row r="35" spans="8:13" ht="12.75" customHeight="1" x14ac:dyDescent="0.2">
      <c r="H35" s="87" t="str">
        <f t="shared" si="3"/>
        <v>VE</v>
      </c>
      <c r="I35" s="88">
        <f t="shared" si="4"/>
        <v>1.616669831972295E-2</v>
      </c>
      <c r="J35" s="87" t="str">
        <f t="shared" si="5"/>
        <v>VE</v>
      </c>
      <c r="K35" s="70">
        <f t="shared" si="6"/>
        <v>2215.848</v>
      </c>
      <c r="L35" s="70">
        <f t="shared" si="7"/>
        <v>2765.0730000000008</v>
      </c>
      <c r="M35" s="70">
        <f t="shared" si="8"/>
        <v>3561.4449999999993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8.3674636479371955E-2</v>
      </c>
      <c r="J37" s="87" t="str">
        <f t="shared" si="5"/>
        <v>VTE</v>
      </c>
      <c r="K37" s="70">
        <f t="shared" si="6"/>
        <v>3161.5169999999998</v>
      </c>
      <c r="L37" s="70">
        <f t="shared" si="7"/>
        <v>3754.8559999999998</v>
      </c>
      <c r="M37" s="70">
        <f t="shared" si="8"/>
        <v>3656.1190000000001</v>
      </c>
    </row>
    <row r="38" spans="8:13" ht="12.75" customHeight="1" x14ac:dyDescent="0.2">
      <c r="H38" s="87" t="str">
        <f t="shared" si="3"/>
        <v>FVE</v>
      </c>
      <c r="I38" s="88">
        <f t="shared" si="4"/>
        <v>2.9759229198096034E-2</v>
      </c>
      <c r="J38" s="87" t="str">
        <f t="shared" si="5"/>
        <v>FVE</v>
      </c>
      <c r="K38" s="70">
        <f t="shared" si="6"/>
        <v>8230.3789999999844</v>
      </c>
      <c r="L38" s="70">
        <f t="shared" si="7"/>
        <v>7050.5260000000144</v>
      </c>
      <c r="M38" s="70">
        <f t="shared" si="8"/>
        <v>5204.0589999999947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419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1051.4812199999999</v>
      </c>
      <c r="C7" s="568"/>
      <c r="D7" s="568"/>
      <c r="E7" s="568"/>
      <c r="F7" s="568"/>
      <c r="G7" s="580"/>
      <c r="H7" s="578">
        <f>SUM(H8,J8,L8)</f>
        <v>274344.41700000002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1051.8755699999997</v>
      </c>
      <c r="C8" s="362">
        <v>5.0268040972569455E-2</v>
      </c>
      <c r="D8" s="327">
        <f>SUM(D9:D16)</f>
        <v>1051.81674</v>
      </c>
      <c r="E8" s="362">
        <v>5.0264475869125538E-2</v>
      </c>
      <c r="F8" s="327">
        <f>SUM(F9:F16)</f>
        <v>1051.4812199999999</v>
      </c>
      <c r="G8" s="368">
        <v>5.0266358133914613E-2</v>
      </c>
      <c r="H8" s="327">
        <f>SUM(H9:H16)</f>
        <v>90063.75900000002</v>
      </c>
      <c r="I8" s="362">
        <v>1.3643586422331173E-2</v>
      </c>
      <c r="J8" s="327">
        <f>SUM(J9:J16)</f>
        <v>86023.786999999997</v>
      </c>
      <c r="K8" s="362">
        <v>1.3012379482000127E-2</v>
      </c>
      <c r="L8" s="327">
        <f>SUM(L9:L16)</f>
        <v>98256.870999999985</v>
      </c>
      <c r="M8" s="362">
        <v>1.4307657927335606E-2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111.43100000000001</v>
      </c>
      <c r="C10" s="361">
        <v>1.1658673350508176E-2</v>
      </c>
      <c r="D10" s="23">
        <v>111.43100000000001</v>
      </c>
      <c r="E10" s="361">
        <v>1.1658673350508176E-2</v>
      </c>
      <c r="F10" s="23">
        <v>111.43100000000001</v>
      </c>
      <c r="G10" s="369">
        <v>1.1658673350508176E-2</v>
      </c>
      <c r="H10" s="23">
        <v>7008.933</v>
      </c>
      <c r="I10" s="361">
        <v>2.2359614246665249E-3</v>
      </c>
      <c r="J10" s="23">
        <v>13722.675000000001</v>
      </c>
      <c r="K10" s="361">
        <v>4.1195845238140355E-3</v>
      </c>
      <c r="L10" s="23">
        <v>13028.943000000001</v>
      </c>
      <c r="M10" s="361">
        <v>3.959521584823108E-3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121.70499999999993</v>
      </c>
      <c r="C12" s="361">
        <v>0.12190565671094614</v>
      </c>
      <c r="D12" s="23">
        <v>121.70499999999993</v>
      </c>
      <c r="E12" s="361">
        <v>0.12154055562823492</v>
      </c>
      <c r="F12" s="23">
        <v>121.77299999999991</v>
      </c>
      <c r="G12" s="369">
        <v>0.12101742769021603</v>
      </c>
      <c r="H12" s="23">
        <v>22141.373999999996</v>
      </c>
      <c r="I12" s="361">
        <v>7.9036960347465324E-2</v>
      </c>
      <c r="J12" s="23">
        <v>22082.278999999999</v>
      </c>
      <c r="K12" s="361">
        <v>7.8093451097043146E-2</v>
      </c>
      <c r="L12" s="23">
        <v>22172.904999999999</v>
      </c>
      <c r="M12" s="361">
        <v>7.6658348660286091E-2</v>
      </c>
      <c r="N12" s="76"/>
      <c r="O12" s="85"/>
      <c r="X12" s="70"/>
    </row>
    <row r="13" spans="1:24" x14ac:dyDescent="0.2">
      <c r="A13" s="56" t="s">
        <v>43</v>
      </c>
      <c r="B13" s="255">
        <v>12.51903999999999</v>
      </c>
      <c r="C13" s="361">
        <v>1.1258953364240315E-2</v>
      </c>
      <c r="D13" s="23">
        <v>12.299039999999994</v>
      </c>
      <c r="E13" s="361">
        <v>1.1071826265561474E-2</v>
      </c>
      <c r="F13" s="23">
        <v>12.229039999999994</v>
      </c>
      <c r="G13" s="369">
        <v>1.1012940157856537E-2</v>
      </c>
      <c r="H13" s="23">
        <v>796.10999999999967</v>
      </c>
      <c r="I13" s="361">
        <v>4.408055718364689E-3</v>
      </c>
      <c r="J13" s="23">
        <v>1036.0709999999997</v>
      </c>
      <c r="K13" s="361">
        <v>5.8523843208218981E-3</v>
      </c>
      <c r="L13" s="23">
        <v>1657.0030000000002</v>
      </c>
      <c r="M13" s="361">
        <v>9.915432049508616E-3</v>
      </c>
      <c r="N13" s="76"/>
      <c r="O13" s="85"/>
      <c r="X13" s="70"/>
    </row>
    <row r="14" spans="1:24" x14ac:dyDescent="0.2">
      <c r="A14" s="56" t="s">
        <v>44</v>
      </c>
      <c r="B14" s="255">
        <v>650</v>
      </c>
      <c r="C14" s="361">
        <v>0.55484421681604779</v>
      </c>
      <c r="D14" s="23">
        <v>650</v>
      </c>
      <c r="E14" s="361">
        <v>0.55484421681604779</v>
      </c>
      <c r="F14" s="23">
        <v>650</v>
      </c>
      <c r="G14" s="369">
        <v>0.55484421681604779</v>
      </c>
      <c r="H14" s="23">
        <v>39502.410000000003</v>
      </c>
      <c r="I14" s="361">
        <v>0.53204743741853944</v>
      </c>
      <c r="J14" s="23">
        <v>29328.73</v>
      </c>
      <c r="K14" s="361">
        <v>0.51136435756395204</v>
      </c>
      <c r="L14" s="23">
        <v>47072.14</v>
      </c>
      <c r="M14" s="361">
        <v>0.58440326287540645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45.889999999999993</v>
      </c>
      <c r="C15" s="361">
        <v>0.13520524887459082</v>
      </c>
      <c r="D15" s="23">
        <v>45.889999999999993</v>
      </c>
      <c r="E15" s="74">
        <v>0.13520524887459082</v>
      </c>
      <c r="F15" s="23">
        <v>45.889999999999993</v>
      </c>
      <c r="G15" s="370">
        <v>0.13520524887459082</v>
      </c>
      <c r="H15" s="23">
        <v>4470.4840000000004</v>
      </c>
      <c r="I15" s="361">
        <v>0.12296018215720207</v>
      </c>
      <c r="J15" s="23">
        <v>5774.4840000000004</v>
      </c>
      <c r="K15" s="74">
        <v>0.20176800203945403</v>
      </c>
      <c r="L15" s="23">
        <v>4652.9809999999998</v>
      </c>
      <c r="M15" s="74">
        <v>0.12669089332447092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110.33052999999995</v>
      </c>
      <c r="C16" s="362">
        <v>5.2717211343345748E-2</v>
      </c>
      <c r="D16" s="250">
        <v>110.49169999999998</v>
      </c>
      <c r="E16" s="363">
        <v>5.283480777987052E-2</v>
      </c>
      <c r="F16" s="250">
        <v>110.15817999999996</v>
      </c>
      <c r="G16" s="371">
        <v>5.2977606871836211E-2</v>
      </c>
      <c r="H16" s="250">
        <v>16144.44800000002</v>
      </c>
      <c r="I16" s="362">
        <v>5.3553776995575904E-2</v>
      </c>
      <c r="J16" s="250">
        <v>14079.548000000013</v>
      </c>
      <c r="K16" s="363">
        <v>5.3546009088395775E-2</v>
      </c>
      <c r="L16" s="250">
        <v>9672.898999999994</v>
      </c>
      <c r="M16" s="363">
        <v>5.1698748115612252E-2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5.8864005977659534E-2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6.6641801075991949E-2</v>
      </c>
      <c r="J20" s="87" t="str">
        <f t="shared" ref="J20:J26" si="1">A10</f>
        <v>PE</v>
      </c>
      <c r="K20" s="76">
        <f t="shared" si="0"/>
        <v>33760.550999999999</v>
      </c>
      <c r="L20" s="87" t="str">
        <f t="shared" ref="L20:L26" si="2">A10</f>
        <v>PE</v>
      </c>
      <c r="M20" s="85">
        <f>K20/'6.1, 6.2'!C5</f>
        <v>3.4604001266660433E-3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5.2855162114526968E-2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714001.63436937542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5.1296399023293922E-2</v>
      </c>
      <c r="J22" s="87" t="str">
        <f t="shared" si="1"/>
        <v>PSE</v>
      </c>
      <c r="K22" s="76">
        <f t="shared" si="0"/>
        <v>66396.55799999999</v>
      </c>
      <c r="L22" s="87" t="str">
        <f t="shared" si="2"/>
        <v>PSE</v>
      </c>
      <c r="M22" s="85">
        <f>K22/'6.1, 6.2'!E5</f>
        <v>7.7916511132143457E-2</v>
      </c>
      <c r="N22" s="78"/>
      <c r="O22" s="68"/>
    </row>
    <row r="23" spans="1:15" x14ac:dyDescent="0.2">
      <c r="A23" s="567"/>
      <c r="B23" s="327">
        <f>SUM(B24:B27)</f>
        <v>231386.8121062073</v>
      </c>
      <c r="C23" s="372">
        <v>5.9280006683673246E-2</v>
      </c>
      <c r="D23" s="327">
        <f>SUM(D24:D27)</f>
        <v>240504.94542080245</v>
      </c>
      <c r="E23" s="372">
        <v>6.0010159940896715E-2</v>
      </c>
      <c r="F23" s="327">
        <f>SUM(F24:F27)</f>
        <v>242109.8768423656</v>
      </c>
      <c r="G23" s="372">
        <v>6.0083131574009421E-2</v>
      </c>
      <c r="H23" s="68"/>
      <c r="I23" s="68"/>
      <c r="J23" s="87" t="str">
        <f t="shared" si="1"/>
        <v>VE</v>
      </c>
      <c r="K23" s="76">
        <f t="shared" si="0"/>
        <v>3489.1839999999993</v>
      </c>
      <c r="L23" s="87" t="str">
        <f t="shared" si="2"/>
        <v>VE</v>
      </c>
      <c r="M23" s="85">
        <f>K23/'6.1, 6.2'!F5</f>
        <v>6.6492186699650116E-3</v>
      </c>
      <c r="N23" s="78"/>
      <c r="O23" s="68"/>
    </row>
    <row r="24" spans="1:15" x14ac:dyDescent="0.2">
      <c r="A24" s="18" t="s">
        <v>8</v>
      </c>
      <c r="B24" s="23">
        <v>35653.885999999999</v>
      </c>
      <c r="C24" s="361">
        <v>5.9192620435370068E-2</v>
      </c>
      <c r="D24" s="23">
        <v>34819.732000000004</v>
      </c>
      <c r="E24" s="361">
        <v>6.0461196871178791E-2</v>
      </c>
      <c r="F24" s="23">
        <v>33340.909</v>
      </c>
      <c r="G24" s="361">
        <v>5.6954589360671562E-2</v>
      </c>
      <c r="H24" s="68"/>
      <c r="I24" s="68"/>
      <c r="J24" s="87" t="str">
        <f t="shared" si="1"/>
        <v>PVE</v>
      </c>
      <c r="K24" s="76">
        <f t="shared" si="0"/>
        <v>115903.28</v>
      </c>
      <c r="L24" s="87" t="str">
        <f t="shared" si="2"/>
        <v>PVE</v>
      </c>
      <c r="M24" s="85">
        <f>K24/'6.1, 6.2'!G5</f>
        <v>0.54633406312511112</v>
      </c>
      <c r="N24" s="78"/>
      <c r="O24" s="86"/>
    </row>
    <row r="25" spans="1:15" x14ac:dyDescent="0.2">
      <c r="A25" s="18" t="s">
        <v>9</v>
      </c>
      <c r="B25" s="23">
        <v>117702.19100000001</v>
      </c>
      <c r="C25" s="361">
        <v>6.5675699774011886E-2</v>
      </c>
      <c r="D25" s="23">
        <v>127136.827</v>
      </c>
      <c r="E25" s="361">
        <v>6.6491081203023175E-2</v>
      </c>
      <c r="F25" s="23">
        <v>127072.27099999999</v>
      </c>
      <c r="G25" s="361">
        <v>6.7718071254226339E-2</v>
      </c>
      <c r="H25" s="68"/>
      <c r="I25" s="68"/>
      <c r="J25" s="87" t="str">
        <f t="shared" si="1"/>
        <v>VTE</v>
      </c>
      <c r="K25" s="76">
        <f t="shared" si="0"/>
        <v>14897.949000000001</v>
      </c>
      <c r="L25" s="87" t="str">
        <f t="shared" si="2"/>
        <v>VTE</v>
      </c>
      <c r="M25" s="85">
        <f>K25/'6.1, 6.2'!H5</f>
        <v>0.14648394843888954</v>
      </c>
      <c r="N25" s="78"/>
      <c r="O25" s="86"/>
    </row>
    <row r="26" spans="1:15" x14ac:dyDescent="0.2">
      <c r="A26" s="18" t="s">
        <v>132</v>
      </c>
      <c r="B26" s="23">
        <v>26907.541561624348</v>
      </c>
      <c r="C26" s="361">
        <v>5.2401596689958127E-2</v>
      </c>
      <c r="D26" s="23">
        <v>29292.387542021461</v>
      </c>
      <c r="E26" s="74">
        <v>5.270220422242352E-2</v>
      </c>
      <c r="F26" s="23">
        <v>28783.708641132929</v>
      </c>
      <c r="G26" s="74">
        <v>5.3445466112052094E-2</v>
      </c>
      <c r="H26" s="68"/>
      <c r="I26" s="68"/>
      <c r="J26" s="87" t="str">
        <f t="shared" si="1"/>
        <v>FVE</v>
      </c>
      <c r="K26" s="76">
        <f t="shared" si="0"/>
        <v>39896.895000000033</v>
      </c>
      <c r="L26" s="87" t="str">
        <f t="shared" si="2"/>
        <v>FVE</v>
      </c>
      <c r="M26" s="85">
        <f>K26/'6.1, 6.2'!I5</f>
        <v>5.30892159403029E-2</v>
      </c>
      <c r="N26" s="78"/>
      <c r="O26" s="86"/>
    </row>
    <row r="27" spans="1:15" x14ac:dyDescent="0.2">
      <c r="A27" s="444" t="s">
        <v>130</v>
      </c>
      <c r="B27" s="250">
        <v>51123.193544582951</v>
      </c>
      <c r="C27" s="362">
        <v>5.1365148253589107E-2</v>
      </c>
      <c r="D27" s="250">
        <v>49255.998878780971</v>
      </c>
      <c r="E27" s="363">
        <v>5.1098772585981118E-2</v>
      </c>
      <c r="F27" s="250">
        <v>52912.988201232693</v>
      </c>
      <c r="G27" s="363">
        <v>5.1415017148925102E-2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1.1658673350508176E-2</v>
      </c>
      <c r="J32" s="87" t="str">
        <f t="shared" si="5"/>
        <v>PE</v>
      </c>
      <c r="K32" s="70">
        <f t="shared" si="6"/>
        <v>7008.933</v>
      </c>
      <c r="L32" s="70">
        <f t="shared" si="7"/>
        <v>13722.675000000001</v>
      </c>
      <c r="M32" s="70">
        <f t="shared" si="8"/>
        <v>13028.943000000001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0.12101742769021603</v>
      </c>
      <c r="J34" s="87" t="str">
        <f t="shared" si="5"/>
        <v>PSE</v>
      </c>
      <c r="K34" s="70">
        <f t="shared" si="6"/>
        <v>22141.373999999996</v>
      </c>
      <c r="L34" s="70">
        <f t="shared" si="7"/>
        <v>22082.278999999999</v>
      </c>
      <c r="M34" s="70">
        <f t="shared" si="8"/>
        <v>22172.904999999999</v>
      </c>
    </row>
    <row r="35" spans="8:13" ht="13.5" customHeight="1" x14ac:dyDescent="0.2">
      <c r="H35" s="87" t="str">
        <f t="shared" si="3"/>
        <v>VE</v>
      </c>
      <c r="I35" s="88">
        <f t="shared" si="4"/>
        <v>1.1012940157856537E-2</v>
      </c>
      <c r="J35" s="87" t="str">
        <f t="shared" si="5"/>
        <v>VE</v>
      </c>
      <c r="K35" s="70">
        <f t="shared" si="6"/>
        <v>796.10999999999967</v>
      </c>
      <c r="L35" s="70">
        <f t="shared" si="7"/>
        <v>1036.0709999999997</v>
      </c>
      <c r="M35" s="70">
        <f t="shared" si="8"/>
        <v>1657.0030000000002</v>
      </c>
    </row>
    <row r="36" spans="8:13" ht="12.75" customHeight="1" x14ac:dyDescent="0.2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39502.410000000003</v>
      </c>
      <c r="L36" s="70">
        <f t="shared" si="7"/>
        <v>29328.73</v>
      </c>
      <c r="M36" s="70">
        <f t="shared" si="8"/>
        <v>47072.14</v>
      </c>
    </row>
    <row r="37" spans="8:13" ht="12.75" customHeight="1" x14ac:dyDescent="0.2">
      <c r="H37" s="87" t="str">
        <f t="shared" si="3"/>
        <v>VTE</v>
      </c>
      <c r="I37" s="88">
        <f t="shared" si="4"/>
        <v>0.13520524887459082</v>
      </c>
      <c r="J37" s="87" t="str">
        <f t="shared" si="5"/>
        <v>VTE</v>
      </c>
      <c r="K37" s="70">
        <f t="shared" si="6"/>
        <v>4470.4840000000004</v>
      </c>
      <c r="L37" s="70">
        <f t="shared" si="7"/>
        <v>5774.4840000000004</v>
      </c>
      <c r="M37" s="70">
        <f t="shared" si="8"/>
        <v>4652.9809999999998</v>
      </c>
    </row>
    <row r="38" spans="8:13" ht="12.75" customHeight="1" x14ac:dyDescent="0.2">
      <c r="H38" s="87" t="str">
        <f t="shared" si="3"/>
        <v>FVE</v>
      </c>
      <c r="I38" s="88">
        <f t="shared" si="4"/>
        <v>5.2977606871836211E-2</v>
      </c>
      <c r="J38" s="87" t="str">
        <f t="shared" si="5"/>
        <v>FVE</v>
      </c>
      <c r="K38" s="70">
        <f t="shared" si="6"/>
        <v>16144.44800000002</v>
      </c>
      <c r="L38" s="70">
        <f t="shared" si="7"/>
        <v>14079.548000000013</v>
      </c>
      <c r="M38" s="70">
        <f t="shared" si="8"/>
        <v>9672.898999999994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>
      <selection sqref="A1:XFD1"/>
    </sheetView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420</v>
      </c>
      <c r="M1" s="357" t="str">
        <f>'3.1'!N1</f>
        <v>III.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3" t="s">
        <v>53</v>
      </c>
      <c r="B7" s="578">
        <f>F8</f>
        <v>1476.9526499999995</v>
      </c>
      <c r="C7" s="568"/>
      <c r="D7" s="568"/>
      <c r="E7" s="568"/>
      <c r="F7" s="568"/>
      <c r="G7" s="580"/>
      <c r="H7" s="578">
        <f>SUM(H8,J8,L8)</f>
        <v>1798923.7320000001</v>
      </c>
      <c r="I7" s="568"/>
      <c r="J7" s="568"/>
      <c r="K7" s="568"/>
      <c r="L7" s="568"/>
      <c r="M7" s="568"/>
      <c r="N7" s="73"/>
    </row>
    <row r="8" spans="1:21" x14ac:dyDescent="0.2">
      <c r="A8" s="574"/>
      <c r="B8" s="367">
        <f>SUM(B9:B16)</f>
        <v>1478.4428499999997</v>
      </c>
      <c r="C8" s="362">
        <v>7.0653248234867141E-2</v>
      </c>
      <c r="D8" s="327">
        <f>SUM(D9:D16)</f>
        <v>1477.9299299999996</v>
      </c>
      <c r="E8" s="362">
        <v>7.0627677310729414E-2</v>
      </c>
      <c r="F8" s="327">
        <f>SUM(F9:F16)</f>
        <v>1476.9526499999995</v>
      </c>
      <c r="G8" s="368">
        <v>7.0606140594440883E-2</v>
      </c>
      <c r="H8" s="327">
        <f>SUM(H9:H16)</f>
        <v>591920.4800000001</v>
      </c>
      <c r="I8" s="362">
        <v>8.9668900273502342E-2</v>
      </c>
      <c r="J8" s="327">
        <f>SUM(J9:J16)</f>
        <v>587251.60600000015</v>
      </c>
      <c r="K8" s="362">
        <v>8.8830555072936107E-2</v>
      </c>
      <c r="L8" s="327">
        <f>SUM(L9:L16)</f>
        <v>619751.64599999995</v>
      </c>
      <c r="M8" s="362">
        <v>9.0245032847333304E-2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1273.7099999999998</v>
      </c>
      <c r="C10" s="361">
        <v>0.13326425171878351</v>
      </c>
      <c r="D10" s="23">
        <v>1273.7099999999998</v>
      </c>
      <c r="E10" s="361">
        <v>0.13326425171878351</v>
      </c>
      <c r="F10" s="23">
        <v>1273.7099999999998</v>
      </c>
      <c r="G10" s="369">
        <v>0.13326425171878351</v>
      </c>
      <c r="H10" s="23">
        <v>549275.35</v>
      </c>
      <c r="I10" s="361">
        <v>0.17522759799818377</v>
      </c>
      <c r="J10" s="23">
        <v>547018.05000000005</v>
      </c>
      <c r="K10" s="361">
        <v>0.16421631300216119</v>
      </c>
      <c r="L10" s="23">
        <v>580628.41499999992</v>
      </c>
      <c r="M10" s="361">
        <v>0.17645412540020544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59.240000000000016</v>
      </c>
      <c r="C12" s="361">
        <v>5.9337669804498221E-2</v>
      </c>
      <c r="D12" s="23">
        <v>59.240000000000016</v>
      </c>
      <c r="E12" s="361">
        <v>5.9159956578748965E-2</v>
      </c>
      <c r="F12" s="23">
        <v>59.240000000000016</v>
      </c>
      <c r="G12" s="369">
        <v>5.8872429983398658E-2</v>
      </c>
      <c r="H12" s="23">
        <v>26400.916000000005</v>
      </c>
      <c r="I12" s="361">
        <v>9.4242035342014627E-2</v>
      </c>
      <c r="J12" s="23">
        <v>25885.450000000004</v>
      </c>
      <c r="K12" s="361">
        <v>9.1543274301531835E-2</v>
      </c>
      <c r="L12" s="23">
        <v>26686.056000000008</v>
      </c>
      <c r="M12" s="361">
        <v>9.2261658326498963E-2</v>
      </c>
      <c r="N12" s="76"/>
      <c r="O12" s="85"/>
    </row>
    <row r="13" spans="1:21" x14ac:dyDescent="0.2">
      <c r="A13" s="56" t="s">
        <v>43</v>
      </c>
      <c r="B13" s="255">
        <v>29.804800000000014</v>
      </c>
      <c r="C13" s="361">
        <v>2.6804839127481838E-2</v>
      </c>
      <c r="D13" s="23">
        <v>29.532800000000016</v>
      </c>
      <c r="E13" s="361">
        <v>2.6585979941164042E-2</v>
      </c>
      <c r="F13" s="23">
        <v>29.532800000000016</v>
      </c>
      <c r="G13" s="369">
        <v>2.6595951856723494E-2</v>
      </c>
      <c r="H13" s="23">
        <v>1844.5230000000001</v>
      </c>
      <c r="I13" s="361">
        <v>1.0213111451690338E-2</v>
      </c>
      <c r="J13" s="23">
        <v>2227.8340000000007</v>
      </c>
      <c r="K13" s="361">
        <v>1.2584215532520399E-2</v>
      </c>
      <c r="L13" s="23">
        <v>3786.1109999999985</v>
      </c>
      <c r="M13" s="361">
        <v>2.2655919363089323E-2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19.2</v>
      </c>
      <c r="C15" s="361">
        <v>5.6568768324082454E-2</v>
      </c>
      <c r="D15" s="23">
        <v>19.2</v>
      </c>
      <c r="E15" s="74">
        <v>5.6568768324082454E-2</v>
      </c>
      <c r="F15" s="23">
        <v>19.2</v>
      </c>
      <c r="G15" s="370">
        <v>5.6568768324082454E-2</v>
      </c>
      <c r="H15" s="23">
        <v>1113.692</v>
      </c>
      <c r="I15" s="361">
        <v>3.0631978816391844E-2</v>
      </c>
      <c r="J15" s="23">
        <v>521.14800000000002</v>
      </c>
      <c r="K15" s="74">
        <v>1.8209590800988863E-2</v>
      </c>
      <c r="L15" s="23">
        <v>929.31299999999999</v>
      </c>
      <c r="M15" s="74">
        <v>2.5303239825832956E-2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96.48804999999976</v>
      </c>
      <c r="C16" s="362">
        <v>4.610311329019539E-2</v>
      </c>
      <c r="D16" s="250">
        <v>96.247129999999757</v>
      </c>
      <c r="E16" s="363">
        <v>4.6023353907254545E-2</v>
      </c>
      <c r="F16" s="250">
        <v>95.269849999999707</v>
      </c>
      <c r="G16" s="371">
        <v>4.5817465938877998E-2</v>
      </c>
      <c r="H16" s="250">
        <v>13285.999000000014</v>
      </c>
      <c r="I16" s="362">
        <v>4.4071833710848725E-2</v>
      </c>
      <c r="J16" s="250">
        <v>11599.124000000025</v>
      </c>
      <c r="K16" s="363">
        <v>4.4112694464440924E-2</v>
      </c>
      <c r="L16" s="250">
        <v>7721.7510000000175</v>
      </c>
      <c r="M16" s="363">
        <v>4.127044642567633E-2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4.8445844811058805E-2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4.1722983274581273E-2</v>
      </c>
      <c r="J20" s="87" t="str">
        <f t="shared" ref="J20:J26" si="1">A10</f>
        <v>PE</v>
      </c>
      <c r="K20" s="76">
        <f t="shared" si="0"/>
        <v>1676921.8149999999</v>
      </c>
      <c r="L20" s="87" t="str">
        <f t="shared" ref="L20:L26" si="2">A10</f>
        <v>PE</v>
      </c>
      <c r="M20" s="85">
        <f>K20/'6.1, 6.2'!C5</f>
        <v>0.17188168703274573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5.0048965616772925E-2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538580.86300000001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4.6789155533837203E-2</v>
      </c>
      <c r="J22" s="87" t="str">
        <f t="shared" si="1"/>
        <v>PSE</v>
      </c>
      <c r="K22" s="76">
        <f t="shared" si="0"/>
        <v>78972.42200000002</v>
      </c>
      <c r="L22" s="87" t="str">
        <f t="shared" si="2"/>
        <v>PSE</v>
      </c>
      <c r="M22" s="85">
        <f>K22/'6.1, 6.2'!E5</f>
        <v>9.2674316007395049E-2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7"/>
      <c r="B23" s="327">
        <f>SUM(B24:B27)</f>
        <v>173510.799</v>
      </c>
      <c r="C23" s="372">
        <v>4.4452495934333133E-2</v>
      </c>
      <c r="D23" s="327">
        <f>SUM(D24:D27)</f>
        <v>182071.07699999999</v>
      </c>
      <c r="E23" s="372">
        <v>4.5429895141092878E-2</v>
      </c>
      <c r="F23" s="327">
        <f>SUM(F24:F27)</f>
        <v>182998.98699999999</v>
      </c>
      <c r="G23" s="372">
        <v>4.5413893713184744E-2</v>
      </c>
      <c r="H23" s="68"/>
      <c r="I23" s="68"/>
      <c r="J23" s="87" t="str">
        <f t="shared" si="1"/>
        <v>VE</v>
      </c>
      <c r="K23" s="76">
        <f t="shared" si="0"/>
        <v>7858.4679999999989</v>
      </c>
      <c r="L23" s="87" t="str">
        <f t="shared" si="2"/>
        <v>VE</v>
      </c>
      <c r="M23" s="85">
        <f>K23/'6.1, 6.2'!F5</f>
        <v>1.4975613823439123E-2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28473.848999999998</v>
      </c>
      <c r="C24" s="361">
        <v>4.7272315174593911E-2</v>
      </c>
      <c r="D24" s="23">
        <v>29568.728999999999</v>
      </c>
      <c r="E24" s="361">
        <v>5.1343322955487811E-2</v>
      </c>
      <c r="F24" s="23">
        <v>27398.132000000001</v>
      </c>
      <c r="G24" s="361">
        <v>4.6802843836965431E-2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72766.659</v>
      </c>
      <c r="C25" s="361">
        <v>4.0602483347501148E-2</v>
      </c>
      <c r="D25" s="23">
        <v>79960.766000000003</v>
      </c>
      <c r="E25" s="361">
        <v>4.1818550223547218E-2</v>
      </c>
      <c r="F25" s="23">
        <v>80118.149999999994</v>
      </c>
      <c r="G25" s="361">
        <v>4.2695755319087619E-2</v>
      </c>
      <c r="H25" s="68"/>
      <c r="I25" s="68"/>
      <c r="J25" s="87" t="str">
        <f t="shared" si="1"/>
        <v>VTE</v>
      </c>
      <c r="K25" s="76">
        <f t="shared" si="0"/>
        <v>2564.1530000000002</v>
      </c>
      <c r="L25" s="87" t="str">
        <f t="shared" si="2"/>
        <v>VTE</v>
      </c>
      <c r="M25" s="85">
        <f>K25/'6.1, 6.2'!H5</f>
        <v>2.5212011119210027E-2</v>
      </c>
      <c r="N25" s="78"/>
      <c r="O25" s="86"/>
    </row>
    <row r="26" spans="1:20" x14ac:dyDescent="0.2">
      <c r="A26" s="18" t="s">
        <v>132</v>
      </c>
      <c r="B26" s="23">
        <v>25856.348000000002</v>
      </c>
      <c r="C26" s="361">
        <v>5.0354430064454114E-2</v>
      </c>
      <c r="D26" s="23">
        <v>27465.522000000001</v>
      </c>
      <c r="E26" s="74">
        <v>4.9415348866423438E-2</v>
      </c>
      <c r="F26" s="23">
        <v>27149.8</v>
      </c>
      <c r="G26" s="74">
        <v>5.0411631591330587E-2</v>
      </c>
      <c r="H26" s="68"/>
      <c r="I26" s="68"/>
      <c r="J26" s="87" t="str">
        <f t="shared" si="1"/>
        <v>FVE</v>
      </c>
      <c r="K26" s="76">
        <f t="shared" si="0"/>
        <v>32606.874000000058</v>
      </c>
      <c r="L26" s="87" t="str">
        <f t="shared" si="2"/>
        <v>FVE</v>
      </c>
      <c r="M26" s="85">
        <f>K26/'6.1, 6.2'!I5</f>
        <v>4.3388674104194065E-2</v>
      </c>
      <c r="N26" s="78"/>
      <c r="O26" s="86"/>
    </row>
    <row r="27" spans="1:20" x14ac:dyDescent="0.2">
      <c r="A27" s="444" t="s">
        <v>130</v>
      </c>
      <c r="B27" s="250">
        <v>46413.942999999999</v>
      </c>
      <c r="C27" s="362">
        <v>4.6633609873169807E-2</v>
      </c>
      <c r="D27" s="250">
        <v>45076.06</v>
      </c>
      <c r="E27" s="363">
        <v>4.6762453131455904E-2</v>
      </c>
      <c r="F27" s="250">
        <v>48332.904999999999</v>
      </c>
      <c r="G27" s="363">
        <v>4.6964596480197934E-2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0.13326425171878351</v>
      </c>
      <c r="J32" s="87" t="str">
        <f t="shared" si="5"/>
        <v>PE</v>
      </c>
      <c r="K32" s="70">
        <f t="shared" si="6"/>
        <v>549275.35</v>
      </c>
      <c r="L32" s="70">
        <f t="shared" si="7"/>
        <v>547018.05000000005</v>
      </c>
      <c r="M32" s="70">
        <f t="shared" si="8"/>
        <v>580628.41499999992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5.8872429983398658E-2</v>
      </c>
      <c r="J34" s="87" t="str">
        <f t="shared" si="5"/>
        <v>PSE</v>
      </c>
      <c r="K34" s="70">
        <f t="shared" si="6"/>
        <v>26400.916000000005</v>
      </c>
      <c r="L34" s="70">
        <f t="shared" si="7"/>
        <v>25885.450000000004</v>
      </c>
      <c r="M34" s="70">
        <f t="shared" si="8"/>
        <v>26686.056000000008</v>
      </c>
    </row>
    <row r="35" spans="8:13" ht="12.75" customHeight="1" x14ac:dyDescent="0.2">
      <c r="H35" s="87" t="str">
        <f t="shared" si="3"/>
        <v>VE</v>
      </c>
      <c r="I35" s="88">
        <f t="shared" si="4"/>
        <v>2.6595951856723494E-2</v>
      </c>
      <c r="J35" s="87" t="str">
        <f t="shared" si="5"/>
        <v>VE</v>
      </c>
      <c r="K35" s="70">
        <f t="shared" si="6"/>
        <v>1844.5230000000001</v>
      </c>
      <c r="L35" s="70">
        <f t="shared" si="7"/>
        <v>2227.8340000000007</v>
      </c>
      <c r="M35" s="70">
        <f t="shared" si="8"/>
        <v>3786.1109999999985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5.6568768324082454E-2</v>
      </c>
      <c r="J37" s="87" t="str">
        <f t="shared" si="5"/>
        <v>VTE</v>
      </c>
      <c r="K37" s="70">
        <f t="shared" si="6"/>
        <v>1113.692</v>
      </c>
      <c r="L37" s="70">
        <f t="shared" si="7"/>
        <v>521.14800000000002</v>
      </c>
      <c r="M37" s="70">
        <f t="shared" si="8"/>
        <v>929.31299999999999</v>
      </c>
    </row>
    <row r="38" spans="8:13" ht="12.75" customHeight="1" x14ac:dyDescent="0.2">
      <c r="H38" s="87" t="str">
        <f t="shared" si="3"/>
        <v>FVE</v>
      </c>
      <c r="I38" s="88">
        <f t="shared" si="4"/>
        <v>4.5817465938877998E-2</v>
      </c>
      <c r="J38" s="87" t="str">
        <f t="shared" si="5"/>
        <v>FVE</v>
      </c>
      <c r="K38" s="70">
        <f t="shared" si="6"/>
        <v>13285.999000000014</v>
      </c>
      <c r="L38" s="70">
        <f t="shared" si="7"/>
        <v>11599.124000000025</v>
      </c>
      <c r="M38" s="70">
        <f t="shared" si="8"/>
        <v>7721.7510000000175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421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570.29940999999849</v>
      </c>
      <c r="C7" s="568"/>
      <c r="D7" s="568"/>
      <c r="E7" s="568"/>
      <c r="F7" s="568"/>
      <c r="G7" s="580"/>
      <c r="H7" s="578">
        <f>SUM(H8,J8,L8)</f>
        <v>348737.04000000004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570.89100999999857</v>
      </c>
      <c r="C8" s="362">
        <v>2.7282288418915838E-2</v>
      </c>
      <c r="D8" s="327">
        <f>SUM(D9:D16)</f>
        <v>570.64246999999853</v>
      </c>
      <c r="E8" s="362">
        <v>2.7270002056834657E-2</v>
      </c>
      <c r="F8" s="327">
        <f>SUM(F9:F16)</f>
        <v>570.29940999999849</v>
      </c>
      <c r="G8" s="368">
        <v>2.7263325146805885E-2</v>
      </c>
      <c r="H8" s="327">
        <f>SUM(H9:H16)</f>
        <v>102267.68699999996</v>
      </c>
      <c r="I8" s="362">
        <v>1.5492336110426096E-2</v>
      </c>
      <c r="J8" s="327">
        <f>SUM(J9:J16)</f>
        <v>124614.019</v>
      </c>
      <c r="K8" s="362">
        <v>1.8849727041256321E-2</v>
      </c>
      <c r="L8" s="327">
        <f>SUM(L9:L16)</f>
        <v>121855.33400000006</v>
      </c>
      <c r="M8" s="362">
        <v>1.7743944191884853E-2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262.08500000000004</v>
      </c>
      <c r="C10" s="361">
        <v>2.7421125226085519E-2</v>
      </c>
      <c r="D10" s="23">
        <v>262.08500000000004</v>
      </c>
      <c r="E10" s="361">
        <v>2.7421125226085519E-2</v>
      </c>
      <c r="F10" s="23">
        <v>262.08500000000004</v>
      </c>
      <c r="G10" s="369">
        <v>2.7421125226085519E-2</v>
      </c>
      <c r="H10" s="23">
        <v>48750.366999999998</v>
      </c>
      <c r="I10" s="361">
        <v>1.5552144677418937E-2</v>
      </c>
      <c r="J10" s="23">
        <v>75185.521999999997</v>
      </c>
      <c r="K10" s="361">
        <v>2.2570899102841078E-2</v>
      </c>
      <c r="L10" s="23">
        <v>79176.72600000001</v>
      </c>
      <c r="M10" s="361">
        <v>2.4061963860969E-2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70.266000000000005</v>
      </c>
      <c r="C12" s="361">
        <v>7.0381848522668308E-2</v>
      </c>
      <c r="D12" s="23">
        <v>70.266000000000005</v>
      </c>
      <c r="E12" s="361">
        <v>7.0171058557771337E-2</v>
      </c>
      <c r="F12" s="23">
        <v>70.265500000000003</v>
      </c>
      <c r="G12" s="369">
        <v>6.9829519395653225E-2</v>
      </c>
      <c r="H12" s="23">
        <v>18815.673999999999</v>
      </c>
      <c r="I12" s="361">
        <v>6.7165374644267084E-2</v>
      </c>
      <c r="J12" s="23">
        <v>19262.122000000007</v>
      </c>
      <c r="K12" s="361">
        <v>6.8120033373017322E-2</v>
      </c>
      <c r="L12" s="23">
        <v>19169.463000000007</v>
      </c>
      <c r="M12" s="361">
        <v>6.6274553482480278E-2</v>
      </c>
      <c r="N12" s="76"/>
      <c r="O12" s="85"/>
      <c r="X12" s="70"/>
    </row>
    <row r="13" spans="1:24" x14ac:dyDescent="0.2">
      <c r="A13" s="56" t="s">
        <v>43</v>
      </c>
      <c r="B13" s="255">
        <v>20.663299999999992</v>
      </c>
      <c r="C13" s="361">
        <v>1.8583464151508983E-2</v>
      </c>
      <c r="D13" s="23">
        <v>20.573299999999989</v>
      </c>
      <c r="E13" s="361">
        <v>1.8520470159400719E-2</v>
      </c>
      <c r="F13" s="23">
        <v>20.524799999999988</v>
      </c>
      <c r="G13" s="369">
        <v>1.8483739864451652E-2</v>
      </c>
      <c r="H13" s="23">
        <v>4181.7110000000021</v>
      </c>
      <c r="I13" s="361">
        <v>2.3154105696572756E-2</v>
      </c>
      <c r="J13" s="23">
        <v>3597.3870000000024</v>
      </c>
      <c r="K13" s="361">
        <v>2.0320317116036012E-2</v>
      </c>
      <c r="L13" s="23">
        <v>3965.9250000000015</v>
      </c>
      <c r="M13" s="361">
        <v>2.3731918319367839E-2</v>
      </c>
      <c r="N13" s="76"/>
      <c r="O13" s="85"/>
      <c r="X13" s="70"/>
    </row>
    <row r="14" spans="1:24" x14ac:dyDescent="0.2">
      <c r="A14" s="56" t="s">
        <v>44</v>
      </c>
      <c r="B14" s="255">
        <v>1.5</v>
      </c>
      <c r="C14" s="361">
        <v>1.2804097311139564E-3</v>
      </c>
      <c r="D14" s="23">
        <v>1.5</v>
      </c>
      <c r="E14" s="361">
        <v>1.2804097311139564E-3</v>
      </c>
      <c r="F14" s="23">
        <v>1.5</v>
      </c>
      <c r="G14" s="369">
        <v>1.2804097311139564E-3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5.3199999999999994</v>
      </c>
      <c r="C15" s="361">
        <v>1.5674262889797844E-2</v>
      </c>
      <c r="D15" s="23">
        <v>5.3199999999999994</v>
      </c>
      <c r="E15" s="74">
        <v>1.5674262889797844E-2</v>
      </c>
      <c r="F15" s="23">
        <v>5.3199999999999994</v>
      </c>
      <c r="G15" s="370">
        <v>1.5674262889797844E-2</v>
      </c>
      <c r="H15" s="23">
        <v>508.62799999999993</v>
      </c>
      <c r="I15" s="361">
        <v>1.3989758498241658E-2</v>
      </c>
      <c r="J15" s="23">
        <v>333.21100000000001</v>
      </c>
      <c r="K15" s="74">
        <v>1.1642826913637393E-2</v>
      </c>
      <c r="L15" s="23">
        <v>575.99700000000007</v>
      </c>
      <c r="M15" s="74">
        <v>1.5683187720348588E-2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211.0567099999985</v>
      </c>
      <c r="C16" s="362">
        <v>0.10084535247407185</v>
      </c>
      <c r="D16" s="250">
        <v>210.89816999999852</v>
      </c>
      <c r="E16" s="363">
        <v>0.10084707062228546</v>
      </c>
      <c r="F16" s="250">
        <v>210.60410999999846</v>
      </c>
      <c r="G16" s="371">
        <v>0.10128436894266836</v>
      </c>
      <c r="H16" s="250">
        <v>30011.306999999968</v>
      </c>
      <c r="I16" s="362">
        <v>9.9552418418007368E-2</v>
      </c>
      <c r="J16" s="250">
        <v>26235.777000000006</v>
      </c>
      <c r="K16" s="363">
        <v>9.9777432747352665E-2</v>
      </c>
      <c r="L16" s="250">
        <v>18967.223000000038</v>
      </c>
      <c r="M16" s="363">
        <v>0.10137412623967747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2.3593543873687124E-2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6.2670962646529105E-2</v>
      </c>
      <c r="J20" s="87" t="str">
        <f t="shared" ref="J20:J26" si="1">A10</f>
        <v>PE</v>
      </c>
      <c r="K20" s="76">
        <f t="shared" si="0"/>
        <v>203112.61499999999</v>
      </c>
      <c r="L20" s="87" t="str">
        <f t="shared" ref="L20:L26" si="2">A10</f>
        <v>PE</v>
      </c>
      <c r="M20" s="85">
        <f>K20/'6.1, 6.2'!C5</f>
        <v>2.0818704015626736E-2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5.7311339632864035E-2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651604.60100000002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5.624977822275537E-2</v>
      </c>
      <c r="J22" s="87" t="str">
        <f t="shared" si="1"/>
        <v>PSE</v>
      </c>
      <c r="K22" s="76">
        <f t="shared" si="0"/>
        <v>57247.259000000005</v>
      </c>
      <c r="L22" s="87" t="str">
        <f t="shared" si="2"/>
        <v>PSE</v>
      </c>
      <c r="M22" s="85">
        <f>K22/'6.1, 6.2'!E5</f>
        <v>6.7179788041997618E-2</v>
      </c>
      <c r="N22" s="78"/>
      <c r="O22" s="68"/>
    </row>
    <row r="23" spans="1:15" x14ac:dyDescent="0.2">
      <c r="A23" s="567"/>
      <c r="B23" s="327">
        <f>SUM(B24:B27)</f>
        <v>210795.519</v>
      </c>
      <c r="C23" s="372">
        <v>5.4004632595364525E-2</v>
      </c>
      <c r="D23" s="327">
        <f>SUM(D24:D27)</f>
        <v>216565.25699999998</v>
      </c>
      <c r="E23" s="372">
        <v>5.4036791998071335E-2</v>
      </c>
      <c r="F23" s="327">
        <f>SUM(F24:F27)</f>
        <v>224243.82500000001</v>
      </c>
      <c r="G23" s="372">
        <v>5.5649407689825084E-2</v>
      </c>
      <c r="H23" s="68"/>
      <c r="I23" s="68"/>
      <c r="J23" s="87" t="str">
        <f t="shared" si="1"/>
        <v>VE</v>
      </c>
      <c r="K23" s="76">
        <f t="shared" si="0"/>
        <v>11745.023000000007</v>
      </c>
      <c r="L23" s="87" t="str">
        <f t="shared" si="2"/>
        <v>VE</v>
      </c>
      <c r="M23" s="85">
        <f>K23/'6.1, 6.2'!F5</f>
        <v>2.2382088823853525E-2</v>
      </c>
      <c r="N23" s="78"/>
      <c r="O23" s="68"/>
    </row>
    <row r="24" spans="1:15" x14ac:dyDescent="0.2">
      <c r="A24" s="18" t="s">
        <v>8</v>
      </c>
      <c r="B24" s="23">
        <v>12340.236999999999</v>
      </c>
      <c r="C24" s="361">
        <v>2.0487274930522575E-2</v>
      </c>
      <c r="D24" s="23">
        <v>14195.683000000001</v>
      </c>
      <c r="E24" s="361">
        <v>2.4649471299315169E-2</v>
      </c>
      <c r="F24" s="23">
        <v>15074.441999999999</v>
      </c>
      <c r="G24" s="361">
        <v>2.5750907209856233E-2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113048.33900000001</v>
      </c>
      <c r="C25" s="361">
        <v>6.3078934292010919E-2</v>
      </c>
      <c r="D25" s="23">
        <v>116728.35799999999</v>
      </c>
      <c r="E25" s="361">
        <v>6.1047573025190871E-2</v>
      </c>
      <c r="F25" s="23">
        <v>119974.33199999999</v>
      </c>
      <c r="G25" s="361">
        <v>6.3935509290254267E-2</v>
      </c>
      <c r="H25" s="68"/>
      <c r="I25" s="68"/>
      <c r="J25" s="87" t="str">
        <f t="shared" si="1"/>
        <v>VTE</v>
      </c>
      <c r="K25" s="76">
        <f t="shared" si="0"/>
        <v>1417.836</v>
      </c>
      <c r="L25" s="87" t="str">
        <f t="shared" si="2"/>
        <v>VTE</v>
      </c>
      <c r="M25" s="85">
        <f>K25/'6.1, 6.2'!H5</f>
        <v>1.3940859612205772E-2</v>
      </c>
      <c r="N25" s="78"/>
      <c r="O25" s="86"/>
    </row>
    <row r="26" spans="1:15" x14ac:dyDescent="0.2">
      <c r="A26" s="18" t="s">
        <v>132</v>
      </c>
      <c r="B26" s="23">
        <v>29608.243999999999</v>
      </c>
      <c r="C26" s="361">
        <v>5.7661130327813226E-2</v>
      </c>
      <c r="D26" s="23">
        <v>31450.916000000001</v>
      </c>
      <c r="E26" s="74">
        <v>5.6585780030271364E-2</v>
      </c>
      <c r="F26" s="23">
        <v>31089.382000000001</v>
      </c>
      <c r="G26" s="74">
        <v>5.7726630464539137E-2</v>
      </c>
      <c r="H26" s="68"/>
      <c r="I26" s="68"/>
      <c r="J26" s="87" t="str">
        <f t="shared" si="1"/>
        <v>FVE</v>
      </c>
      <c r="K26" s="76">
        <f t="shared" si="0"/>
        <v>75214.307000000015</v>
      </c>
      <c r="L26" s="87" t="str">
        <f t="shared" si="2"/>
        <v>FVE</v>
      </c>
      <c r="M26" s="85">
        <f>K26/'6.1, 6.2'!I5</f>
        <v>0.10008469546623198</v>
      </c>
      <c r="N26" s="78"/>
      <c r="O26" s="86"/>
    </row>
    <row r="27" spans="1:15" x14ac:dyDescent="0.2">
      <c r="A27" s="444" t="s">
        <v>130</v>
      </c>
      <c r="B27" s="250">
        <v>55798.699000000001</v>
      </c>
      <c r="C27" s="362">
        <v>5.606278183683791E-2</v>
      </c>
      <c r="D27" s="250">
        <v>54190.3</v>
      </c>
      <c r="E27" s="363">
        <v>5.6217676609924098E-2</v>
      </c>
      <c r="F27" s="250">
        <v>58105.669000000002</v>
      </c>
      <c r="G27" s="363">
        <v>5.6460692726765467E-2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2.7421125226085519E-2</v>
      </c>
      <c r="J32" s="87" t="str">
        <f t="shared" si="5"/>
        <v>PE</v>
      </c>
      <c r="K32" s="70">
        <f t="shared" si="6"/>
        <v>48750.366999999998</v>
      </c>
      <c r="L32" s="70">
        <f t="shared" si="7"/>
        <v>75185.521999999997</v>
      </c>
      <c r="M32" s="70">
        <f t="shared" si="8"/>
        <v>79176.72600000001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6.9829519395653225E-2</v>
      </c>
      <c r="J34" s="87" t="str">
        <f t="shared" si="5"/>
        <v>PSE</v>
      </c>
      <c r="K34" s="70">
        <f t="shared" si="6"/>
        <v>18815.673999999999</v>
      </c>
      <c r="L34" s="70">
        <f t="shared" si="7"/>
        <v>19262.122000000007</v>
      </c>
      <c r="M34" s="70">
        <f t="shared" si="8"/>
        <v>19169.463000000007</v>
      </c>
    </row>
    <row r="35" spans="8:13" ht="13.5" customHeight="1" x14ac:dyDescent="0.2">
      <c r="H35" s="87" t="str">
        <f t="shared" si="3"/>
        <v>VE</v>
      </c>
      <c r="I35" s="88">
        <f t="shared" si="4"/>
        <v>1.8483739864451652E-2</v>
      </c>
      <c r="J35" s="87" t="str">
        <f t="shared" si="5"/>
        <v>VE</v>
      </c>
      <c r="K35" s="70">
        <f t="shared" si="6"/>
        <v>4181.7110000000021</v>
      </c>
      <c r="L35" s="70">
        <f t="shared" si="7"/>
        <v>3597.3870000000024</v>
      </c>
      <c r="M35" s="70">
        <f t="shared" si="8"/>
        <v>3965.9250000000015</v>
      </c>
    </row>
    <row r="36" spans="8:13" ht="12.75" customHeight="1" x14ac:dyDescent="0.2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1.5674262889797844E-2</v>
      </c>
      <c r="J37" s="87" t="str">
        <f t="shared" si="5"/>
        <v>VTE</v>
      </c>
      <c r="K37" s="70">
        <f t="shared" si="6"/>
        <v>508.62799999999993</v>
      </c>
      <c r="L37" s="70">
        <f t="shared" si="7"/>
        <v>333.21100000000001</v>
      </c>
      <c r="M37" s="70">
        <f t="shared" si="8"/>
        <v>575.99700000000007</v>
      </c>
    </row>
    <row r="38" spans="8:13" ht="12.75" customHeight="1" x14ac:dyDescent="0.2">
      <c r="H38" s="87" t="str">
        <f t="shared" si="3"/>
        <v>FVE</v>
      </c>
      <c r="I38" s="88">
        <f t="shared" si="4"/>
        <v>0.10128436894266836</v>
      </c>
      <c r="J38" s="87" t="str">
        <f t="shared" si="5"/>
        <v>FVE</v>
      </c>
      <c r="K38" s="70">
        <f t="shared" si="6"/>
        <v>30011.306999999968</v>
      </c>
      <c r="L38" s="70">
        <f t="shared" si="7"/>
        <v>26235.777000000006</v>
      </c>
      <c r="M38" s="70">
        <f t="shared" si="8"/>
        <v>18967.223000000038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119" customWidth="1"/>
    <col min="9" max="9" width="11.42578125" style="119" customWidth="1"/>
    <col min="10" max="16384" width="9.140625" style="119"/>
  </cols>
  <sheetData>
    <row r="1" spans="1:9" ht="20.25" x14ac:dyDescent="0.2">
      <c r="A1" s="199" t="s">
        <v>389</v>
      </c>
      <c r="I1" s="120"/>
    </row>
    <row r="2" spans="1:9" s="108" customFormat="1" ht="6" customHeight="1" x14ac:dyDescent="0.2">
      <c r="A2" s="121"/>
    </row>
    <row r="3" spans="1:9" ht="12.75" customHeight="1" x14ac:dyDescent="0.2">
      <c r="A3" s="462" t="s">
        <v>440</v>
      </c>
      <c r="B3" s="462"/>
      <c r="C3" s="462"/>
      <c r="D3" s="462"/>
      <c r="E3" s="462"/>
      <c r="F3" s="462"/>
      <c r="G3" s="462"/>
      <c r="H3" s="462"/>
      <c r="I3" s="462"/>
    </row>
    <row r="4" spans="1:9" x14ac:dyDescent="0.2">
      <c r="A4" s="462"/>
      <c r="B4" s="462"/>
      <c r="C4" s="462"/>
      <c r="D4" s="462"/>
      <c r="E4" s="462"/>
      <c r="F4" s="462"/>
      <c r="G4" s="462"/>
      <c r="H4" s="462"/>
      <c r="I4" s="462"/>
    </row>
    <row r="5" spans="1:9" x14ac:dyDescent="0.2">
      <c r="A5" s="462"/>
      <c r="B5" s="462"/>
      <c r="C5" s="462"/>
      <c r="D5" s="462"/>
      <c r="E5" s="462"/>
      <c r="F5" s="462"/>
      <c r="G5" s="462"/>
      <c r="H5" s="462"/>
      <c r="I5" s="462"/>
    </row>
    <row r="6" spans="1:9" x14ac:dyDescent="0.2">
      <c r="A6" s="462"/>
      <c r="B6" s="462"/>
      <c r="C6" s="462"/>
      <c r="D6" s="462"/>
      <c r="E6" s="462"/>
      <c r="F6" s="462"/>
      <c r="G6" s="462"/>
      <c r="H6" s="462"/>
      <c r="I6" s="462"/>
    </row>
    <row r="7" spans="1:9" x14ac:dyDescent="0.2">
      <c r="A7" s="462"/>
      <c r="B7" s="462"/>
      <c r="C7" s="462"/>
      <c r="D7" s="462"/>
      <c r="E7" s="462"/>
      <c r="F7" s="462"/>
      <c r="G7" s="462"/>
      <c r="H7" s="462"/>
      <c r="I7" s="462"/>
    </row>
    <row r="8" spans="1:9" x14ac:dyDescent="0.2">
      <c r="A8" s="462"/>
      <c r="B8" s="462"/>
      <c r="C8" s="462"/>
      <c r="D8" s="462"/>
      <c r="E8" s="462"/>
      <c r="F8" s="462"/>
      <c r="G8" s="462"/>
      <c r="H8" s="462"/>
      <c r="I8" s="462"/>
    </row>
    <row r="9" spans="1:9" x14ac:dyDescent="0.2">
      <c r="A9" s="462"/>
      <c r="B9" s="462"/>
      <c r="C9" s="462"/>
      <c r="D9" s="462"/>
      <c r="E9" s="462"/>
      <c r="F9" s="462"/>
      <c r="G9" s="462"/>
      <c r="H9" s="462"/>
      <c r="I9" s="462"/>
    </row>
    <row r="10" spans="1:9" x14ac:dyDescent="0.2">
      <c r="A10" s="462"/>
      <c r="B10" s="462"/>
      <c r="C10" s="462"/>
      <c r="D10" s="462"/>
      <c r="E10" s="462"/>
      <c r="F10" s="462"/>
      <c r="G10" s="462"/>
      <c r="H10" s="462"/>
      <c r="I10" s="462"/>
    </row>
    <row r="11" spans="1:9" x14ac:dyDescent="0.2">
      <c r="A11" s="462"/>
      <c r="B11" s="462"/>
      <c r="C11" s="462"/>
      <c r="D11" s="462"/>
      <c r="E11" s="462"/>
      <c r="F11" s="462"/>
      <c r="G11" s="462"/>
      <c r="H11" s="462"/>
      <c r="I11" s="462"/>
    </row>
    <row r="12" spans="1:9" x14ac:dyDescent="0.2">
      <c r="A12" s="462"/>
      <c r="B12" s="462"/>
      <c r="C12" s="462"/>
      <c r="D12" s="462"/>
      <c r="E12" s="462"/>
      <c r="F12" s="462"/>
      <c r="G12" s="462"/>
      <c r="H12" s="462"/>
      <c r="I12" s="462"/>
    </row>
    <row r="13" spans="1:9" x14ac:dyDescent="0.2">
      <c r="A13" s="462"/>
      <c r="B13" s="462"/>
      <c r="C13" s="462"/>
      <c r="D13" s="462"/>
      <c r="E13" s="462"/>
      <c r="F13" s="462"/>
      <c r="G13" s="462"/>
      <c r="H13" s="462"/>
      <c r="I13" s="462"/>
    </row>
    <row r="14" spans="1:9" x14ac:dyDescent="0.2">
      <c r="A14" s="462"/>
      <c r="B14" s="462"/>
      <c r="C14" s="462"/>
      <c r="D14" s="462"/>
      <c r="E14" s="462"/>
      <c r="F14" s="462"/>
      <c r="G14" s="462"/>
      <c r="H14" s="462"/>
      <c r="I14" s="462"/>
    </row>
    <row r="15" spans="1:9" x14ac:dyDescent="0.2">
      <c r="A15" s="462"/>
      <c r="B15" s="462"/>
      <c r="C15" s="462"/>
      <c r="D15" s="462"/>
      <c r="E15" s="462"/>
      <c r="F15" s="462"/>
      <c r="G15" s="462"/>
      <c r="H15" s="462"/>
      <c r="I15" s="462"/>
    </row>
    <row r="16" spans="1:9" x14ac:dyDescent="0.2">
      <c r="A16" s="462"/>
      <c r="B16" s="462"/>
      <c r="C16" s="462"/>
      <c r="D16" s="462"/>
      <c r="E16" s="462"/>
      <c r="F16" s="462"/>
      <c r="G16" s="462"/>
      <c r="H16" s="462"/>
      <c r="I16" s="462"/>
    </row>
    <row r="17" spans="1:9" x14ac:dyDescent="0.2">
      <c r="A17" s="462"/>
      <c r="B17" s="462"/>
      <c r="C17" s="462"/>
      <c r="D17" s="462"/>
      <c r="E17" s="462"/>
      <c r="F17" s="462"/>
      <c r="G17" s="462"/>
      <c r="H17" s="462"/>
      <c r="I17" s="462"/>
    </row>
    <row r="18" spans="1:9" x14ac:dyDescent="0.2">
      <c r="A18" s="462"/>
      <c r="B18" s="462"/>
      <c r="C18" s="462"/>
      <c r="D18" s="462"/>
      <c r="E18" s="462"/>
      <c r="F18" s="462"/>
      <c r="G18" s="462"/>
      <c r="H18" s="462"/>
      <c r="I18" s="462"/>
    </row>
    <row r="19" spans="1:9" x14ac:dyDescent="0.2">
      <c r="A19" s="462"/>
      <c r="B19" s="462"/>
      <c r="C19" s="462"/>
      <c r="D19" s="462"/>
      <c r="E19" s="462"/>
      <c r="F19" s="462"/>
      <c r="G19" s="462"/>
      <c r="H19" s="462"/>
      <c r="I19" s="462"/>
    </row>
    <row r="20" spans="1:9" x14ac:dyDescent="0.2">
      <c r="A20" s="462"/>
      <c r="B20" s="462"/>
      <c r="C20" s="462"/>
      <c r="D20" s="462"/>
      <c r="E20" s="462"/>
      <c r="F20" s="462"/>
      <c r="G20" s="462"/>
      <c r="H20" s="462"/>
      <c r="I20" s="462"/>
    </row>
    <row r="21" spans="1:9" x14ac:dyDescent="0.2">
      <c r="A21" s="462"/>
      <c r="B21" s="462"/>
      <c r="C21" s="462"/>
      <c r="D21" s="462"/>
      <c r="E21" s="462"/>
      <c r="F21" s="462"/>
      <c r="G21" s="462"/>
      <c r="H21" s="462"/>
      <c r="I21" s="462"/>
    </row>
    <row r="22" spans="1:9" x14ac:dyDescent="0.2">
      <c r="A22" s="462"/>
      <c r="B22" s="462"/>
      <c r="C22" s="462"/>
      <c r="D22" s="462"/>
      <c r="E22" s="462"/>
      <c r="F22" s="462"/>
      <c r="G22" s="462"/>
      <c r="H22" s="462"/>
      <c r="I22" s="462"/>
    </row>
    <row r="23" spans="1:9" x14ac:dyDescent="0.2">
      <c r="A23" s="462"/>
      <c r="B23" s="462"/>
      <c r="C23" s="462"/>
      <c r="D23" s="462"/>
      <c r="E23" s="462"/>
      <c r="F23" s="462"/>
      <c r="G23" s="462"/>
      <c r="H23" s="462"/>
      <c r="I23" s="462"/>
    </row>
    <row r="24" spans="1:9" x14ac:dyDescent="0.2">
      <c r="A24" s="462"/>
      <c r="B24" s="462"/>
      <c r="C24" s="462"/>
      <c r="D24" s="462"/>
      <c r="E24" s="462"/>
      <c r="F24" s="462"/>
      <c r="G24" s="462"/>
      <c r="H24" s="462"/>
      <c r="I24" s="462"/>
    </row>
    <row r="25" spans="1:9" x14ac:dyDescent="0.2">
      <c r="A25" s="462"/>
      <c r="B25" s="462"/>
      <c r="C25" s="462"/>
      <c r="D25" s="462"/>
      <c r="E25" s="462"/>
      <c r="F25" s="462"/>
      <c r="G25" s="462"/>
      <c r="H25" s="462"/>
      <c r="I25" s="462"/>
    </row>
    <row r="26" spans="1:9" x14ac:dyDescent="0.2">
      <c r="A26" s="462"/>
      <c r="B26" s="462"/>
      <c r="C26" s="462"/>
      <c r="D26" s="462"/>
      <c r="E26" s="462"/>
      <c r="F26" s="462"/>
      <c r="G26" s="462"/>
      <c r="H26" s="462"/>
      <c r="I26" s="462"/>
    </row>
    <row r="27" spans="1:9" x14ac:dyDescent="0.2">
      <c r="A27" s="462"/>
      <c r="B27" s="462"/>
      <c r="C27" s="462"/>
      <c r="D27" s="462"/>
      <c r="E27" s="462"/>
      <c r="F27" s="462"/>
      <c r="G27" s="462"/>
      <c r="H27" s="462"/>
      <c r="I27" s="462"/>
    </row>
    <row r="28" spans="1:9" x14ac:dyDescent="0.2">
      <c r="A28" s="462"/>
      <c r="B28" s="462"/>
      <c r="C28" s="462"/>
      <c r="D28" s="462"/>
      <c r="E28" s="462"/>
      <c r="F28" s="462"/>
      <c r="G28" s="462"/>
      <c r="H28" s="462"/>
      <c r="I28" s="462"/>
    </row>
    <row r="29" spans="1:9" x14ac:dyDescent="0.2">
      <c r="A29" s="462"/>
      <c r="B29" s="462"/>
      <c r="C29" s="462"/>
      <c r="D29" s="462"/>
      <c r="E29" s="462"/>
      <c r="F29" s="462"/>
      <c r="G29" s="462"/>
      <c r="H29" s="462"/>
      <c r="I29" s="462"/>
    </row>
    <row r="30" spans="1:9" x14ac:dyDescent="0.2">
      <c r="A30" s="462"/>
      <c r="B30" s="462"/>
      <c r="C30" s="462"/>
      <c r="D30" s="462"/>
      <c r="E30" s="462"/>
      <c r="F30" s="462"/>
      <c r="G30" s="462"/>
      <c r="H30" s="462"/>
      <c r="I30" s="462"/>
    </row>
    <row r="31" spans="1:9" x14ac:dyDescent="0.2">
      <c r="A31" s="462"/>
      <c r="B31" s="462"/>
      <c r="C31" s="462"/>
      <c r="D31" s="462"/>
      <c r="E31" s="462"/>
      <c r="F31" s="462"/>
      <c r="G31" s="462"/>
      <c r="H31" s="462"/>
      <c r="I31" s="462"/>
    </row>
    <row r="32" spans="1:9" x14ac:dyDescent="0.2">
      <c r="A32" s="462"/>
      <c r="B32" s="462"/>
      <c r="C32" s="462"/>
      <c r="D32" s="462"/>
      <c r="E32" s="462"/>
      <c r="F32" s="462"/>
      <c r="G32" s="462"/>
      <c r="H32" s="462"/>
      <c r="I32" s="462"/>
    </row>
    <row r="33" spans="1:9" x14ac:dyDescent="0.2">
      <c r="A33" s="462"/>
      <c r="B33" s="462"/>
      <c r="C33" s="462"/>
      <c r="D33" s="462"/>
      <c r="E33" s="462"/>
      <c r="F33" s="462"/>
      <c r="G33" s="462"/>
      <c r="H33" s="462"/>
      <c r="I33" s="462"/>
    </row>
    <row r="34" spans="1:9" x14ac:dyDescent="0.2">
      <c r="A34" s="462"/>
      <c r="B34" s="462"/>
      <c r="C34" s="462"/>
      <c r="D34" s="462"/>
      <c r="E34" s="462"/>
      <c r="F34" s="462"/>
      <c r="G34" s="462"/>
      <c r="H34" s="462"/>
      <c r="I34" s="462"/>
    </row>
    <row r="35" spans="1:9" x14ac:dyDescent="0.2">
      <c r="A35" s="462"/>
      <c r="B35" s="462"/>
      <c r="C35" s="462"/>
      <c r="D35" s="462"/>
      <c r="E35" s="462"/>
      <c r="F35" s="462"/>
      <c r="G35" s="462"/>
      <c r="H35" s="462"/>
      <c r="I35" s="462"/>
    </row>
    <row r="36" spans="1:9" x14ac:dyDescent="0.2">
      <c r="A36" s="462"/>
      <c r="B36" s="462"/>
      <c r="C36" s="462"/>
      <c r="D36" s="462"/>
      <c r="E36" s="462"/>
      <c r="F36" s="462"/>
      <c r="G36" s="462"/>
      <c r="H36" s="462"/>
      <c r="I36" s="462"/>
    </row>
    <row r="37" spans="1:9" x14ac:dyDescent="0.2">
      <c r="A37" s="462"/>
      <c r="B37" s="462"/>
      <c r="C37" s="462"/>
      <c r="D37" s="462"/>
      <c r="E37" s="462"/>
      <c r="F37" s="462"/>
      <c r="G37" s="462"/>
      <c r="H37" s="462"/>
      <c r="I37" s="462"/>
    </row>
    <row r="38" spans="1:9" x14ac:dyDescent="0.2">
      <c r="A38" s="462"/>
      <c r="B38" s="462"/>
      <c r="C38" s="462"/>
      <c r="D38" s="462"/>
      <c r="E38" s="462"/>
      <c r="F38" s="462"/>
      <c r="G38" s="462"/>
      <c r="H38" s="462"/>
      <c r="I38" s="462"/>
    </row>
    <row r="39" spans="1:9" x14ac:dyDescent="0.2">
      <c r="A39" s="462"/>
      <c r="B39" s="462"/>
      <c r="C39" s="462"/>
      <c r="D39" s="462"/>
      <c r="E39" s="462"/>
      <c r="F39" s="462"/>
      <c r="G39" s="462"/>
      <c r="H39" s="462"/>
      <c r="I39" s="462"/>
    </row>
    <row r="40" spans="1:9" x14ac:dyDescent="0.2">
      <c r="A40" s="462"/>
      <c r="B40" s="462"/>
      <c r="C40" s="462"/>
      <c r="D40" s="462"/>
      <c r="E40" s="462"/>
      <c r="F40" s="462"/>
      <c r="G40" s="462"/>
      <c r="H40" s="462"/>
      <c r="I40" s="462"/>
    </row>
    <row r="41" spans="1:9" x14ac:dyDescent="0.2">
      <c r="A41" s="462"/>
      <c r="B41" s="462"/>
      <c r="C41" s="462"/>
      <c r="D41" s="462"/>
      <c r="E41" s="462"/>
      <c r="F41" s="462"/>
      <c r="G41" s="462"/>
      <c r="H41" s="462"/>
      <c r="I41" s="462"/>
    </row>
    <row r="42" spans="1:9" x14ac:dyDescent="0.2">
      <c r="A42" s="462"/>
      <c r="B42" s="462"/>
      <c r="C42" s="462"/>
      <c r="D42" s="462"/>
      <c r="E42" s="462"/>
      <c r="F42" s="462"/>
      <c r="G42" s="462"/>
      <c r="H42" s="462"/>
      <c r="I42" s="462"/>
    </row>
    <row r="43" spans="1:9" x14ac:dyDescent="0.2">
      <c r="A43" s="462"/>
      <c r="B43" s="462"/>
      <c r="C43" s="462"/>
      <c r="D43" s="462"/>
      <c r="E43" s="462"/>
      <c r="F43" s="462"/>
      <c r="G43" s="462"/>
      <c r="H43" s="462"/>
      <c r="I43" s="462"/>
    </row>
    <row r="44" spans="1:9" x14ac:dyDescent="0.2">
      <c r="A44" s="462"/>
      <c r="B44" s="462"/>
      <c r="C44" s="462"/>
      <c r="D44" s="462"/>
      <c r="E44" s="462"/>
      <c r="F44" s="462"/>
      <c r="G44" s="462"/>
      <c r="H44" s="462"/>
      <c r="I44" s="462"/>
    </row>
    <row r="45" spans="1:9" x14ac:dyDescent="0.2">
      <c r="A45" s="462"/>
      <c r="B45" s="462"/>
      <c r="C45" s="462"/>
      <c r="D45" s="462"/>
      <c r="E45" s="462"/>
      <c r="F45" s="462"/>
      <c r="G45" s="462"/>
      <c r="H45" s="462"/>
      <c r="I45" s="462"/>
    </row>
    <row r="46" spans="1:9" x14ac:dyDescent="0.2">
      <c r="A46" s="462"/>
      <c r="B46" s="462"/>
      <c r="C46" s="462"/>
      <c r="D46" s="462"/>
      <c r="E46" s="462"/>
      <c r="F46" s="462"/>
      <c r="G46" s="462"/>
      <c r="H46" s="462"/>
      <c r="I46" s="462"/>
    </row>
    <row r="47" spans="1:9" x14ac:dyDescent="0.2">
      <c r="A47" s="462"/>
      <c r="B47" s="462"/>
      <c r="C47" s="462"/>
      <c r="D47" s="462"/>
      <c r="E47" s="462"/>
      <c r="F47" s="462"/>
      <c r="G47" s="462"/>
      <c r="H47" s="462"/>
      <c r="I47" s="462"/>
    </row>
    <row r="48" spans="1:9" x14ac:dyDescent="0.2">
      <c r="A48" s="462"/>
      <c r="B48" s="462"/>
      <c r="C48" s="462"/>
      <c r="D48" s="462"/>
      <c r="E48" s="462"/>
      <c r="F48" s="462"/>
      <c r="G48" s="462"/>
      <c r="H48" s="462"/>
      <c r="I48" s="462"/>
    </row>
    <row r="49" spans="1:9" x14ac:dyDescent="0.2">
      <c r="A49" s="462"/>
      <c r="B49" s="462"/>
      <c r="C49" s="462"/>
      <c r="D49" s="462"/>
      <c r="E49" s="462"/>
      <c r="F49" s="462"/>
      <c r="G49" s="462"/>
      <c r="H49" s="462"/>
      <c r="I49" s="462"/>
    </row>
    <row r="50" spans="1:9" x14ac:dyDescent="0.2">
      <c r="A50" s="462"/>
      <c r="B50" s="462"/>
      <c r="C50" s="462"/>
      <c r="D50" s="462"/>
      <c r="E50" s="462"/>
      <c r="F50" s="462"/>
      <c r="G50" s="462"/>
      <c r="H50" s="462"/>
      <c r="I50" s="462"/>
    </row>
    <row r="51" spans="1:9" x14ac:dyDescent="0.2">
      <c r="A51" s="462"/>
      <c r="B51" s="462"/>
      <c r="C51" s="462"/>
      <c r="D51" s="462"/>
      <c r="E51" s="462"/>
      <c r="F51" s="462"/>
      <c r="G51" s="462"/>
      <c r="H51" s="462"/>
      <c r="I51" s="462"/>
    </row>
    <row r="52" spans="1:9" x14ac:dyDescent="0.2">
      <c r="A52" s="462"/>
      <c r="B52" s="462"/>
      <c r="C52" s="462"/>
      <c r="D52" s="462"/>
      <c r="E52" s="462"/>
      <c r="F52" s="462"/>
      <c r="G52" s="462"/>
      <c r="H52" s="462"/>
      <c r="I52" s="462"/>
    </row>
    <row r="53" spans="1:9" x14ac:dyDescent="0.2">
      <c r="A53" s="462"/>
      <c r="B53" s="462"/>
      <c r="C53" s="462"/>
      <c r="D53" s="462"/>
      <c r="E53" s="462"/>
      <c r="F53" s="462"/>
      <c r="G53" s="462"/>
      <c r="H53" s="462"/>
      <c r="I53" s="462"/>
    </row>
    <row r="54" spans="1:9" x14ac:dyDescent="0.2">
      <c r="A54" s="462"/>
      <c r="B54" s="462"/>
      <c r="C54" s="462"/>
      <c r="D54" s="462"/>
      <c r="E54" s="462"/>
      <c r="F54" s="462"/>
      <c r="G54" s="462"/>
      <c r="H54" s="462"/>
      <c r="I54" s="462"/>
    </row>
    <row r="55" spans="1:9" x14ac:dyDescent="0.2">
      <c r="A55" s="462"/>
      <c r="B55" s="462"/>
      <c r="C55" s="462"/>
      <c r="D55" s="462"/>
      <c r="E55" s="462"/>
      <c r="F55" s="462"/>
      <c r="G55" s="462"/>
      <c r="H55" s="462"/>
      <c r="I55" s="462"/>
    </row>
    <row r="56" spans="1:9" x14ac:dyDescent="0.2">
      <c r="A56" s="462"/>
      <c r="B56" s="462"/>
      <c r="C56" s="462"/>
      <c r="D56" s="462"/>
      <c r="E56" s="462"/>
      <c r="F56" s="462"/>
      <c r="G56" s="462"/>
      <c r="H56" s="462"/>
      <c r="I56" s="462"/>
    </row>
    <row r="57" spans="1:9" x14ac:dyDescent="0.2">
      <c r="A57" s="462"/>
      <c r="B57" s="462"/>
      <c r="C57" s="462"/>
      <c r="D57" s="462"/>
      <c r="E57" s="462"/>
      <c r="F57" s="462"/>
      <c r="G57" s="462"/>
      <c r="H57" s="462"/>
      <c r="I57" s="462"/>
    </row>
    <row r="58" spans="1:9" x14ac:dyDescent="0.2">
      <c r="A58" s="462"/>
      <c r="B58" s="462"/>
      <c r="C58" s="462"/>
      <c r="D58" s="462"/>
      <c r="E58" s="462"/>
      <c r="F58" s="462"/>
      <c r="G58" s="462"/>
      <c r="H58" s="462"/>
      <c r="I58" s="462"/>
    </row>
    <row r="59" spans="1:9" x14ac:dyDescent="0.2">
      <c r="A59" s="462"/>
      <c r="B59" s="462"/>
      <c r="C59" s="462"/>
      <c r="D59" s="462"/>
      <c r="E59" s="462"/>
      <c r="F59" s="462"/>
      <c r="G59" s="462"/>
      <c r="H59" s="462"/>
      <c r="I59" s="462"/>
    </row>
    <row r="60" spans="1:9" x14ac:dyDescent="0.2">
      <c r="A60" s="462"/>
      <c r="B60" s="462"/>
      <c r="C60" s="462"/>
      <c r="D60" s="462"/>
      <c r="E60" s="462"/>
      <c r="F60" s="462"/>
      <c r="G60" s="462"/>
      <c r="H60" s="462"/>
      <c r="I60" s="462"/>
    </row>
    <row r="61" spans="1:9" x14ac:dyDescent="0.2">
      <c r="A61" s="462"/>
      <c r="B61" s="462"/>
      <c r="C61" s="462"/>
      <c r="D61" s="462"/>
      <c r="E61" s="462"/>
      <c r="F61" s="462"/>
      <c r="G61" s="462"/>
      <c r="H61" s="462"/>
      <c r="I61" s="462"/>
    </row>
    <row r="62" spans="1:9" x14ac:dyDescent="0.2">
      <c r="A62" s="462"/>
      <c r="B62" s="462"/>
      <c r="C62" s="462"/>
      <c r="D62" s="462"/>
      <c r="E62" s="462"/>
      <c r="F62" s="462"/>
      <c r="G62" s="462"/>
      <c r="H62" s="462"/>
      <c r="I62" s="462"/>
    </row>
    <row r="63" spans="1:9" x14ac:dyDescent="0.2">
      <c r="A63" s="462"/>
      <c r="B63" s="462"/>
      <c r="C63" s="462"/>
      <c r="D63" s="462"/>
      <c r="E63" s="462"/>
      <c r="F63" s="462"/>
      <c r="G63" s="462"/>
      <c r="H63" s="462"/>
      <c r="I63" s="46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422</v>
      </c>
      <c r="M1" s="357" t="str">
        <f>'3.1'!N1</f>
        <v>III.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4" ht="13.5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3" t="s">
        <v>53</v>
      </c>
      <c r="B7" s="578">
        <f>F8</f>
        <v>2305.4776199999992</v>
      </c>
      <c r="C7" s="568"/>
      <c r="D7" s="568"/>
      <c r="E7" s="568"/>
      <c r="F7" s="568"/>
      <c r="G7" s="580"/>
      <c r="H7" s="578">
        <f>SUM(H8,J8,L8)</f>
        <v>1752233.0449999997</v>
      </c>
      <c r="I7" s="568"/>
      <c r="J7" s="568"/>
      <c r="K7" s="568"/>
      <c r="L7" s="568"/>
      <c r="M7" s="568"/>
      <c r="N7" s="73"/>
    </row>
    <row r="8" spans="1:24" x14ac:dyDescent="0.2">
      <c r="A8" s="574"/>
      <c r="B8" s="367">
        <f>SUM(B9:B16)</f>
        <v>2304.1855999999989</v>
      </c>
      <c r="C8" s="362">
        <v>0.11011463660973181</v>
      </c>
      <c r="D8" s="327">
        <f>SUM(D9:D16)</f>
        <v>2303.5593999999992</v>
      </c>
      <c r="E8" s="362">
        <v>0.11008306054759812</v>
      </c>
      <c r="F8" s="327">
        <f>SUM(F9:F16)</f>
        <v>2305.4776199999992</v>
      </c>
      <c r="G8" s="368">
        <v>0.11021401192181547</v>
      </c>
      <c r="H8" s="327">
        <f>SUM(H9:H16)</f>
        <v>573740.85099999979</v>
      </c>
      <c r="I8" s="362">
        <v>8.6914903081497269E-2</v>
      </c>
      <c r="J8" s="327">
        <f>SUM(J9:J16)</f>
        <v>550273.94299999997</v>
      </c>
      <c r="K8" s="362">
        <v>8.3237132601154923E-2</v>
      </c>
      <c r="L8" s="327">
        <f>SUM(L9:L16)</f>
        <v>628218.25099999993</v>
      </c>
      <c r="M8" s="362">
        <v>9.1477896126135133E-2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1151.8600000000001</v>
      </c>
      <c r="C10" s="361">
        <v>0.1205154713276947</v>
      </c>
      <c r="D10" s="23">
        <v>1151.8600000000001</v>
      </c>
      <c r="E10" s="361">
        <v>0.1205154713276947</v>
      </c>
      <c r="F10" s="23">
        <v>1151.8600000000001</v>
      </c>
      <c r="G10" s="369">
        <v>0.1205154713276947</v>
      </c>
      <c r="H10" s="23">
        <v>398460.49799999996</v>
      </c>
      <c r="I10" s="361">
        <v>0.12711525460172227</v>
      </c>
      <c r="J10" s="23">
        <v>374765.94400000002</v>
      </c>
      <c r="K10" s="361">
        <v>0.11250576020746374</v>
      </c>
      <c r="L10" s="23">
        <v>480732.99800000002</v>
      </c>
      <c r="M10" s="361">
        <v>0.14609571030571888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208.375</v>
      </c>
      <c r="C12" s="361">
        <v>0.20871855073450898</v>
      </c>
      <c r="D12" s="23">
        <v>208.375</v>
      </c>
      <c r="E12" s="361">
        <v>0.20809344956274159</v>
      </c>
      <c r="F12" s="23">
        <v>211.05099999999999</v>
      </c>
      <c r="G12" s="369">
        <v>0.20974147907539273</v>
      </c>
      <c r="H12" s="23">
        <v>29396.328999999998</v>
      </c>
      <c r="I12" s="361">
        <v>0.10493461198632231</v>
      </c>
      <c r="J12" s="23">
        <v>27258.769</v>
      </c>
      <c r="K12" s="361">
        <v>9.6399984071711797E-2</v>
      </c>
      <c r="L12" s="23">
        <v>29427.712</v>
      </c>
      <c r="M12" s="361">
        <v>0.10174038118913535</v>
      </c>
      <c r="N12" s="76"/>
      <c r="O12" s="85"/>
      <c r="X12" s="70"/>
    </row>
    <row r="13" spans="1:24" x14ac:dyDescent="0.2">
      <c r="A13" s="56" t="s">
        <v>43</v>
      </c>
      <c r="B13" s="255">
        <v>644.47169999999994</v>
      </c>
      <c r="C13" s="361">
        <v>0.57960329345322648</v>
      </c>
      <c r="D13" s="23">
        <v>644.47169999999994</v>
      </c>
      <c r="E13" s="361">
        <v>0.58016550035377201</v>
      </c>
      <c r="F13" s="23">
        <v>644.42470000000003</v>
      </c>
      <c r="G13" s="369">
        <v>0.5803407836874076</v>
      </c>
      <c r="H13" s="23">
        <v>105884.59500000002</v>
      </c>
      <c r="I13" s="361">
        <v>0.58628229073429472</v>
      </c>
      <c r="J13" s="23">
        <v>113887.783</v>
      </c>
      <c r="K13" s="361">
        <v>0.64331023217749261</v>
      </c>
      <c r="L13" s="23">
        <v>90931.087</v>
      </c>
      <c r="M13" s="361">
        <v>0.54412756907287207</v>
      </c>
      <c r="N13" s="76"/>
      <c r="O13" s="85"/>
      <c r="X13" s="70"/>
    </row>
    <row r="14" spans="1:24" x14ac:dyDescent="0.2">
      <c r="A14" s="56" t="s">
        <v>44</v>
      </c>
      <c r="B14" s="255">
        <v>45</v>
      </c>
      <c r="C14" s="361">
        <v>3.8412291933418691E-2</v>
      </c>
      <c r="D14" s="23">
        <v>45</v>
      </c>
      <c r="E14" s="361">
        <v>3.8412291933418691E-2</v>
      </c>
      <c r="F14" s="23">
        <v>45</v>
      </c>
      <c r="G14" s="369">
        <v>3.8412291933418691E-2</v>
      </c>
      <c r="H14" s="23">
        <v>4680.24</v>
      </c>
      <c r="I14" s="361">
        <v>6.3036905811664268E-2</v>
      </c>
      <c r="J14" s="23">
        <v>3015.03</v>
      </c>
      <c r="K14" s="361">
        <v>5.2568893333807591E-2</v>
      </c>
      <c r="L14" s="23">
        <v>4102.2700000000004</v>
      </c>
      <c r="M14" s="361">
        <v>5.0929912538412191E-2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6.0439999999999996</v>
      </c>
      <c r="C15" s="361">
        <v>1.7807376862018456E-2</v>
      </c>
      <c r="D15" s="23">
        <v>6.0439999999999996</v>
      </c>
      <c r="E15" s="74">
        <v>1.7807376862018456E-2</v>
      </c>
      <c r="F15" s="23">
        <v>6.0439999999999996</v>
      </c>
      <c r="G15" s="370">
        <v>1.7807376862018456E-2</v>
      </c>
      <c r="H15" s="23">
        <v>112.864</v>
      </c>
      <c r="I15" s="361">
        <v>3.1043121950532545E-3</v>
      </c>
      <c r="J15" s="23">
        <v>24.41</v>
      </c>
      <c r="K15" s="74">
        <v>8.5291723551109882E-4</v>
      </c>
      <c r="L15" s="23">
        <v>334.238</v>
      </c>
      <c r="M15" s="74">
        <v>9.1005982622719746E-3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248.43489999999883</v>
      </c>
      <c r="C16" s="362">
        <v>0.11870508669144351</v>
      </c>
      <c r="D16" s="250">
        <v>247.80869999999891</v>
      </c>
      <c r="E16" s="363">
        <v>0.11849691000029454</v>
      </c>
      <c r="F16" s="250">
        <v>247.09791999999908</v>
      </c>
      <c r="G16" s="371">
        <v>0.11883508301070687</v>
      </c>
      <c r="H16" s="250">
        <v>35206.325000000012</v>
      </c>
      <c r="I16" s="362">
        <v>0.11678514359139235</v>
      </c>
      <c r="J16" s="250">
        <v>31322.006999999987</v>
      </c>
      <c r="K16" s="363">
        <v>0.11912090299268085</v>
      </c>
      <c r="L16" s="250">
        <v>22689.945999999909</v>
      </c>
      <c r="M16" s="363">
        <v>0.1212709657167763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0.11660088655612896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0.12341240912928658</v>
      </c>
      <c r="J20" s="87" t="str">
        <f t="shared" ref="J20:J26" si="1">A10</f>
        <v>PE</v>
      </c>
      <c r="K20" s="76">
        <f t="shared" si="0"/>
        <v>1253959.44</v>
      </c>
      <c r="L20" s="87" t="str">
        <f t="shared" ref="L20:L26" si="2">A10</f>
        <v>PE</v>
      </c>
      <c r="M20" s="85">
        <f>K20/'6.1, 6.2'!C5</f>
        <v>0.12852874957550545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0.13072567906580471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6" t="s">
        <v>53</v>
      </c>
      <c r="B22" s="568">
        <f>SUM(B23,D23,F23)</f>
        <v>1651626.6940000001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0.18306458063914155</v>
      </c>
      <c r="J22" s="87" t="str">
        <f t="shared" si="1"/>
        <v>PSE</v>
      </c>
      <c r="K22" s="76">
        <f t="shared" si="0"/>
        <v>86082.81</v>
      </c>
      <c r="L22" s="87" t="str">
        <f t="shared" si="2"/>
        <v>PSE</v>
      </c>
      <c r="M22" s="85">
        <f>K22/'6.1, 6.2'!E5</f>
        <v>0.10101837242302818</v>
      </c>
      <c r="N22" s="78"/>
      <c r="O22" s="68"/>
    </row>
    <row r="23" spans="1:15" x14ac:dyDescent="0.2">
      <c r="A23" s="567"/>
      <c r="B23" s="327">
        <f>SUM(B24:B27)</f>
        <v>561745.83600000001</v>
      </c>
      <c r="C23" s="372">
        <v>0.14391614029117905</v>
      </c>
      <c r="D23" s="327">
        <f>SUM(D24:D27)</f>
        <v>545836.38299999991</v>
      </c>
      <c r="E23" s="372">
        <v>0.13619565530379879</v>
      </c>
      <c r="F23" s="327">
        <f>SUM(F24:F27)</f>
        <v>544044.47499999998</v>
      </c>
      <c r="G23" s="372">
        <v>0.13501264880168651</v>
      </c>
      <c r="H23" s="68"/>
      <c r="I23" s="68"/>
      <c r="J23" s="87" t="str">
        <f t="shared" si="1"/>
        <v>VE</v>
      </c>
      <c r="K23" s="76">
        <f t="shared" si="0"/>
        <v>310703.46500000003</v>
      </c>
      <c r="L23" s="87" t="str">
        <f t="shared" si="2"/>
        <v>VE</v>
      </c>
      <c r="M23" s="85">
        <f>K23/'6.1, 6.2'!F5</f>
        <v>0.59209697175638232</v>
      </c>
      <c r="N23" s="78"/>
      <c r="O23" s="68"/>
    </row>
    <row r="24" spans="1:15" x14ac:dyDescent="0.2">
      <c r="A24" s="18" t="s">
        <v>8</v>
      </c>
      <c r="B24" s="23">
        <v>89168.631999999998</v>
      </c>
      <c r="C24" s="361">
        <v>0.14803786012882841</v>
      </c>
      <c r="D24" s="23">
        <v>61652.934999999998</v>
      </c>
      <c r="E24" s="361">
        <v>0.10705453565010176</v>
      </c>
      <c r="F24" s="23">
        <v>54819.650999999998</v>
      </c>
      <c r="G24" s="361">
        <v>9.3645638503747103E-2</v>
      </c>
      <c r="H24" s="68"/>
      <c r="I24" s="68"/>
      <c r="J24" s="87" t="str">
        <f t="shared" si="1"/>
        <v>PVE</v>
      </c>
      <c r="K24" s="76">
        <f t="shared" si="0"/>
        <v>11797.54</v>
      </c>
      <c r="L24" s="87" t="str">
        <f t="shared" si="2"/>
        <v>PVE</v>
      </c>
      <c r="M24" s="85">
        <f>K24/'6.1, 6.2'!G5</f>
        <v>5.5610142897431589E-2</v>
      </c>
      <c r="N24" s="78"/>
      <c r="O24" s="86"/>
    </row>
    <row r="25" spans="1:15" x14ac:dyDescent="0.2">
      <c r="A25" s="18" t="s">
        <v>9</v>
      </c>
      <c r="B25" s="23">
        <v>223445.024</v>
      </c>
      <c r="C25" s="361">
        <v>0.1246782934756149</v>
      </c>
      <c r="D25" s="23">
        <v>236082.70199999999</v>
      </c>
      <c r="E25" s="361">
        <v>0.12346850617336171</v>
      </c>
      <c r="F25" s="23">
        <v>229206.18299999999</v>
      </c>
      <c r="G25" s="361">
        <v>0.12214624410311548</v>
      </c>
      <c r="H25" s="68"/>
      <c r="I25" s="68"/>
      <c r="J25" s="87" t="str">
        <f t="shared" si="1"/>
        <v>VTE</v>
      </c>
      <c r="K25" s="76">
        <f t="shared" si="0"/>
        <v>471.512</v>
      </c>
      <c r="L25" s="87" t="str">
        <f t="shared" si="2"/>
        <v>VTE</v>
      </c>
      <c r="M25" s="85">
        <f>K25/'6.1, 6.2'!H5</f>
        <v>4.636137464044056E-3</v>
      </c>
      <c r="N25" s="78"/>
      <c r="O25" s="86"/>
    </row>
    <row r="26" spans="1:15" x14ac:dyDescent="0.2">
      <c r="A26" s="18" t="s">
        <v>132</v>
      </c>
      <c r="B26" s="23">
        <v>67535.634999999995</v>
      </c>
      <c r="C26" s="361">
        <v>0.13152353957589055</v>
      </c>
      <c r="D26" s="23">
        <v>71738.724000000002</v>
      </c>
      <c r="E26" s="74">
        <v>0.12907069720692232</v>
      </c>
      <c r="F26" s="23">
        <v>70914.074999999997</v>
      </c>
      <c r="G26" s="74">
        <v>0.13167294873406016</v>
      </c>
      <c r="H26" s="68"/>
      <c r="I26" s="68"/>
      <c r="J26" s="87" t="str">
        <f t="shared" si="1"/>
        <v>FVE</v>
      </c>
      <c r="K26" s="76">
        <f t="shared" si="0"/>
        <v>89218.277999999904</v>
      </c>
      <c r="L26" s="87" t="str">
        <f t="shared" si="2"/>
        <v>FVE</v>
      </c>
      <c r="M26" s="85">
        <f>K26/'6.1, 6.2'!I5</f>
        <v>0.11871922430464743</v>
      </c>
      <c r="N26" s="78"/>
      <c r="O26" s="86"/>
    </row>
    <row r="27" spans="1:15" x14ac:dyDescent="0.2">
      <c r="A27" s="444" t="s">
        <v>130</v>
      </c>
      <c r="B27" s="250">
        <v>181596.54500000001</v>
      </c>
      <c r="C27" s="362">
        <v>0.18245600107376195</v>
      </c>
      <c r="D27" s="250">
        <v>176362.022</v>
      </c>
      <c r="E27" s="363">
        <v>0.18296010760354378</v>
      </c>
      <c r="F27" s="250">
        <v>189104.56599999999</v>
      </c>
      <c r="G27" s="363">
        <v>0.18375100016754545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0.1205154713276947</v>
      </c>
      <c r="J32" s="87" t="str">
        <f t="shared" si="5"/>
        <v>PE</v>
      </c>
      <c r="K32" s="70">
        <f t="shared" si="6"/>
        <v>398460.49799999996</v>
      </c>
      <c r="L32" s="70">
        <f t="shared" si="7"/>
        <v>374765.94400000002</v>
      </c>
      <c r="M32" s="70">
        <f t="shared" si="8"/>
        <v>480732.99800000002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0.20974147907539273</v>
      </c>
      <c r="J34" s="87" t="str">
        <f t="shared" si="5"/>
        <v>PSE</v>
      </c>
      <c r="K34" s="70">
        <f t="shared" si="6"/>
        <v>29396.328999999998</v>
      </c>
      <c r="L34" s="70">
        <f t="shared" si="7"/>
        <v>27258.769</v>
      </c>
      <c r="M34" s="70">
        <f t="shared" si="8"/>
        <v>29427.712</v>
      </c>
    </row>
    <row r="35" spans="8:13" ht="13.5" customHeight="1" x14ac:dyDescent="0.2">
      <c r="H35" s="87" t="str">
        <f t="shared" si="3"/>
        <v>VE</v>
      </c>
      <c r="I35" s="88">
        <f t="shared" si="4"/>
        <v>0.5803407836874076</v>
      </c>
      <c r="J35" s="87" t="str">
        <f t="shared" si="5"/>
        <v>VE</v>
      </c>
      <c r="K35" s="70">
        <f t="shared" si="6"/>
        <v>105884.59500000002</v>
      </c>
      <c r="L35" s="70">
        <f t="shared" si="7"/>
        <v>113887.783</v>
      </c>
      <c r="M35" s="70">
        <f t="shared" si="8"/>
        <v>90931.087</v>
      </c>
    </row>
    <row r="36" spans="8:13" ht="12.75" customHeight="1" x14ac:dyDescent="0.2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4680.24</v>
      </c>
      <c r="L36" s="70">
        <f t="shared" si="7"/>
        <v>3015.03</v>
      </c>
      <c r="M36" s="70">
        <f t="shared" si="8"/>
        <v>4102.2700000000004</v>
      </c>
    </row>
    <row r="37" spans="8:13" ht="12.75" customHeight="1" x14ac:dyDescent="0.2">
      <c r="H37" s="87" t="str">
        <f t="shared" si="3"/>
        <v>VTE</v>
      </c>
      <c r="I37" s="88">
        <f t="shared" si="4"/>
        <v>1.7807376862018456E-2</v>
      </c>
      <c r="J37" s="87" t="str">
        <f t="shared" si="5"/>
        <v>VTE</v>
      </c>
      <c r="K37" s="70">
        <f t="shared" si="6"/>
        <v>112.864</v>
      </c>
      <c r="L37" s="70">
        <f t="shared" si="7"/>
        <v>24.41</v>
      </c>
      <c r="M37" s="70">
        <f t="shared" si="8"/>
        <v>334.238</v>
      </c>
    </row>
    <row r="38" spans="8:13" ht="12.75" customHeight="1" x14ac:dyDescent="0.2">
      <c r="H38" s="87" t="str">
        <f t="shared" si="3"/>
        <v>FVE</v>
      </c>
      <c r="I38" s="88">
        <f t="shared" si="4"/>
        <v>0.11883508301070687</v>
      </c>
      <c r="J38" s="87" t="str">
        <f t="shared" si="5"/>
        <v>FVE</v>
      </c>
      <c r="K38" s="70">
        <f t="shared" si="6"/>
        <v>35206.325000000012</v>
      </c>
      <c r="L38" s="70">
        <f t="shared" si="7"/>
        <v>31322.006999999987</v>
      </c>
      <c r="M38" s="70">
        <f t="shared" si="8"/>
        <v>22689.945999999909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423</v>
      </c>
      <c r="M1" s="357" t="str">
        <f>'3.1'!N1</f>
        <v>III.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24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3" t="s">
        <v>53</v>
      </c>
      <c r="B7" s="578">
        <f>F8</f>
        <v>5265.9946399999999</v>
      </c>
      <c r="C7" s="568"/>
      <c r="D7" s="568"/>
      <c r="E7" s="568"/>
      <c r="F7" s="568"/>
      <c r="G7" s="580"/>
      <c r="H7" s="578">
        <f>SUM(H8,J8,L8)</f>
        <v>5396267.1979999999</v>
      </c>
      <c r="I7" s="568"/>
      <c r="J7" s="568"/>
      <c r="K7" s="568"/>
      <c r="L7" s="568"/>
      <c r="M7" s="568"/>
      <c r="N7" s="73"/>
    </row>
    <row r="8" spans="1:21" x14ac:dyDescent="0.2">
      <c r="A8" s="574"/>
      <c r="B8" s="367">
        <f>SUM(B9:B16)</f>
        <v>5266.7504100000006</v>
      </c>
      <c r="C8" s="362">
        <v>0.25169253184782786</v>
      </c>
      <c r="D8" s="327">
        <f>SUM(D9:D16)</f>
        <v>5266.4787400000005</v>
      </c>
      <c r="E8" s="362">
        <v>0.25167577532754681</v>
      </c>
      <c r="F8" s="327">
        <f>SUM(F9:F16)</f>
        <v>5265.9946399999999</v>
      </c>
      <c r="G8" s="368">
        <v>0.25174236826171253</v>
      </c>
      <c r="H8" s="327">
        <f>SUM(H9:H16)</f>
        <v>1788741.89</v>
      </c>
      <c r="I8" s="362">
        <v>0.27097308433971751</v>
      </c>
      <c r="J8" s="327">
        <f>SUM(J9:J16)</f>
        <v>1982335.2830000001</v>
      </c>
      <c r="K8" s="362">
        <v>0.29985774705494095</v>
      </c>
      <c r="L8" s="327">
        <f>SUM(L9:L16)</f>
        <v>1625190.0249999997</v>
      </c>
      <c r="M8" s="362">
        <v>0.23665177516815084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4034.8129999999996</v>
      </c>
      <c r="C10" s="361">
        <v>0.42214973209774603</v>
      </c>
      <c r="D10" s="23">
        <v>4034.8129999999996</v>
      </c>
      <c r="E10" s="361">
        <v>0.42214973209774603</v>
      </c>
      <c r="F10" s="23">
        <v>4034.8129999999996</v>
      </c>
      <c r="G10" s="369">
        <v>0.42214973209774603</v>
      </c>
      <c r="H10" s="23">
        <v>1601478.493</v>
      </c>
      <c r="I10" s="361">
        <v>0.51089718403372952</v>
      </c>
      <c r="J10" s="23">
        <v>1687258.45</v>
      </c>
      <c r="K10" s="361">
        <v>0.50651959609146591</v>
      </c>
      <c r="L10" s="23">
        <v>1385389.757</v>
      </c>
      <c r="M10" s="361">
        <v>0.42102269126776748</v>
      </c>
      <c r="N10" s="76"/>
      <c r="O10" s="85"/>
    </row>
    <row r="11" spans="1:21" x14ac:dyDescent="0.2">
      <c r="A11" s="56" t="s">
        <v>21</v>
      </c>
      <c r="B11" s="255">
        <v>845</v>
      </c>
      <c r="C11" s="361">
        <v>0.61972863953061974</v>
      </c>
      <c r="D11" s="23">
        <v>845</v>
      </c>
      <c r="E11" s="361">
        <v>0.61972863953061974</v>
      </c>
      <c r="F11" s="23">
        <v>845</v>
      </c>
      <c r="G11" s="369">
        <v>0.61972863953061974</v>
      </c>
      <c r="H11" s="23">
        <v>120832.58</v>
      </c>
      <c r="I11" s="361">
        <v>0.99756732678213433</v>
      </c>
      <c r="J11" s="23">
        <v>237082.32</v>
      </c>
      <c r="K11" s="361">
        <v>0.99995553219162059</v>
      </c>
      <c r="L11" s="23">
        <v>179597.41</v>
      </c>
      <c r="M11" s="361">
        <v>0.94389994810577671</v>
      </c>
      <c r="N11" s="76"/>
      <c r="O11" s="85"/>
    </row>
    <row r="12" spans="1:21" x14ac:dyDescent="0.2">
      <c r="A12" s="56" t="s">
        <v>22</v>
      </c>
      <c r="B12" s="255">
        <v>45.567000000000029</v>
      </c>
      <c r="C12" s="361">
        <v>4.564212694094482E-2</v>
      </c>
      <c r="D12" s="23">
        <v>45.567000000000029</v>
      </c>
      <c r="E12" s="361">
        <v>4.5505431151651843E-2</v>
      </c>
      <c r="F12" s="23">
        <v>45.567000000000029</v>
      </c>
      <c r="G12" s="369">
        <v>4.5284267674772581E-2</v>
      </c>
      <c r="H12" s="23">
        <v>9899.1940000000013</v>
      </c>
      <c r="I12" s="361">
        <v>3.5336659940339153E-2</v>
      </c>
      <c r="J12" s="23">
        <v>10155.820000000002</v>
      </c>
      <c r="K12" s="361">
        <v>3.5915814328782499E-2</v>
      </c>
      <c r="L12" s="23">
        <v>11593.889000000003</v>
      </c>
      <c r="M12" s="361">
        <v>4.0083533722381257E-2</v>
      </c>
      <c r="N12" s="76"/>
      <c r="O12" s="85"/>
    </row>
    <row r="13" spans="1:21" x14ac:dyDescent="0.2">
      <c r="A13" s="56" t="s">
        <v>43</v>
      </c>
      <c r="B13" s="255">
        <v>77.387640000000005</v>
      </c>
      <c r="C13" s="361">
        <v>6.9598294256478066E-2</v>
      </c>
      <c r="D13" s="23">
        <v>77.387640000000005</v>
      </c>
      <c r="E13" s="361">
        <v>6.9665803605957546E-2</v>
      </c>
      <c r="F13" s="23">
        <v>77.387640000000005</v>
      </c>
      <c r="G13" s="369">
        <v>6.9691933976644554E-2</v>
      </c>
      <c r="H13" s="23">
        <v>19324.46</v>
      </c>
      <c r="I13" s="361">
        <v>0.10699940511651622</v>
      </c>
      <c r="J13" s="23">
        <v>19588.486000000001</v>
      </c>
      <c r="K13" s="361">
        <v>0.1106481586059636</v>
      </c>
      <c r="L13" s="23">
        <v>21588.498</v>
      </c>
      <c r="M13" s="361">
        <v>0.12918460918293609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86.8</v>
      </c>
      <c r="C15" s="361">
        <v>0.25573797346512278</v>
      </c>
      <c r="D15" s="23">
        <v>86.8</v>
      </c>
      <c r="E15" s="74">
        <v>0.25573797346512278</v>
      </c>
      <c r="F15" s="23">
        <v>86.8</v>
      </c>
      <c r="G15" s="370">
        <v>0.25573797346512278</v>
      </c>
      <c r="H15" s="23">
        <v>13254.596000000009</v>
      </c>
      <c r="I15" s="361">
        <v>0.36456623904260094</v>
      </c>
      <c r="J15" s="23">
        <v>7374.6889999999985</v>
      </c>
      <c r="K15" s="74">
        <v>0.25768125172610029</v>
      </c>
      <c r="L15" s="23">
        <v>11513.366</v>
      </c>
      <c r="M15" s="74">
        <v>0.31348475820373878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177.18277000000003</v>
      </c>
      <c r="C16" s="362">
        <v>8.4659989691787271E-2</v>
      </c>
      <c r="D16" s="250">
        <v>176.91110000000003</v>
      </c>
      <c r="E16" s="363">
        <v>8.4595168348622157E-2</v>
      </c>
      <c r="F16" s="250">
        <v>176.42700000000005</v>
      </c>
      <c r="G16" s="371">
        <v>8.4847809282773676E-2</v>
      </c>
      <c r="H16" s="250">
        <v>23952.567000000014</v>
      </c>
      <c r="I16" s="362">
        <v>7.9454585972192404E-2</v>
      </c>
      <c r="J16" s="250">
        <v>20875.518000000004</v>
      </c>
      <c r="K16" s="363">
        <v>7.9391801253347674E-2</v>
      </c>
      <c r="L16" s="250">
        <v>15507.104999999987</v>
      </c>
      <c r="M16" s="363">
        <v>8.2880831837213551E-2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0.28319191959054529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6.7925087352918412E-2</v>
      </c>
      <c r="J20" s="87" t="str">
        <f t="shared" ref="J20:J26" si="1">A10</f>
        <v>PE</v>
      </c>
      <c r="K20" s="76">
        <f t="shared" si="0"/>
        <v>4674126.7</v>
      </c>
      <c r="L20" s="87" t="str">
        <f t="shared" ref="L20:L26" si="2">A10</f>
        <v>PE</v>
      </c>
      <c r="M20" s="85">
        <f>K20/'6.1, 6.2'!C5</f>
        <v>0.47909018501306849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6.9221930259283984E-2</v>
      </c>
      <c r="J21" s="87" t="str">
        <f t="shared" si="1"/>
        <v>PPE</v>
      </c>
      <c r="K21" s="76">
        <f t="shared" si="0"/>
        <v>537512.31000000006</v>
      </c>
      <c r="L21" s="87" t="str">
        <f t="shared" si="2"/>
        <v>PPE</v>
      </c>
      <c r="M21" s="85">
        <f>K21/'6.1, 6.2'!D5</f>
        <v>0.97998245975492004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1190108.5549999999</v>
      </c>
      <c r="C22" s="568"/>
      <c r="D22" s="568"/>
      <c r="E22" s="568"/>
      <c r="F22" s="568"/>
      <c r="G22" s="568"/>
      <c r="H22" s="78" t="str">
        <f>A27</f>
        <v>MOO</v>
      </c>
      <c r="I22" s="86">
        <f>(B27+D27+F27)/'6.1, 6.2'!E25</f>
        <v>6.7023267204655082E-2</v>
      </c>
      <c r="J22" s="87" t="str">
        <f t="shared" si="1"/>
        <v>PSE</v>
      </c>
      <c r="K22" s="76">
        <f t="shared" si="0"/>
        <v>31648.903000000006</v>
      </c>
      <c r="L22" s="87" t="str">
        <f t="shared" si="2"/>
        <v>PSE</v>
      </c>
      <c r="M22" s="85">
        <f>K22/'6.1, 6.2'!E5</f>
        <v>3.7140059322346639E-2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7"/>
      <c r="B23" s="327">
        <f>SUM(B24:B27)</f>
        <v>380902</v>
      </c>
      <c r="C23" s="372">
        <v>9.7584961304796713E-2</v>
      </c>
      <c r="D23" s="327">
        <f>SUM(D24:D27)</f>
        <v>398100.16599999991</v>
      </c>
      <c r="E23" s="372">
        <v>9.933290391329791E-2</v>
      </c>
      <c r="F23" s="327">
        <f>SUM(F24:F27)</f>
        <v>411106.38900000002</v>
      </c>
      <c r="G23" s="372">
        <v>0.10202210493578952</v>
      </c>
      <c r="H23" s="68"/>
      <c r="I23" s="68"/>
      <c r="J23" s="87" t="str">
        <f t="shared" si="1"/>
        <v>VE</v>
      </c>
      <c r="K23" s="76">
        <f t="shared" si="0"/>
        <v>60501.443999999996</v>
      </c>
      <c r="L23" s="87" t="str">
        <f t="shared" si="2"/>
        <v>VE</v>
      </c>
      <c r="M23" s="85">
        <f>K23/'6.1, 6.2'!F5</f>
        <v>0.11529553357021088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156279.867</v>
      </c>
      <c r="C24" s="361">
        <v>0.25945600569377253</v>
      </c>
      <c r="D24" s="23">
        <v>168492.31599999999</v>
      </c>
      <c r="E24" s="361">
        <v>0.29257109414158811</v>
      </c>
      <c r="F24" s="23">
        <v>174674.54500000001</v>
      </c>
      <c r="G24" s="361">
        <v>0.2983876948956955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122378.507</v>
      </c>
      <c r="C25" s="361">
        <v>6.8284999762866019E-2</v>
      </c>
      <c r="D25" s="23">
        <v>127051.22</v>
      </c>
      <c r="E25" s="361">
        <v>6.6446309738115147E-2</v>
      </c>
      <c r="F25" s="23">
        <v>129643.26300000001</v>
      </c>
      <c r="G25" s="361">
        <v>6.9088178344309331E-2</v>
      </c>
      <c r="H25" s="68"/>
      <c r="I25" s="68"/>
      <c r="J25" s="87" t="str">
        <f t="shared" si="1"/>
        <v>VTE</v>
      </c>
      <c r="K25" s="76">
        <f t="shared" si="0"/>
        <v>32142.651000000005</v>
      </c>
      <c r="L25" s="87" t="str">
        <f t="shared" si="2"/>
        <v>VTE</v>
      </c>
      <c r="M25" s="85">
        <f>K25/'6.1, 6.2'!H5</f>
        <v>0.31604232446850378</v>
      </c>
      <c r="N25" s="78"/>
      <c r="O25" s="86"/>
    </row>
    <row r="26" spans="1:20" x14ac:dyDescent="0.2">
      <c r="A26" s="18" t="s">
        <v>132</v>
      </c>
      <c r="B26" s="23">
        <v>35757.832999999999</v>
      </c>
      <c r="C26" s="361">
        <v>6.9637262812788925E-2</v>
      </c>
      <c r="D26" s="23">
        <v>37987.290999999997</v>
      </c>
      <c r="E26" s="74">
        <v>6.8345878780506963E-2</v>
      </c>
      <c r="F26" s="23">
        <v>37553.966</v>
      </c>
      <c r="G26" s="74">
        <v>6.973004216551705E-2</v>
      </c>
      <c r="H26" s="68"/>
      <c r="I26" s="68"/>
      <c r="J26" s="87" t="str">
        <f t="shared" si="1"/>
        <v>FVE</v>
      </c>
      <c r="K26" s="76">
        <f t="shared" si="0"/>
        <v>60335.19000000001</v>
      </c>
      <c r="L26" s="87" t="str">
        <f t="shared" si="2"/>
        <v>FVE</v>
      </c>
      <c r="M26" s="85">
        <f>K26/'6.1, 6.2'!I5</f>
        <v>8.0285644552269095E-2</v>
      </c>
      <c r="N26" s="78"/>
      <c r="O26" s="86"/>
    </row>
    <row r="27" spans="1:20" x14ac:dyDescent="0.2">
      <c r="A27" s="444" t="s">
        <v>130</v>
      </c>
      <c r="B27" s="250">
        <v>66485.793000000005</v>
      </c>
      <c r="C27" s="362">
        <v>6.6800455476715787E-2</v>
      </c>
      <c r="D27" s="250">
        <v>64569.339</v>
      </c>
      <c r="E27" s="363">
        <v>6.6985017961121454E-2</v>
      </c>
      <c r="F27" s="250">
        <v>69234.615000000005</v>
      </c>
      <c r="G27" s="363">
        <v>6.727457734925843E-2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1"/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0.42214973209774603</v>
      </c>
      <c r="J32" s="87" t="str">
        <f t="shared" si="5"/>
        <v>PE</v>
      </c>
      <c r="K32" s="70">
        <f t="shared" si="6"/>
        <v>1601478.493</v>
      </c>
      <c r="L32" s="70">
        <f t="shared" si="7"/>
        <v>1687258.45</v>
      </c>
      <c r="M32" s="70">
        <f t="shared" si="8"/>
        <v>1385389.757</v>
      </c>
    </row>
    <row r="33" spans="8:13" x14ac:dyDescent="0.2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120832.58</v>
      </c>
      <c r="L33" s="70">
        <f t="shared" si="7"/>
        <v>237082.32</v>
      </c>
      <c r="M33" s="70">
        <f t="shared" si="8"/>
        <v>179597.41</v>
      </c>
    </row>
    <row r="34" spans="8:13" ht="13.5" customHeight="1" x14ac:dyDescent="0.2">
      <c r="H34" s="87" t="str">
        <f t="shared" si="3"/>
        <v>PSE</v>
      </c>
      <c r="I34" s="88">
        <f t="shared" si="4"/>
        <v>4.5284267674772581E-2</v>
      </c>
      <c r="J34" s="87" t="str">
        <f t="shared" si="5"/>
        <v>PSE</v>
      </c>
      <c r="K34" s="70">
        <f t="shared" si="6"/>
        <v>9899.1940000000013</v>
      </c>
      <c r="L34" s="70">
        <f t="shared" si="7"/>
        <v>10155.820000000002</v>
      </c>
      <c r="M34" s="70">
        <f t="shared" si="8"/>
        <v>11593.889000000003</v>
      </c>
    </row>
    <row r="35" spans="8:13" ht="12.75" customHeight="1" x14ac:dyDescent="0.2">
      <c r="H35" s="87" t="str">
        <f t="shared" si="3"/>
        <v>VE</v>
      </c>
      <c r="I35" s="88">
        <f t="shared" si="4"/>
        <v>6.9691933976644554E-2</v>
      </c>
      <c r="J35" s="87" t="str">
        <f t="shared" si="5"/>
        <v>VE</v>
      </c>
      <c r="K35" s="70">
        <f t="shared" si="6"/>
        <v>19324.46</v>
      </c>
      <c r="L35" s="70">
        <f t="shared" si="7"/>
        <v>19588.486000000001</v>
      </c>
      <c r="M35" s="70">
        <f t="shared" si="8"/>
        <v>21588.498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0.25573797346512278</v>
      </c>
      <c r="J37" s="87" t="str">
        <f t="shared" si="5"/>
        <v>VTE</v>
      </c>
      <c r="K37" s="70">
        <f t="shared" si="6"/>
        <v>13254.596000000009</v>
      </c>
      <c r="L37" s="70">
        <f t="shared" si="7"/>
        <v>7374.6889999999985</v>
      </c>
      <c r="M37" s="70">
        <f t="shared" si="8"/>
        <v>11513.366</v>
      </c>
    </row>
    <row r="38" spans="8:13" ht="12.75" customHeight="1" x14ac:dyDescent="0.2">
      <c r="H38" s="87" t="str">
        <f t="shared" si="3"/>
        <v>FVE</v>
      </c>
      <c r="I38" s="88">
        <f t="shared" si="4"/>
        <v>8.4847809282773676E-2</v>
      </c>
      <c r="J38" s="87" t="str">
        <f t="shared" si="5"/>
        <v>FVE</v>
      </c>
      <c r="K38" s="70">
        <f t="shared" si="6"/>
        <v>23952.567000000014</v>
      </c>
      <c r="L38" s="70">
        <f t="shared" si="7"/>
        <v>20875.518000000004</v>
      </c>
      <c r="M38" s="70">
        <f t="shared" si="8"/>
        <v>15507.104999999987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424</v>
      </c>
      <c r="M1" s="357" t="str">
        <f>'3.1'!N1</f>
        <v>III. čtvrtletí 2022</v>
      </c>
      <c r="N1" s="91"/>
      <c r="O1" s="91"/>
      <c r="P1" s="92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 x14ac:dyDescent="0.2">
      <c r="A3" s="450" t="str">
        <f>'3.1'!A4</f>
        <v>2022</v>
      </c>
      <c r="B3" s="560" t="s">
        <v>187</v>
      </c>
      <c r="C3" s="560"/>
      <c r="D3" s="560"/>
      <c r="E3" s="560"/>
      <c r="F3" s="560"/>
      <c r="G3" s="561"/>
      <c r="H3" s="575" t="s">
        <v>19</v>
      </c>
      <c r="I3" s="560"/>
      <c r="J3" s="560"/>
      <c r="K3" s="560"/>
      <c r="L3" s="560"/>
      <c r="M3" s="560"/>
      <c r="N3" s="61"/>
      <c r="O3" s="92"/>
      <c r="P3" s="92"/>
    </row>
    <row r="4" spans="1:21" ht="13.5" customHeight="1" x14ac:dyDescent="0.2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61"/>
      <c r="O4" s="92"/>
      <c r="P4" s="92"/>
    </row>
    <row r="5" spans="1:21" x14ac:dyDescent="0.2">
      <c r="A5" s="22"/>
      <c r="B5" s="559" t="s">
        <v>66</v>
      </c>
      <c r="C5" s="559"/>
      <c r="D5" s="559" t="s">
        <v>67</v>
      </c>
      <c r="E5" s="559"/>
      <c r="F5" s="559" t="s">
        <v>68</v>
      </c>
      <c r="G5" s="564"/>
      <c r="H5" s="565" t="s">
        <v>66</v>
      </c>
      <c r="I5" s="559"/>
      <c r="J5" s="559" t="s">
        <v>67</v>
      </c>
      <c r="K5" s="559"/>
      <c r="L5" s="559" t="s">
        <v>68</v>
      </c>
      <c r="M5" s="559"/>
      <c r="N5" s="61"/>
      <c r="O5" s="92"/>
      <c r="P5" s="92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1"/>
      <c r="O6" s="92"/>
      <c r="P6" s="92"/>
    </row>
    <row r="7" spans="1:21" x14ac:dyDescent="0.2">
      <c r="A7" s="573" t="s">
        <v>53</v>
      </c>
      <c r="B7" s="578">
        <f>F8</f>
        <v>333.39395000000059</v>
      </c>
      <c r="C7" s="568"/>
      <c r="D7" s="568"/>
      <c r="E7" s="568"/>
      <c r="F7" s="568"/>
      <c r="G7" s="580"/>
      <c r="H7" s="578">
        <f>SUM(H8,J8,L8)</f>
        <v>159265.82299999997</v>
      </c>
      <c r="I7" s="568"/>
      <c r="J7" s="568"/>
      <c r="K7" s="568"/>
      <c r="L7" s="568"/>
      <c r="M7" s="568"/>
      <c r="N7" s="61"/>
      <c r="O7" s="92"/>
      <c r="P7" s="92"/>
    </row>
    <row r="8" spans="1:21" x14ac:dyDescent="0.2">
      <c r="A8" s="574"/>
      <c r="B8" s="367">
        <f>SUM(B9:B16)</f>
        <v>334.52875000000063</v>
      </c>
      <c r="C8" s="362">
        <v>1.5986781508294256E-2</v>
      </c>
      <c r="D8" s="327">
        <f>SUM(D9:D16)</f>
        <v>334.33445000000057</v>
      </c>
      <c r="E8" s="362">
        <v>1.5977256545890675E-2</v>
      </c>
      <c r="F8" s="327">
        <f>SUM(F9:F16)</f>
        <v>333.39395000000059</v>
      </c>
      <c r="G8" s="368">
        <v>1.5937992397411008E-2</v>
      </c>
      <c r="H8" s="327">
        <f>SUM(H9:H16)</f>
        <v>49686.785999999993</v>
      </c>
      <c r="I8" s="362">
        <v>7.5269560849539306E-3</v>
      </c>
      <c r="J8" s="327">
        <f>SUM(J9:J16)</f>
        <v>57303.231999999982</v>
      </c>
      <c r="K8" s="362">
        <v>8.6679676207360289E-3</v>
      </c>
      <c r="L8" s="327">
        <f>SUM(L9:L16)</f>
        <v>52275.804999999993</v>
      </c>
      <c r="M8" s="362">
        <v>7.6121326498998759E-3</v>
      </c>
      <c r="N8" s="61"/>
      <c r="O8" s="92"/>
      <c r="P8" s="92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90"/>
      <c r="O9" s="93"/>
      <c r="P9" s="92"/>
    </row>
    <row r="10" spans="1:21" x14ac:dyDescent="0.2">
      <c r="A10" s="56" t="s">
        <v>20</v>
      </c>
      <c r="B10" s="255">
        <v>132.54200000000003</v>
      </c>
      <c r="C10" s="361">
        <v>1.386745055884857E-2</v>
      </c>
      <c r="D10" s="23">
        <v>132.54200000000003</v>
      </c>
      <c r="E10" s="361">
        <v>1.386745055884857E-2</v>
      </c>
      <c r="F10" s="23">
        <v>132.54200000000003</v>
      </c>
      <c r="G10" s="369">
        <v>1.386745055884857E-2</v>
      </c>
      <c r="H10" s="23">
        <v>16760.222999999998</v>
      </c>
      <c r="I10" s="361">
        <v>5.3467784749559825E-3</v>
      </c>
      <c r="J10" s="23">
        <v>25624.857000000004</v>
      </c>
      <c r="K10" s="361">
        <v>7.6926520756447096E-3</v>
      </c>
      <c r="L10" s="23">
        <v>26399.475999999999</v>
      </c>
      <c r="M10" s="361">
        <v>8.0228530472517684E-3</v>
      </c>
      <c r="N10" s="90"/>
      <c r="O10" s="93"/>
      <c r="P10" s="92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90"/>
      <c r="O11" s="93"/>
      <c r="P11" s="92"/>
    </row>
    <row r="12" spans="1:21" x14ac:dyDescent="0.2">
      <c r="A12" s="56" t="s">
        <v>22</v>
      </c>
      <c r="B12" s="255">
        <v>34.173999999999999</v>
      </c>
      <c r="C12" s="361">
        <v>3.4230343144816364E-2</v>
      </c>
      <c r="D12" s="23">
        <v>34.173999999999999</v>
      </c>
      <c r="E12" s="361">
        <v>3.4127825052703689E-2</v>
      </c>
      <c r="F12" s="23">
        <v>34.173999999999999</v>
      </c>
      <c r="G12" s="369">
        <v>3.3961958512030134E-2</v>
      </c>
      <c r="H12" s="23">
        <v>8826.7639999999974</v>
      </c>
      <c r="I12" s="361">
        <v>3.1508459965692931E-2</v>
      </c>
      <c r="J12" s="23">
        <v>9353.3019999999979</v>
      </c>
      <c r="K12" s="361">
        <v>3.3077728631762858E-2</v>
      </c>
      <c r="L12" s="23">
        <v>9894.4249999999993</v>
      </c>
      <c r="M12" s="361">
        <v>3.4207979578817084E-2</v>
      </c>
      <c r="N12" s="90"/>
      <c r="O12" s="93"/>
      <c r="P12" s="92"/>
    </row>
    <row r="13" spans="1:21" x14ac:dyDescent="0.2">
      <c r="A13" s="56" t="s">
        <v>43</v>
      </c>
      <c r="B13" s="255">
        <v>7.4874999999999989</v>
      </c>
      <c r="C13" s="361">
        <v>6.7338560556360096E-3</v>
      </c>
      <c r="D13" s="23">
        <v>7.4874999999999989</v>
      </c>
      <c r="E13" s="361">
        <v>6.7403877996487166E-3</v>
      </c>
      <c r="F13" s="23">
        <v>7.4874999999999989</v>
      </c>
      <c r="G13" s="369">
        <v>6.7429159960185631E-3</v>
      </c>
      <c r="H13" s="23">
        <v>772.66800000000001</v>
      </c>
      <c r="I13" s="361">
        <v>4.2782575219472291E-3</v>
      </c>
      <c r="J13" s="23">
        <v>1152.2339999999999</v>
      </c>
      <c r="K13" s="361">
        <v>6.5085464176855646E-3</v>
      </c>
      <c r="L13" s="23">
        <v>1593.0920000000001</v>
      </c>
      <c r="M13" s="361">
        <v>9.5329914759452929E-3</v>
      </c>
      <c r="N13" s="90"/>
      <c r="O13" s="93"/>
      <c r="P13" s="92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90"/>
      <c r="O14" s="93"/>
      <c r="P14" s="61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0.22500000000000001</v>
      </c>
      <c r="C15" s="361">
        <v>6.6291525379784128E-4</v>
      </c>
      <c r="D15" s="23">
        <v>0.22500000000000001</v>
      </c>
      <c r="E15" s="74">
        <v>6.6291525379784128E-4</v>
      </c>
      <c r="F15" s="23">
        <v>0.22500000000000001</v>
      </c>
      <c r="G15" s="370">
        <v>6.6291525379784128E-4</v>
      </c>
      <c r="H15" s="23">
        <v>6.2329999999999997</v>
      </c>
      <c r="I15" s="361">
        <v>1.7143799539061998E-4</v>
      </c>
      <c r="J15" s="23">
        <v>13.183</v>
      </c>
      <c r="K15" s="74">
        <v>4.6063121326271264E-4</v>
      </c>
      <c r="L15" s="23">
        <v>8.6660000000000004</v>
      </c>
      <c r="M15" s="74">
        <v>2.3595696641569462E-4</v>
      </c>
      <c r="N15" s="90"/>
      <c r="O15" s="93"/>
      <c r="P15" s="61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160.10025000000059</v>
      </c>
      <c r="C16" s="362">
        <v>7.6497762816624959E-2</v>
      </c>
      <c r="D16" s="250">
        <v>159.90595000000053</v>
      </c>
      <c r="E16" s="363">
        <v>7.6463663163003334E-2</v>
      </c>
      <c r="F16" s="250">
        <v>158.96545000000054</v>
      </c>
      <c r="G16" s="371">
        <v>7.6450147563300042E-2</v>
      </c>
      <c r="H16" s="250">
        <v>23320.898000000001</v>
      </c>
      <c r="I16" s="362">
        <v>7.7359236489756136E-2</v>
      </c>
      <c r="J16" s="250">
        <v>21159.655999999988</v>
      </c>
      <c r="K16" s="363">
        <v>8.0472408097428019E-2</v>
      </c>
      <c r="L16" s="250">
        <v>14380.146000000002</v>
      </c>
      <c r="M16" s="363">
        <v>7.6857573507149154E-2</v>
      </c>
      <c r="N16" s="90"/>
      <c r="O16" s="93"/>
      <c r="P16" s="61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94"/>
      <c r="O17" s="92"/>
      <c r="P17" s="92"/>
    </row>
    <row r="18" spans="1:20" x14ac:dyDescent="0.2">
      <c r="A18" s="450" t="str">
        <f>'3.1'!A4</f>
        <v>2022</v>
      </c>
      <c r="B18" s="560" t="s">
        <v>232</v>
      </c>
      <c r="C18" s="560"/>
      <c r="D18" s="560"/>
      <c r="E18" s="560"/>
      <c r="F18" s="560"/>
      <c r="G18" s="560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 x14ac:dyDescent="0.2">
      <c r="A19" s="364"/>
      <c r="B19" s="562" t="s">
        <v>5</v>
      </c>
      <c r="C19" s="562"/>
      <c r="D19" s="562"/>
      <c r="E19" s="562"/>
      <c r="F19" s="562"/>
      <c r="G19" s="562"/>
      <c r="H19" s="78" t="str">
        <f>A24</f>
        <v>VO z vvn</v>
      </c>
      <c r="I19" s="86">
        <f>(B24+D24+F24)/'6.1, 6.2'!B25</f>
        <v>6.8271102146285054E-2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 x14ac:dyDescent="0.2">
      <c r="A20" s="360"/>
      <c r="B20" s="559" t="s">
        <v>66</v>
      </c>
      <c r="C20" s="559"/>
      <c r="D20" s="559" t="s">
        <v>67</v>
      </c>
      <c r="E20" s="559"/>
      <c r="F20" s="559" t="s">
        <v>68</v>
      </c>
      <c r="G20" s="559"/>
      <c r="H20" s="78" t="str">
        <f>A25</f>
        <v>VO z vn</v>
      </c>
      <c r="I20" s="86">
        <f>(B25+D25+F25)/'6.1, 6.2'!C25</f>
        <v>4.4696303783129027E-2</v>
      </c>
      <c r="J20" s="87" t="str">
        <f t="shared" ref="J20:J26" si="1">A10</f>
        <v>PE</v>
      </c>
      <c r="K20" s="76">
        <f t="shared" si="0"/>
        <v>68784.555999999997</v>
      </c>
      <c r="L20" s="87" t="str">
        <f t="shared" ref="L20:L26" si="2">A10</f>
        <v>PE</v>
      </c>
      <c r="M20" s="85">
        <f>K20/'6.1, 6.2'!C5</f>
        <v>7.0503021794599127E-3</v>
      </c>
      <c r="N20" s="95"/>
      <c r="O20" s="91"/>
      <c r="P20" s="97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4.4338628779590279E-2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 x14ac:dyDescent="0.2">
      <c r="A22" s="566" t="s">
        <v>53</v>
      </c>
      <c r="B22" s="568">
        <f>SUM(B23,D23,F23)</f>
        <v>586035.79391063971</v>
      </c>
      <c r="C22" s="568"/>
      <c r="D22" s="568"/>
      <c r="E22" s="568"/>
      <c r="F22" s="568"/>
      <c r="G22" s="568"/>
      <c r="H22" s="78" t="str">
        <f>A27</f>
        <v>MOO *)</v>
      </c>
      <c r="I22" s="86">
        <f>(B27+D27+F27)/'6.1, 6.2'!E25</f>
        <v>4.8488581583140976E-2</v>
      </c>
      <c r="J22" s="87" t="str">
        <f t="shared" si="1"/>
        <v>PSE</v>
      </c>
      <c r="K22" s="76">
        <f t="shared" si="0"/>
        <v>28074.490999999995</v>
      </c>
      <c r="L22" s="87" t="str">
        <f t="shared" si="2"/>
        <v>PSE</v>
      </c>
      <c r="M22" s="85">
        <f>K22/'6.1, 6.2'!E5</f>
        <v>3.2945478748021263E-2</v>
      </c>
      <c r="N22" s="95"/>
      <c r="O22" s="91"/>
      <c r="P22" s="97"/>
      <c r="Q22" s="71"/>
      <c r="R22" s="23"/>
      <c r="S22" s="23"/>
      <c r="T22" s="23"/>
    </row>
    <row r="23" spans="1:20" x14ac:dyDescent="0.2">
      <c r="A23" s="567"/>
      <c r="B23" s="327">
        <f>SUM(B24:B27)</f>
        <v>185714.07032695395</v>
      </c>
      <c r="C23" s="372">
        <v>4.7578905772645182E-2</v>
      </c>
      <c r="D23" s="327">
        <f>SUM(D24:D27)</f>
        <v>200682.79071275727</v>
      </c>
      <c r="E23" s="372">
        <v>5.0073840880847049E-2</v>
      </c>
      <c r="F23" s="327">
        <f>SUM(F24:F27)</f>
        <v>199638.93287092849</v>
      </c>
      <c r="G23" s="372">
        <v>4.954334134327186E-2</v>
      </c>
      <c r="H23" s="68"/>
      <c r="I23" s="68"/>
      <c r="J23" s="87" t="str">
        <f t="shared" si="1"/>
        <v>VE</v>
      </c>
      <c r="K23" s="76">
        <f t="shared" si="0"/>
        <v>3517.9940000000001</v>
      </c>
      <c r="L23" s="87" t="str">
        <f t="shared" si="2"/>
        <v>VE</v>
      </c>
      <c r="M23" s="85">
        <f>K23/'6.1, 6.2'!F5</f>
        <v>6.7041209020862469E-3</v>
      </c>
      <c r="N23" s="95"/>
      <c r="O23" s="91"/>
      <c r="P23" s="97"/>
      <c r="Q23" s="71"/>
      <c r="R23" s="74"/>
      <c r="S23" s="75"/>
      <c r="T23" s="75"/>
    </row>
    <row r="24" spans="1:20" x14ac:dyDescent="0.2">
      <c r="A24" s="18" t="s">
        <v>8</v>
      </c>
      <c r="B24" s="23">
        <v>38677.277999999998</v>
      </c>
      <c r="C24" s="361">
        <v>6.4212059132272126E-2</v>
      </c>
      <c r="D24" s="23">
        <v>40785.608999999997</v>
      </c>
      <c r="E24" s="361">
        <v>7.0820382398690526E-2</v>
      </c>
      <c r="F24" s="23">
        <v>40942.309000000001</v>
      </c>
      <c r="G24" s="361">
        <v>6.9939676706856663E-2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 x14ac:dyDescent="0.2">
      <c r="A25" s="18" t="s">
        <v>9</v>
      </c>
      <c r="B25" s="23">
        <v>76498.774000000092</v>
      </c>
      <c r="C25" s="361">
        <v>4.2684936207381154E-2</v>
      </c>
      <c r="D25" s="23">
        <v>87393.815999999992</v>
      </c>
      <c r="E25" s="361">
        <v>4.5705948885275113E-2</v>
      </c>
      <c r="F25" s="23">
        <v>85546.346000000005</v>
      </c>
      <c r="G25" s="361">
        <v>4.5588494707603837E-2</v>
      </c>
      <c r="H25" s="68"/>
      <c r="I25" s="68"/>
      <c r="J25" s="87" t="str">
        <f t="shared" si="1"/>
        <v>VTE</v>
      </c>
      <c r="K25" s="76">
        <f t="shared" si="0"/>
        <v>28.082000000000001</v>
      </c>
      <c r="L25" s="87" t="str">
        <f t="shared" si="2"/>
        <v>VTE</v>
      </c>
      <c r="M25" s="85">
        <f>K25/'6.1, 6.2'!H5</f>
        <v>2.7611601033544254E-4</v>
      </c>
      <c r="N25" s="95"/>
      <c r="O25" s="96"/>
      <c r="P25" s="92"/>
    </row>
    <row r="26" spans="1:20" ht="13.5" x14ac:dyDescent="0.2">
      <c r="A26" s="18" t="s">
        <v>333</v>
      </c>
      <c r="B26" s="23">
        <v>21458.85817507566</v>
      </c>
      <c r="C26" s="361">
        <v>4.1790455993239516E-2</v>
      </c>
      <c r="D26" s="23">
        <v>26457.493787335778</v>
      </c>
      <c r="E26" s="74">
        <v>4.7601727199374839E-2</v>
      </c>
      <c r="F26" s="23">
        <v>23373.902679893199</v>
      </c>
      <c r="G26" s="74">
        <v>4.340056172606762E-2</v>
      </c>
      <c r="H26" s="68"/>
      <c r="I26" s="68"/>
      <c r="J26" s="87" t="str">
        <f t="shared" si="1"/>
        <v>FVE</v>
      </c>
      <c r="K26" s="76">
        <f t="shared" si="0"/>
        <v>58860.69999999999</v>
      </c>
      <c r="L26" s="87" t="str">
        <f t="shared" si="2"/>
        <v>FVE</v>
      </c>
      <c r="M26" s="85">
        <f>K26/'6.1, 6.2'!I5</f>
        <v>7.8323599184783266E-2</v>
      </c>
      <c r="N26" s="95"/>
      <c r="O26" s="96"/>
      <c r="P26" s="92"/>
    </row>
    <row r="27" spans="1:20" ht="13.5" x14ac:dyDescent="0.2">
      <c r="A27" s="444" t="s">
        <v>334</v>
      </c>
      <c r="B27" s="250">
        <v>49079.160151878204</v>
      </c>
      <c r="C27" s="362">
        <v>4.9311440905279467E-2</v>
      </c>
      <c r="D27" s="250">
        <v>46045.871925421503</v>
      </c>
      <c r="E27" s="363">
        <v>4.7768547823601806E-2</v>
      </c>
      <c r="F27" s="250">
        <v>49776.375191035295</v>
      </c>
      <c r="G27" s="363">
        <v>4.8367201911284005E-2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 x14ac:dyDescent="0.2">
      <c r="A28" s="571" t="s">
        <v>411</v>
      </c>
      <c r="B28" s="571"/>
      <c r="C28" s="571"/>
      <c r="D28" s="571"/>
      <c r="E28" s="571"/>
      <c r="F28" s="48"/>
      <c r="G28" s="77" t="s">
        <v>306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 x14ac:dyDescent="0.2">
      <c r="A29" s="572"/>
      <c r="B29" s="572"/>
      <c r="C29" s="572"/>
      <c r="D29" s="572"/>
      <c r="E29" s="572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 x14ac:dyDescent="0.2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  <c r="N30" s="92"/>
      <c r="O30" s="92"/>
      <c r="P30" s="92"/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 x14ac:dyDescent="0.2">
      <c r="H32" s="87" t="str">
        <f t="shared" si="3"/>
        <v>PE</v>
      </c>
      <c r="I32" s="88">
        <f t="shared" si="4"/>
        <v>1.386745055884857E-2</v>
      </c>
      <c r="J32" s="87" t="str">
        <f t="shared" si="5"/>
        <v>PE</v>
      </c>
      <c r="K32" s="70">
        <f t="shared" si="6"/>
        <v>16760.222999999998</v>
      </c>
      <c r="L32" s="70">
        <f t="shared" si="7"/>
        <v>25624.857000000004</v>
      </c>
      <c r="M32" s="70">
        <f t="shared" si="8"/>
        <v>26399.475999999999</v>
      </c>
      <c r="N32" s="92"/>
      <c r="O32" s="92"/>
      <c r="P32" s="92"/>
    </row>
    <row r="33" spans="8:16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 x14ac:dyDescent="0.2">
      <c r="H34" s="87" t="str">
        <f t="shared" si="3"/>
        <v>PSE</v>
      </c>
      <c r="I34" s="88">
        <f t="shared" si="4"/>
        <v>3.3961958512030134E-2</v>
      </c>
      <c r="J34" s="87" t="str">
        <f t="shared" si="5"/>
        <v>PSE</v>
      </c>
      <c r="K34" s="70">
        <f t="shared" si="6"/>
        <v>8826.7639999999974</v>
      </c>
      <c r="L34" s="70">
        <f t="shared" si="7"/>
        <v>9353.3019999999979</v>
      </c>
      <c r="M34" s="70">
        <f t="shared" si="8"/>
        <v>9894.4249999999993</v>
      </c>
      <c r="N34" s="92"/>
      <c r="O34" s="92"/>
      <c r="P34" s="92"/>
    </row>
    <row r="35" spans="8:16" ht="12.75" customHeight="1" x14ac:dyDescent="0.2">
      <c r="H35" s="87" t="str">
        <f t="shared" si="3"/>
        <v>VE</v>
      </c>
      <c r="I35" s="88">
        <f t="shared" si="4"/>
        <v>6.7429159960185631E-3</v>
      </c>
      <c r="J35" s="87" t="str">
        <f t="shared" si="5"/>
        <v>VE</v>
      </c>
      <c r="K35" s="70">
        <f t="shared" si="6"/>
        <v>772.66800000000001</v>
      </c>
      <c r="L35" s="70">
        <f t="shared" si="7"/>
        <v>1152.2339999999999</v>
      </c>
      <c r="M35" s="70">
        <f t="shared" si="8"/>
        <v>1593.0920000000001</v>
      </c>
      <c r="N35" s="92"/>
      <c r="O35" s="92"/>
      <c r="P35" s="92"/>
    </row>
    <row r="36" spans="8:16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 x14ac:dyDescent="0.2">
      <c r="H37" s="87" t="str">
        <f t="shared" si="3"/>
        <v>VTE</v>
      </c>
      <c r="I37" s="88">
        <f t="shared" si="4"/>
        <v>6.6291525379784128E-4</v>
      </c>
      <c r="J37" s="87" t="str">
        <f t="shared" si="5"/>
        <v>VTE</v>
      </c>
      <c r="K37" s="70">
        <f t="shared" si="6"/>
        <v>6.2329999999999997</v>
      </c>
      <c r="L37" s="70">
        <f t="shared" si="7"/>
        <v>13.183</v>
      </c>
      <c r="M37" s="70">
        <f t="shared" si="8"/>
        <v>8.6660000000000004</v>
      </c>
      <c r="N37" s="92"/>
      <c r="O37" s="92"/>
      <c r="P37" s="92"/>
    </row>
    <row r="38" spans="8:16" ht="12.75" customHeight="1" x14ac:dyDescent="0.2">
      <c r="H38" s="87" t="str">
        <f t="shared" si="3"/>
        <v>FVE</v>
      </c>
      <c r="I38" s="88">
        <f t="shared" si="4"/>
        <v>7.6450147563300042E-2</v>
      </c>
      <c r="J38" s="87" t="str">
        <f t="shared" si="5"/>
        <v>FVE</v>
      </c>
      <c r="K38" s="70">
        <f t="shared" si="6"/>
        <v>23320.898000000001</v>
      </c>
      <c r="L38" s="70">
        <f t="shared" si="7"/>
        <v>21159.655999999988</v>
      </c>
      <c r="M38" s="70">
        <f t="shared" si="8"/>
        <v>14380.146000000002</v>
      </c>
      <c r="N38" s="92"/>
      <c r="O38" s="92"/>
      <c r="P38" s="92"/>
    </row>
    <row r="39" spans="8:16" x14ac:dyDescent="0.2">
      <c r="N39" s="92"/>
      <c r="O39" s="92"/>
      <c r="P39" s="92"/>
    </row>
    <row r="40" spans="8:16" x14ac:dyDescent="0.2">
      <c r="N40" s="92"/>
      <c r="O40" s="92"/>
      <c r="P40" s="92"/>
    </row>
    <row r="41" spans="8:16" x14ac:dyDescent="0.2">
      <c r="N41" s="92"/>
      <c r="O41" s="92"/>
      <c r="P41" s="92"/>
    </row>
    <row r="42" spans="8:16" x14ac:dyDescent="0.2">
      <c r="N42" s="92"/>
      <c r="O42" s="92"/>
      <c r="P42" s="92"/>
    </row>
    <row r="43" spans="8:16" x14ac:dyDescent="0.2">
      <c r="N43" s="92"/>
      <c r="O43" s="92"/>
      <c r="P43" s="92"/>
    </row>
    <row r="44" spans="8:16" x14ac:dyDescent="0.2">
      <c r="N44" s="92"/>
      <c r="O44" s="92"/>
      <c r="P44" s="92"/>
    </row>
    <row r="45" spans="8:16" x14ac:dyDescent="0.2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20.25" x14ac:dyDescent="0.3">
      <c r="A1" s="377" t="s">
        <v>426</v>
      </c>
      <c r="M1" s="51"/>
      <c r="N1" s="217" t="str">
        <f>'3.1'!N1</f>
        <v>III. čtvrtletí 2022</v>
      </c>
    </row>
    <row r="2" spans="1:14" ht="6" customHeight="1" x14ac:dyDescent="0.2"/>
    <row r="3" spans="1:14" ht="12.75" customHeight="1" x14ac:dyDescent="0.2">
      <c r="A3" s="538" t="str">
        <f>'3.1'!A4</f>
        <v>2022</v>
      </c>
      <c r="B3" s="535" t="s">
        <v>180</v>
      </c>
      <c r="C3" s="532"/>
      <c r="D3" s="533"/>
      <c r="E3" s="535" t="s">
        <v>182</v>
      </c>
      <c r="F3" s="532"/>
      <c r="G3" s="533"/>
      <c r="H3" s="535" t="s">
        <v>183</v>
      </c>
      <c r="I3" s="532"/>
      <c r="J3" s="533"/>
      <c r="K3" s="535" t="s">
        <v>184</v>
      </c>
      <c r="L3" s="532"/>
      <c r="M3" s="533"/>
      <c r="N3" s="532" t="s">
        <v>53</v>
      </c>
    </row>
    <row r="4" spans="1:14" x14ac:dyDescent="0.2">
      <c r="A4" s="539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6" t="s">
        <v>69</v>
      </c>
      <c r="L4" s="385" t="s">
        <v>70</v>
      </c>
      <c r="M4" s="390" t="s">
        <v>71</v>
      </c>
      <c r="N4" s="585"/>
    </row>
    <row r="5" spans="1:14" ht="12.75" customHeight="1" x14ac:dyDescent="0.2">
      <c r="A5" s="536" t="s">
        <v>276</v>
      </c>
      <c r="B5" s="543">
        <f>SUM(B6:D6)</f>
        <v>-3140.3056380000012</v>
      </c>
      <c r="C5" s="544"/>
      <c r="D5" s="545"/>
      <c r="E5" s="543">
        <f>SUM(E6:G6)</f>
        <v>-2124.1244020000004</v>
      </c>
      <c r="F5" s="544"/>
      <c r="G5" s="545"/>
      <c r="H5" s="543">
        <f>SUM(H6:J6)</f>
        <v>-4192.018599</v>
      </c>
      <c r="I5" s="544"/>
      <c r="J5" s="545"/>
      <c r="K5" s="543">
        <f>SUM(K6:M6)</f>
        <v>0</v>
      </c>
      <c r="L5" s="544"/>
      <c r="M5" s="545"/>
      <c r="N5" s="586">
        <f>SUM(B6:M6)</f>
        <v>-9456.448639000002</v>
      </c>
    </row>
    <row r="6" spans="1:14" x14ac:dyDescent="0.2">
      <c r="A6" s="537"/>
      <c r="B6" s="323">
        <f>B7+B18</f>
        <v>-1025.9945870000006</v>
      </c>
      <c r="C6" s="313">
        <f t="shared" ref="C6:M6" si="0">C7+C18</f>
        <v>-697.31239500000038</v>
      </c>
      <c r="D6" s="318">
        <f t="shared" si="0"/>
        <v>-1416.9986560000002</v>
      </c>
      <c r="E6" s="323">
        <f t="shared" si="0"/>
        <v>-535.08444600000007</v>
      </c>
      <c r="F6" s="313">
        <f t="shared" si="0"/>
        <v>-496.11373200000025</v>
      </c>
      <c r="G6" s="318">
        <f t="shared" si="0"/>
        <v>-1092.9262239999998</v>
      </c>
      <c r="H6" s="323">
        <f t="shared" si="0"/>
        <v>-1423.9043890000003</v>
      </c>
      <c r="I6" s="313">
        <f t="shared" si="0"/>
        <v>-1313.371388</v>
      </c>
      <c r="J6" s="318">
        <f t="shared" si="0"/>
        <v>-1454.7428219999999</v>
      </c>
      <c r="K6" s="323">
        <f t="shared" si="0"/>
        <v>0</v>
      </c>
      <c r="L6" s="313">
        <f t="shared" si="0"/>
        <v>0</v>
      </c>
      <c r="M6" s="318">
        <f t="shared" si="0"/>
        <v>0</v>
      </c>
      <c r="N6" s="587"/>
    </row>
    <row r="7" spans="1:14" x14ac:dyDescent="0.2">
      <c r="A7" s="394" t="s">
        <v>84</v>
      </c>
      <c r="B7" s="387">
        <f>B8+B13</f>
        <v>-2675.1978860000004</v>
      </c>
      <c r="C7" s="382">
        <f t="shared" ref="C7:M7" si="1">C8+C13</f>
        <v>-2329.3023440000002</v>
      </c>
      <c r="D7" s="391">
        <f t="shared" si="1"/>
        <v>-2957.2026730000002</v>
      </c>
      <c r="E7" s="387">
        <f t="shared" si="1"/>
        <v>-2238.4756400000001</v>
      </c>
      <c r="F7" s="382">
        <f t="shared" si="1"/>
        <v>-2042.8691190000002</v>
      </c>
      <c r="G7" s="391">
        <f t="shared" si="1"/>
        <v>-2121.6149789999999</v>
      </c>
      <c r="H7" s="387">
        <f t="shared" si="1"/>
        <v>-2555.839101</v>
      </c>
      <c r="I7" s="382">
        <f t="shared" si="1"/>
        <v>-2355.4548709999999</v>
      </c>
      <c r="J7" s="391">
        <f t="shared" si="1"/>
        <v>-2609.9549929999998</v>
      </c>
      <c r="K7" s="387">
        <f t="shared" si="1"/>
        <v>0</v>
      </c>
      <c r="L7" s="382">
        <f t="shared" si="1"/>
        <v>0</v>
      </c>
      <c r="M7" s="391">
        <f t="shared" si="1"/>
        <v>0</v>
      </c>
      <c r="N7" s="383">
        <f>SUM(B7:M7)</f>
        <v>-21885.911606000001</v>
      </c>
    </row>
    <row r="8" spans="1:14" x14ac:dyDescent="0.2">
      <c r="A8" s="395" t="s">
        <v>72</v>
      </c>
      <c r="B8" s="388">
        <f>SUM(B9:B12)</f>
        <v>-2675.0640000000003</v>
      </c>
      <c r="C8" s="384">
        <f t="shared" ref="C8:M8" si="2">SUM(C9:C12)</f>
        <v>-2329.194</v>
      </c>
      <c r="D8" s="392">
        <f t="shared" si="2"/>
        <v>-2957.0790000000002</v>
      </c>
      <c r="E8" s="388">
        <f t="shared" si="2"/>
        <v>-2238.424</v>
      </c>
      <c r="F8" s="384">
        <f t="shared" si="2"/>
        <v>-2042.8420000000001</v>
      </c>
      <c r="G8" s="392">
        <f t="shared" si="2"/>
        <v>-2121.1610000000001</v>
      </c>
      <c r="H8" s="388">
        <f t="shared" si="2"/>
        <v>-2555.5500000000002</v>
      </c>
      <c r="I8" s="384">
        <f t="shared" si="2"/>
        <v>-2355.375</v>
      </c>
      <c r="J8" s="392">
        <f t="shared" si="2"/>
        <v>-2609.9279999999999</v>
      </c>
      <c r="K8" s="388">
        <f t="shared" si="2"/>
        <v>0</v>
      </c>
      <c r="L8" s="384">
        <f t="shared" si="2"/>
        <v>0</v>
      </c>
      <c r="M8" s="392">
        <f t="shared" si="2"/>
        <v>0</v>
      </c>
      <c r="N8" s="383">
        <f>SUM(B8:M8)</f>
        <v>-21884.616999999998</v>
      </c>
    </row>
    <row r="9" spans="1:14" x14ac:dyDescent="0.2">
      <c r="A9" s="397" t="s">
        <v>73</v>
      </c>
      <c r="B9" s="321">
        <v>-4.9180000000000001</v>
      </c>
      <c r="C9" s="309">
        <v>-0.94299999999999995</v>
      </c>
      <c r="D9" s="316">
        <v>-0.35099999999999998</v>
      </c>
      <c r="E9" s="321">
        <v>-1.0860000000000001</v>
      </c>
      <c r="F9" s="309">
        <v>-1.4650000000000001</v>
      </c>
      <c r="G9" s="316">
        <v>-10.635999999999999</v>
      </c>
      <c r="H9" s="321">
        <v>-6.9219999999999997</v>
      </c>
      <c r="I9" s="309">
        <v>-3.0459999999999998</v>
      </c>
      <c r="J9" s="316">
        <v>-8.4359999999999999</v>
      </c>
      <c r="K9" s="321">
        <v>0</v>
      </c>
      <c r="L9" s="309">
        <v>0</v>
      </c>
      <c r="M9" s="316">
        <v>0</v>
      </c>
      <c r="N9" s="7">
        <f t="shared" ref="N9:N14" si="3">SUM(B9:M9)</f>
        <v>-37.802999999999997</v>
      </c>
    </row>
    <row r="10" spans="1:14" x14ac:dyDescent="0.2">
      <c r="A10" s="397" t="s">
        <v>74</v>
      </c>
      <c r="B10" s="321">
        <v>-719.072</v>
      </c>
      <c r="C10" s="309">
        <v>-379.06099999999998</v>
      </c>
      <c r="D10" s="316">
        <v>-764.99099999999999</v>
      </c>
      <c r="E10" s="321">
        <v>-560.91399999999999</v>
      </c>
      <c r="F10" s="309">
        <v>-368.72399999999999</v>
      </c>
      <c r="G10" s="316">
        <v>-488.80700000000002</v>
      </c>
      <c r="H10" s="321">
        <v>-660.16800000000001</v>
      </c>
      <c r="I10" s="309">
        <v>-515.87300000000005</v>
      </c>
      <c r="J10" s="316">
        <v>-634.15</v>
      </c>
      <c r="K10" s="321">
        <v>0</v>
      </c>
      <c r="L10" s="309">
        <v>0</v>
      </c>
      <c r="M10" s="316">
        <v>0</v>
      </c>
      <c r="N10" s="7">
        <f t="shared" si="3"/>
        <v>-5091.76</v>
      </c>
    </row>
    <row r="11" spans="1:14" x14ac:dyDescent="0.2">
      <c r="A11" s="397" t="s">
        <v>75</v>
      </c>
      <c r="B11" s="321">
        <v>-1072.6210000000001</v>
      </c>
      <c r="C11" s="309">
        <v>-1032.039</v>
      </c>
      <c r="D11" s="316">
        <v>-1232.665</v>
      </c>
      <c r="E11" s="321">
        <v>-940.37900000000002</v>
      </c>
      <c r="F11" s="309">
        <v>-848.827</v>
      </c>
      <c r="G11" s="316">
        <v>-818.44899999999996</v>
      </c>
      <c r="H11" s="321">
        <v>-1132.373</v>
      </c>
      <c r="I11" s="309">
        <v>-1095.7660000000001</v>
      </c>
      <c r="J11" s="316">
        <v>-1026.3320000000001</v>
      </c>
      <c r="K11" s="321">
        <v>0</v>
      </c>
      <c r="L11" s="309">
        <v>0</v>
      </c>
      <c r="M11" s="316">
        <v>0</v>
      </c>
      <c r="N11" s="7">
        <f t="shared" si="3"/>
        <v>-9199.4509999999991</v>
      </c>
    </row>
    <row r="12" spans="1:14" x14ac:dyDescent="0.2">
      <c r="A12" s="398" t="s">
        <v>76</v>
      </c>
      <c r="B12" s="321">
        <v>-878.45299999999997</v>
      </c>
      <c r="C12" s="309">
        <v>-917.15099999999995</v>
      </c>
      <c r="D12" s="316">
        <v>-959.072</v>
      </c>
      <c r="E12" s="321">
        <v>-736.04499999999996</v>
      </c>
      <c r="F12" s="309">
        <v>-823.82600000000002</v>
      </c>
      <c r="G12" s="316">
        <v>-803.26900000000001</v>
      </c>
      <c r="H12" s="321">
        <v>-756.08699999999999</v>
      </c>
      <c r="I12" s="309">
        <v>-740.69</v>
      </c>
      <c r="J12" s="316">
        <v>-941.01</v>
      </c>
      <c r="K12" s="321">
        <v>0</v>
      </c>
      <c r="L12" s="309">
        <v>0</v>
      </c>
      <c r="M12" s="316">
        <v>0</v>
      </c>
      <c r="N12" s="7">
        <f t="shared" si="3"/>
        <v>-7555.603000000001</v>
      </c>
    </row>
    <row r="13" spans="1:14" x14ac:dyDescent="0.2">
      <c r="A13" s="394" t="s">
        <v>77</v>
      </c>
      <c r="B13" s="388">
        <f>SUM(B14:B17)</f>
        <v>-0.13388600000000001</v>
      </c>
      <c r="C13" s="384">
        <f t="shared" ref="C13:M13" si="4">SUM(C14:C17)</f>
        <v>-0.108344</v>
      </c>
      <c r="D13" s="392">
        <f t="shared" si="4"/>
        <v>-0.12367299999999999</v>
      </c>
      <c r="E13" s="388">
        <f t="shared" si="4"/>
        <v>-5.1639999999999998E-2</v>
      </c>
      <c r="F13" s="384">
        <f t="shared" si="4"/>
        <v>-2.7119000000000001E-2</v>
      </c>
      <c r="G13" s="392">
        <f t="shared" si="4"/>
        <v>-0.45397900000000002</v>
      </c>
      <c r="H13" s="388">
        <f t="shared" si="4"/>
        <v>-0.289101</v>
      </c>
      <c r="I13" s="384">
        <f t="shared" si="4"/>
        <v>-7.9870999999999998E-2</v>
      </c>
      <c r="J13" s="392">
        <f t="shared" si="4"/>
        <v>-2.6992999999999996E-2</v>
      </c>
      <c r="K13" s="388">
        <f t="shared" si="4"/>
        <v>0</v>
      </c>
      <c r="L13" s="384">
        <f t="shared" si="4"/>
        <v>0</v>
      </c>
      <c r="M13" s="392">
        <f t="shared" si="4"/>
        <v>0</v>
      </c>
      <c r="N13" s="383">
        <f>SUM(B13:M13)</f>
        <v>-1.2946060000000001</v>
      </c>
    </row>
    <row r="14" spans="1:14" x14ac:dyDescent="0.2">
      <c r="A14" s="396" t="s">
        <v>73</v>
      </c>
      <c r="B14" s="389">
        <v>-8.2899999999999998E-4</v>
      </c>
      <c r="C14" s="381">
        <v>-3.1E-4</v>
      </c>
      <c r="D14" s="393">
        <v>-3.5506999999999997E-2</v>
      </c>
      <c r="E14" s="389">
        <v>-2.1599999999999999E-4</v>
      </c>
      <c r="F14" s="381">
        <v>-6.7600000000000006E-4</v>
      </c>
      <c r="G14" s="393">
        <v>-0.43063000000000001</v>
      </c>
      <c r="H14" s="389">
        <v>-0.26141799999999998</v>
      </c>
      <c r="I14" s="381">
        <v>-5.1933E-2</v>
      </c>
      <c r="J14" s="393">
        <v>-3.6699999999999998E-4</v>
      </c>
      <c r="K14" s="389">
        <v>0</v>
      </c>
      <c r="L14" s="381">
        <v>0</v>
      </c>
      <c r="M14" s="316">
        <v>0</v>
      </c>
      <c r="N14" s="7">
        <f t="shared" si="3"/>
        <v>-0.78188600000000008</v>
      </c>
    </row>
    <row r="15" spans="1:14" x14ac:dyDescent="0.2">
      <c r="A15" s="397" t="s">
        <v>74</v>
      </c>
      <c r="B15" s="389">
        <v>0</v>
      </c>
      <c r="C15" s="381">
        <v>0</v>
      </c>
      <c r="D15" s="393">
        <v>0</v>
      </c>
      <c r="E15" s="389">
        <v>0</v>
      </c>
      <c r="F15" s="381">
        <v>0</v>
      </c>
      <c r="G15" s="393">
        <v>0</v>
      </c>
      <c r="H15" s="389">
        <v>0</v>
      </c>
      <c r="I15" s="381">
        <v>0</v>
      </c>
      <c r="J15" s="393">
        <v>0</v>
      </c>
      <c r="K15" s="389">
        <v>0</v>
      </c>
      <c r="L15" s="381">
        <v>0</v>
      </c>
      <c r="M15" s="316">
        <v>0</v>
      </c>
      <c r="N15" s="7">
        <f t="shared" ref="N15:N28" si="5">SUM(B15:M15)</f>
        <v>0</v>
      </c>
    </row>
    <row r="16" spans="1:14" x14ac:dyDescent="0.2">
      <c r="A16" s="397" t="s">
        <v>75</v>
      </c>
      <c r="B16" s="389">
        <v>0</v>
      </c>
      <c r="C16" s="381">
        <v>0</v>
      </c>
      <c r="D16" s="393">
        <v>0</v>
      </c>
      <c r="E16" s="389">
        <v>0</v>
      </c>
      <c r="F16" s="381">
        <v>0</v>
      </c>
      <c r="G16" s="393">
        <v>0</v>
      </c>
      <c r="H16" s="389">
        <v>0</v>
      </c>
      <c r="I16" s="381">
        <v>0</v>
      </c>
      <c r="J16" s="393">
        <v>0</v>
      </c>
      <c r="K16" s="389">
        <v>0</v>
      </c>
      <c r="L16" s="381">
        <v>0</v>
      </c>
      <c r="M16" s="316">
        <v>0</v>
      </c>
      <c r="N16" s="7">
        <f t="shared" si="5"/>
        <v>0</v>
      </c>
    </row>
    <row r="17" spans="1:14" x14ac:dyDescent="0.2">
      <c r="A17" s="398" t="s">
        <v>76</v>
      </c>
      <c r="B17" s="389">
        <v>-0.13305700000000001</v>
      </c>
      <c r="C17" s="381">
        <v>-0.10803399999999999</v>
      </c>
      <c r="D17" s="393">
        <v>-8.8165999999999994E-2</v>
      </c>
      <c r="E17" s="389">
        <v>-5.1423999999999997E-2</v>
      </c>
      <c r="F17" s="381">
        <v>-2.6443000000000001E-2</v>
      </c>
      <c r="G17" s="393">
        <v>-2.3349000000000002E-2</v>
      </c>
      <c r="H17" s="389">
        <v>-2.7682999999999999E-2</v>
      </c>
      <c r="I17" s="381">
        <v>-2.7937999999999998E-2</v>
      </c>
      <c r="J17" s="393">
        <v>-2.6625999999999997E-2</v>
      </c>
      <c r="K17" s="389">
        <v>0</v>
      </c>
      <c r="L17" s="381">
        <v>0</v>
      </c>
      <c r="M17" s="316">
        <v>0</v>
      </c>
      <c r="N17" s="7">
        <f t="shared" si="5"/>
        <v>-0.51272000000000006</v>
      </c>
    </row>
    <row r="18" spans="1:14" x14ac:dyDescent="0.2">
      <c r="A18" s="394" t="s">
        <v>85</v>
      </c>
      <c r="B18" s="387">
        <f>B19+B24</f>
        <v>1649.2032989999998</v>
      </c>
      <c r="C18" s="382">
        <f t="shared" ref="C18:M18" si="6">C19+C24</f>
        <v>1631.9899489999998</v>
      </c>
      <c r="D18" s="391">
        <f t="shared" si="6"/>
        <v>1540.204017</v>
      </c>
      <c r="E18" s="387">
        <f t="shared" si="6"/>
        <v>1703.391194</v>
      </c>
      <c r="F18" s="382">
        <f t="shared" si="6"/>
        <v>1546.7553869999999</v>
      </c>
      <c r="G18" s="391">
        <f t="shared" si="6"/>
        <v>1028.6887550000001</v>
      </c>
      <c r="H18" s="387">
        <f t="shared" si="6"/>
        <v>1131.9347119999998</v>
      </c>
      <c r="I18" s="382">
        <f t="shared" si="6"/>
        <v>1042.0834829999999</v>
      </c>
      <c r="J18" s="391">
        <f t="shared" si="6"/>
        <v>1155.2121709999999</v>
      </c>
      <c r="K18" s="387">
        <f t="shared" si="6"/>
        <v>0</v>
      </c>
      <c r="L18" s="382">
        <f t="shared" si="6"/>
        <v>0</v>
      </c>
      <c r="M18" s="391">
        <f t="shared" si="6"/>
        <v>0</v>
      </c>
      <c r="N18" s="383">
        <f>SUM(B18:M18)</f>
        <v>12429.462966999999</v>
      </c>
    </row>
    <row r="19" spans="1:14" x14ac:dyDescent="0.2">
      <c r="A19" s="394" t="s">
        <v>78</v>
      </c>
      <c r="B19" s="388">
        <f>SUM(B20:B23)</f>
        <v>1573.8539999999998</v>
      </c>
      <c r="C19" s="384">
        <f t="shared" ref="C19:M19" si="7">SUM(C20:C23)</f>
        <v>1564.1669999999999</v>
      </c>
      <c r="D19" s="392">
        <f t="shared" si="7"/>
        <v>1469.953</v>
      </c>
      <c r="E19" s="388">
        <f t="shared" si="7"/>
        <v>1640.2640000000001</v>
      </c>
      <c r="F19" s="384">
        <f t="shared" si="7"/>
        <v>1488.78</v>
      </c>
      <c r="G19" s="392">
        <f t="shared" si="7"/>
        <v>971.02800000000002</v>
      </c>
      <c r="H19" s="388">
        <f t="shared" si="7"/>
        <v>1074.8149999999998</v>
      </c>
      <c r="I19" s="384">
        <f t="shared" si="7"/>
        <v>978.85399999999993</v>
      </c>
      <c r="J19" s="392">
        <f t="shared" si="7"/>
        <v>1089.6599999999999</v>
      </c>
      <c r="K19" s="388">
        <f t="shared" si="7"/>
        <v>0</v>
      </c>
      <c r="L19" s="384">
        <f t="shared" si="7"/>
        <v>0</v>
      </c>
      <c r="M19" s="392">
        <f t="shared" si="7"/>
        <v>0</v>
      </c>
      <c r="N19" s="383">
        <f>SUM(B19:M19)</f>
        <v>11851.375</v>
      </c>
    </row>
    <row r="20" spans="1:14" x14ac:dyDescent="0.2">
      <c r="A20" s="396" t="s">
        <v>80</v>
      </c>
      <c r="B20" s="321">
        <v>831.81100000000004</v>
      </c>
      <c r="C20" s="309">
        <v>664.77300000000002</v>
      </c>
      <c r="D20" s="316">
        <v>968.21699999999998</v>
      </c>
      <c r="E20" s="321">
        <v>880.54700000000003</v>
      </c>
      <c r="F20" s="309">
        <v>856.39300000000003</v>
      </c>
      <c r="G20" s="316">
        <v>630.77300000000002</v>
      </c>
      <c r="H20" s="321">
        <v>684.697</v>
      </c>
      <c r="I20" s="309">
        <v>647.63</v>
      </c>
      <c r="J20" s="316">
        <v>664.11900000000003</v>
      </c>
      <c r="K20" s="321">
        <v>0</v>
      </c>
      <c r="L20" s="309">
        <v>0</v>
      </c>
      <c r="M20" s="316">
        <v>0</v>
      </c>
      <c r="N20" s="7">
        <f t="shared" si="5"/>
        <v>6828.96</v>
      </c>
    </row>
    <row r="21" spans="1:14" x14ac:dyDescent="0.2">
      <c r="A21" s="397" t="s">
        <v>81</v>
      </c>
      <c r="B21" s="321">
        <v>734.55899999999997</v>
      </c>
      <c r="C21" s="309">
        <v>898.98099999999999</v>
      </c>
      <c r="D21" s="316">
        <v>501.21699999999998</v>
      </c>
      <c r="E21" s="321">
        <v>751.29100000000005</v>
      </c>
      <c r="F21" s="309">
        <v>624.77800000000002</v>
      </c>
      <c r="G21" s="316">
        <v>331.911</v>
      </c>
      <c r="H21" s="321">
        <v>385.84500000000003</v>
      </c>
      <c r="I21" s="309">
        <v>326.75700000000001</v>
      </c>
      <c r="J21" s="316">
        <v>423.53699999999998</v>
      </c>
      <c r="K21" s="321">
        <v>0</v>
      </c>
      <c r="L21" s="309">
        <v>0</v>
      </c>
      <c r="M21" s="316">
        <v>0</v>
      </c>
      <c r="N21" s="7">
        <f t="shared" si="5"/>
        <v>4978.8760000000002</v>
      </c>
    </row>
    <row r="22" spans="1:14" x14ac:dyDescent="0.2">
      <c r="A22" s="397" t="s">
        <v>82</v>
      </c>
      <c r="B22" s="321">
        <v>0.92700000000000005</v>
      </c>
      <c r="C22" s="309">
        <v>8.1000000000000003E-2</v>
      </c>
      <c r="D22" s="316">
        <v>5.2999999999999999E-2</v>
      </c>
      <c r="E22" s="321">
        <v>3.9340000000000002</v>
      </c>
      <c r="F22" s="309">
        <v>7.4610000000000003</v>
      </c>
      <c r="G22" s="316">
        <v>6.9409999999999998</v>
      </c>
      <c r="H22" s="321">
        <v>0.109</v>
      </c>
      <c r="I22" s="309">
        <v>0.29199999999999998</v>
      </c>
      <c r="J22" s="316">
        <v>0.375</v>
      </c>
      <c r="K22" s="321">
        <v>0</v>
      </c>
      <c r="L22" s="309">
        <v>0</v>
      </c>
      <c r="M22" s="316">
        <v>0</v>
      </c>
      <c r="N22" s="7">
        <f t="shared" si="5"/>
        <v>20.173000000000002</v>
      </c>
    </row>
    <row r="23" spans="1:14" x14ac:dyDescent="0.2">
      <c r="A23" s="398" t="s">
        <v>83</v>
      </c>
      <c r="B23" s="321">
        <v>6.5570000000000004</v>
      </c>
      <c r="C23" s="309">
        <v>0.33200000000000002</v>
      </c>
      <c r="D23" s="316">
        <v>0.46600000000000003</v>
      </c>
      <c r="E23" s="321">
        <v>4.492</v>
      </c>
      <c r="F23" s="309">
        <v>0.14799999999999999</v>
      </c>
      <c r="G23" s="316">
        <v>1.403</v>
      </c>
      <c r="H23" s="321">
        <v>4.1639999999999997</v>
      </c>
      <c r="I23" s="309">
        <v>4.1749999999999998</v>
      </c>
      <c r="J23" s="316">
        <v>1.629</v>
      </c>
      <c r="K23" s="321">
        <v>0</v>
      </c>
      <c r="L23" s="309">
        <v>0</v>
      </c>
      <c r="M23" s="316">
        <v>0</v>
      </c>
      <c r="N23" s="7">
        <f t="shared" si="5"/>
        <v>23.366000000000003</v>
      </c>
    </row>
    <row r="24" spans="1:14" x14ac:dyDescent="0.2">
      <c r="A24" s="394" t="s">
        <v>79</v>
      </c>
      <c r="B24" s="388">
        <f>SUM(B25:B28)</f>
        <v>75.349298999999988</v>
      </c>
      <c r="C24" s="384">
        <f t="shared" ref="C24:M24" si="8">SUM(C25:C28)</f>
        <v>67.822948999999994</v>
      </c>
      <c r="D24" s="392">
        <f t="shared" si="8"/>
        <v>70.25101699999999</v>
      </c>
      <c r="E24" s="388">
        <f t="shared" si="8"/>
        <v>63.127194000000003</v>
      </c>
      <c r="F24" s="384">
        <f t="shared" si="8"/>
        <v>57.975386999999998</v>
      </c>
      <c r="G24" s="392">
        <f t="shared" si="8"/>
        <v>57.660755000000009</v>
      </c>
      <c r="H24" s="388">
        <f t="shared" si="8"/>
        <v>57.119712000000007</v>
      </c>
      <c r="I24" s="384">
        <f t="shared" si="8"/>
        <v>63.229483000000002</v>
      </c>
      <c r="J24" s="392">
        <f t="shared" si="8"/>
        <v>65.552171000000001</v>
      </c>
      <c r="K24" s="388">
        <f t="shared" si="8"/>
        <v>0</v>
      </c>
      <c r="L24" s="384">
        <f t="shared" si="8"/>
        <v>0</v>
      </c>
      <c r="M24" s="392">
        <f t="shared" si="8"/>
        <v>0</v>
      </c>
      <c r="N24" s="383">
        <f>SUM(B24:M24)</f>
        <v>578.08796699999994</v>
      </c>
    </row>
    <row r="25" spans="1:14" x14ac:dyDescent="0.2">
      <c r="A25" s="396" t="s">
        <v>80</v>
      </c>
      <c r="B25" s="321">
        <v>75.192429999999987</v>
      </c>
      <c r="C25" s="309">
        <v>67.691559999999996</v>
      </c>
      <c r="D25" s="316">
        <v>70.125271999999995</v>
      </c>
      <c r="E25" s="321">
        <v>61.033138000000001</v>
      </c>
      <c r="F25" s="309">
        <v>55.724694999999997</v>
      </c>
      <c r="G25" s="316">
        <v>55.570369000000007</v>
      </c>
      <c r="H25" s="321">
        <v>54.982408000000007</v>
      </c>
      <c r="I25" s="309">
        <v>61.220883000000001</v>
      </c>
      <c r="J25" s="316">
        <v>63.513055999999999</v>
      </c>
      <c r="K25" s="321">
        <v>0</v>
      </c>
      <c r="L25" s="309">
        <v>0</v>
      </c>
      <c r="M25" s="316">
        <v>0</v>
      </c>
      <c r="N25" s="7">
        <f t="shared" si="5"/>
        <v>565.053811</v>
      </c>
    </row>
    <row r="26" spans="1:14" x14ac:dyDescent="0.2">
      <c r="A26" s="397" t="s">
        <v>81</v>
      </c>
      <c r="B26" s="321">
        <v>0</v>
      </c>
      <c r="C26" s="309">
        <v>0</v>
      </c>
      <c r="D26" s="316">
        <v>0</v>
      </c>
      <c r="E26" s="321">
        <v>0</v>
      </c>
      <c r="F26" s="309">
        <v>0</v>
      </c>
      <c r="G26" s="316">
        <v>0</v>
      </c>
      <c r="H26" s="321">
        <v>0</v>
      </c>
      <c r="I26" s="309">
        <v>0</v>
      </c>
      <c r="J26" s="316">
        <v>0</v>
      </c>
      <c r="K26" s="321">
        <v>0</v>
      </c>
      <c r="L26" s="309">
        <v>0</v>
      </c>
      <c r="M26" s="316">
        <v>0</v>
      </c>
      <c r="N26" s="7">
        <f t="shared" si="5"/>
        <v>0</v>
      </c>
    </row>
    <row r="27" spans="1:14" x14ac:dyDescent="0.2">
      <c r="A27" s="397" t="s">
        <v>82</v>
      </c>
      <c r="B27" s="321">
        <v>0</v>
      </c>
      <c r="C27" s="309">
        <v>0</v>
      </c>
      <c r="D27" s="316">
        <v>0</v>
      </c>
      <c r="E27" s="321">
        <v>0</v>
      </c>
      <c r="F27" s="309">
        <v>0</v>
      </c>
      <c r="G27" s="316">
        <v>0</v>
      </c>
      <c r="H27" s="321">
        <v>0</v>
      </c>
      <c r="I27" s="309">
        <v>0</v>
      </c>
      <c r="J27" s="316">
        <v>0</v>
      </c>
      <c r="K27" s="321">
        <v>0</v>
      </c>
      <c r="L27" s="309">
        <v>0</v>
      </c>
      <c r="M27" s="316">
        <v>0</v>
      </c>
      <c r="N27" s="7">
        <f t="shared" si="5"/>
        <v>0</v>
      </c>
    </row>
    <row r="28" spans="1:14" x14ac:dyDescent="0.2">
      <c r="A28" s="398" t="s">
        <v>83</v>
      </c>
      <c r="B28" s="322">
        <v>0.15686900000000001</v>
      </c>
      <c r="C28" s="311">
        <v>0.13138900000000001</v>
      </c>
      <c r="D28" s="317">
        <v>0.125745</v>
      </c>
      <c r="E28" s="322">
        <v>2.0940560000000001</v>
      </c>
      <c r="F28" s="311">
        <v>2.2506919999999999</v>
      </c>
      <c r="G28" s="317">
        <v>2.0903860000000001</v>
      </c>
      <c r="H28" s="322">
        <v>2.1373039999999999</v>
      </c>
      <c r="I28" s="311">
        <v>2.0085999999999999</v>
      </c>
      <c r="J28" s="317">
        <v>2.0391149999999998</v>
      </c>
      <c r="K28" s="322">
        <v>0</v>
      </c>
      <c r="L28" s="311">
        <v>0</v>
      </c>
      <c r="M28" s="317">
        <v>0</v>
      </c>
      <c r="N28" s="264">
        <f t="shared" si="5"/>
        <v>13.034155999999999</v>
      </c>
    </row>
    <row r="29" spans="1:14" x14ac:dyDescent="0.2">
      <c r="A29" s="22"/>
      <c r="N29" s="349" t="s">
        <v>307</v>
      </c>
    </row>
    <row r="30" spans="1:14" ht="12.75" x14ac:dyDescent="0.2">
      <c r="I30" s="52"/>
      <c r="K30" s="378">
        <v>-18.717718000000001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81">
        <v>2176.162347</v>
      </c>
      <c r="K35" s="581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81">
        <v>1136.1390000000001</v>
      </c>
      <c r="I39" s="581"/>
      <c r="J39" s="581"/>
    </row>
    <row r="40" spans="7:14" x14ac:dyDescent="0.2">
      <c r="J40" s="24" t="s">
        <v>161</v>
      </c>
      <c r="K40" s="584">
        <v>-4192.0185990000009</v>
      </c>
      <c r="L40" s="584"/>
    </row>
    <row r="41" spans="7:14" ht="10.5" customHeight="1" x14ac:dyDescent="0.2"/>
    <row r="42" spans="7:14" ht="10.5" customHeight="1" x14ac:dyDescent="0.2"/>
    <row r="43" spans="7:14" x14ac:dyDescent="0.2">
      <c r="G43" s="583">
        <v>-1810.1910000000003</v>
      </c>
      <c r="H43" s="583"/>
      <c r="K43" s="379">
        <v>0.77600000000000002</v>
      </c>
    </row>
    <row r="44" spans="7:14" x14ac:dyDescent="0.2">
      <c r="L44" s="380">
        <v>16.153019</v>
      </c>
    </row>
    <row r="45" spans="7:14" x14ac:dyDescent="0.2">
      <c r="M45" s="583">
        <v>-2437.8692470000001</v>
      </c>
      <c r="N45" s="583"/>
    </row>
    <row r="46" spans="7:14" ht="10.5" customHeight="1" x14ac:dyDescent="0.2"/>
    <row r="47" spans="7:14" ht="10.5" customHeight="1" x14ac:dyDescent="0.2">
      <c r="J47" s="582">
        <v>-3254.4710000000005</v>
      </c>
      <c r="K47" s="582"/>
      <c r="L47" s="582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>
      <selection activeCell="I5" sqref="I5"/>
    </sheetView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 x14ac:dyDescent="0.3">
      <c r="A1" s="307" t="s">
        <v>427</v>
      </c>
      <c r="I1" s="51"/>
      <c r="J1" s="51"/>
      <c r="M1" s="51"/>
      <c r="N1" s="217" t="str">
        <f>'3.1'!N1</f>
        <v>III. čtvrtletí 2022</v>
      </c>
    </row>
    <row r="2" spans="1:14" s="22" customFormat="1" ht="18" x14ac:dyDescent="0.25">
      <c r="A2" s="274" t="s">
        <v>425</v>
      </c>
      <c r="I2" s="51"/>
      <c r="J2" s="51"/>
      <c r="M2" s="51"/>
      <c r="N2" s="116"/>
    </row>
    <row r="3" spans="1:14" ht="6" customHeight="1" x14ac:dyDescent="0.2"/>
    <row r="4" spans="1:14" ht="12.6" customHeight="1" x14ac:dyDescent="0.2">
      <c r="A4" s="538" t="str">
        <f>'3.1'!A4</f>
        <v>2022</v>
      </c>
      <c r="B4" s="538"/>
      <c r="C4" s="401" t="s">
        <v>60</v>
      </c>
      <c r="D4" s="401" t="s">
        <v>61</v>
      </c>
      <c r="E4" s="401" t="s">
        <v>62</v>
      </c>
      <c r="F4" s="401" t="s">
        <v>63</v>
      </c>
      <c r="G4" s="401" t="s">
        <v>64</v>
      </c>
      <c r="H4" s="401" t="s">
        <v>65</v>
      </c>
      <c r="I4" s="401" t="s">
        <v>66</v>
      </c>
      <c r="J4" s="401" t="s">
        <v>67</v>
      </c>
      <c r="K4" s="401" t="s">
        <v>68</v>
      </c>
      <c r="L4" s="401" t="s">
        <v>69</v>
      </c>
      <c r="M4" s="401" t="s">
        <v>70</v>
      </c>
      <c r="N4" s="401" t="s">
        <v>71</v>
      </c>
    </row>
    <row r="5" spans="1:14" ht="12.6" customHeight="1" x14ac:dyDescent="0.2">
      <c r="A5" s="590" t="s">
        <v>54</v>
      </c>
      <c r="B5" s="590"/>
      <c r="C5" s="403">
        <v>11472.1593348899</v>
      </c>
      <c r="D5" s="403">
        <v>11139.181578956701</v>
      </c>
      <c r="E5" s="403">
        <v>10884.533018149699</v>
      </c>
      <c r="F5" s="403">
        <v>10467.190443432901</v>
      </c>
      <c r="G5" s="403">
        <v>9005.6498139761406</v>
      </c>
      <c r="H5" s="403">
        <v>9337.9691345907504</v>
      </c>
      <c r="I5" s="403">
        <v>9146.4384507614996</v>
      </c>
      <c r="J5" s="403">
        <v>9028.9409927016204</v>
      </c>
      <c r="K5" s="403">
        <v>9196.9826520593306</v>
      </c>
      <c r="L5" s="403">
        <v>0</v>
      </c>
      <c r="M5" s="403">
        <v>0</v>
      </c>
      <c r="N5" s="403">
        <v>0</v>
      </c>
    </row>
    <row r="6" spans="1:14" ht="12.6" customHeight="1" x14ac:dyDescent="0.2">
      <c r="A6" s="589" t="s">
        <v>48</v>
      </c>
      <c r="B6" s="589"/>
      <c r="C6" s="400">
        <v>44573</v>
      </c>
      <c r="D6" s="400">
        <v>44593</v>
      </c>
      <c r="E6" s="400">
        <v>44627</v>
      </c>
      <c r="F6" s="400">
        <v>44656</v>
      </c>
      <c r="G6" s="400">
        <v>44706</v>
      </c>
      <c r="H6" s="400">
        <v>44740</v>
      </c>
      <c r="I6" s="400">
        <v>44761</v>
      </c>
      <c r="J6" s="400">
        <v>44791</v>
      </c>
      <c r="K6" s="400">
        <v>44825</v>
      </c>
      <c r="L6" s="400">
        <v>44835</v>
      </c>
      <c r="M6" s="400">
        <v>44866</v>
      </c>
      <c r="N6" s="400">
        <v>44896</v>
      </c>
    </row>
    <row r="7" spans="1:14" ht="12.6" customHeight="1" x14ac:dyDescent="0.2">
      <c r="A7" s="588" t="s">
        <v>332</v>
      </c>
      <c r="B7" s="588"/>
      <c r="C7" s="402">
        <v>0.41666666666666669</v>
      </c>
      <c r="D7" s="402">
        <v>0.54166666666666663</v>
      </c>
      <c r="E7" s="402">
        <v>0.38541666666666669</v>
      </c>
      <c r="F7" s="402">
        <v>0.375</v>
      </c>
      <c r="G7" s="402">
        <v>0.51041666666666663</v>
      </c>
      <c r="H7" s="402">
        <v>0.51041666666666663</v>
      </c>
      <c r="I7" s="402">
        <v>0.55208333333333337</v>
      </c>
      <c r="J7" s="402">
        <v>0.51041666666666663</v>
      </c>
      <c r="K7" s="402">
        <v>0.38541666666666669</v>
      </c>
      <c r="L7" s="402">
        <v>0</v>
      </c>
      <c r="M7" s="402">
        <v>0</v>
      </c>
      <c r="N7" s="402">
        <v>0</v>
      </c>
    </row>
    <row r="8" spans="1:14" ht="12.6" customHeight="1" x14ac:dyDescent="0.2">
      <c r="A8" s="589" t="s">
        <v>57</v>
      </c>
      <c r="B8" s="589"/>
      <c r="C8" s="399">
        <v>5492.2462061266697</v>
      </c>
      <c r="D8" s="399">
        <v>6825.0662733826603</v>
      </c>
      <c r="E8" s="399">
        <v>6083.0253149530499</v>
      </c>
      <c r="F8" s="399">
        <v>5921.0247334163896</v>
      </c>
      <c r="G8" s="399">
        <v>5273.9978262637496</v>
      </c>
      <c r="H8" s="399">
        <v>5105.96547468687</v>
      </c>
      <c r="I8" s="399">
        <v>4703.9850465731897</v>
      </c>
      <c r="J8" s="399">
        <v>4633.6030520730701</v>
      </c>
      <c r="K8" s="399">
        <v>5248.6997844857697</v>
      </c>
      <c r="L8" s="399">
        <v>0</v>
      </c>
      <c r="M8" s="399">
        <v>0</v>
      </c>
      <c r="N8" s="399">
        <v>0</v>
      </c>
    </row>
    <row r="9" spans="1:14" ht="12.6" customHeight="1" x14ac:dyDescent="0.2">
      <c r="A9" s="589" t="s">
        <v>48</v>
      </c>
      <c r="B9" s="589"/>
      <c r="C9" s="400">
        <v>44562</v>
      </c>
      <c r="D9" s="400">
        <v>44612</v>
      </c>
      <c r="E9" s="400">
        <v>44647</v>
      </c>
      <c r="F9" s="400">
        <v>44667</v>
      </c>
      <c r="G9" s="400">
        <v>44696</v>
      </c>
      <c r="H9" s="400">
        <v>44724</v>
      </c>
      <c r="I9" s="400">
        <v>44773</v>
      </c>
      <c r="J9" s="400">
        <v>44780</v>
      </c>
      <c r="K9" s="400">
        <v>44808</v>
      </c>
      <c r="L9" s="400">
        <v>44835</v>
      </c>
      <c r="M9" s="400">
        <v>44866</v>
      </c>
      <c r="N9" s="400">
        <v>44896</v>
      </c>
    </row>
    <row r="10" spans="1:14" x14ac:dyDescent="0.2">
      <c r="A10" s="588" t="s">
        <v>332</v>
      </c>
      <c r="B10" s="588"/>
      <c r="C10" s="402">
        <v>0.23958333333333334</v>
      </c>
      <c r="D10" s="402">
        <v>0.15625</v>
      </c>
      <c r="E10" s="402">
        <v>3.125E-2</v>
      </c>
      <c r="F10" s="402">
        <v>6.25E-2</v>
      </c>
      <c r="G10" s="402">
        <v>0.22916666666666666</v>
      </c>
      <c r="H10" s="402">
        <v>0.22916666666666666</v>
      </c>
      <c r="I10" s="402">
        <v>0.22916666666666666</v>
      </c>
      <c r="J10" s="402">
        <v>0.23958333333333334</v>
      </c>
      <c r="K10" s="402">
        <v>0.19791666666666666</v>
      </c>
      <c r="L10" s="402">
        <v>0</v>
      </c>
      <c r="M10" s="402">
        <v>0</v>
      </c>
      <c r="N10" s="402">
        <v>0</v>
      </c>
    </row>
    <row r="11" spans="1:14" ht="12.6" customHeight="1" x14ac:dyDescent="0.2">
      <c r="N11" s="349" t="s">
        <v>282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 x14ac:dyDescent="0.25">
      <c r="A1" s="404" t="str">
        <f>"9.2 Denní maxima a minima zatížení brutto ES ČR za "&amp;Q1</f>
        <v>9.2 Denní maxima a minima zatížení brutto ES ČR za III. čtvrtletí 2022</v>
      </c>
      <c r="Q1" s="217" t="str">
        <f>'3.1'!N1</f>
        <v>III. čtvrtletí 2022</v>
      </c>
    </row>
    <row r="2" spans="1:17" ht="6" customHeight="1" x14ac:dyDescent="0.2"/>
    <row r="3" spans="1:17" ht="60" x14ac:dyDescent="0.2">
      <c r="A3" s="536" t="s">
        <v>66</v>
      </c>
      <c r="B3" s="536"/>
      <c r="C3" s="411" t="s">
        <v>224</v>
      </c>
      <c r="D3" s="411" t="s">
        <v>294</v>
      </c>
      <c r="E3" s="411" t="s">
        <v>295</v>
      </c>
      <c r="G3" s="536" t="s">
        <v>67</v>
      </c>
      <c r="H3" s="536"/>
      <c r="I3" s="411" t="s">
        <v>224</v>
      </c>
      <c r="J3" s="411" t="s">
        <v>294</v>
      </c>
      <c r="K3" s="411" t="s">
        <v>295</v>
      </c>
      <c r="M3" s="536" t="s">
        <v>68</v>
      </c>
      <c r="N3" s="536"/>
      <c r="O3" s="411" t="s">
        <v>224</v>
      </c>
      <c r="P3" s="411" t="s">
        <v>294</v>
      </c>
      <c r="Q3" s="411" t="s">
        <v>295</v>
      </c>
    </row>
    <row r="4" spans="1:17" ht="9.75" customHeight="1" x14ac:dyDescent="0.2">
      <c r="A4" s="537"/>
      <c r="B4" s="537"/>
      <c r="C4" s="412" t="s">
        <v>5</v>
      </c>
      <c r="D4" s="412" t="s">
        <v>4</v>
      </c>
      <c r="E4" s="412" t="s">
        <v>4</v>
      </c>
      <c r="G4" s="537"/>
      <c r="H4" s="537"/>
      <c r="I4" s="412" t="s">
        <v>5</v>
      </c>
      <c r="J4" s="412" t="s">
        <v>4</v>
      </c>
      <c r="K4" s="412" t="s">
        <v>4</v>
      </c>
      <c r="M4" s="537"/>
      <c r="N4" s="537"/>
      <c r="O4" s="412" t="s">
        <v>5</v>
      </c>
      <c r="P4" s="412" t="s">
        <v>4</v>
      </c>
      <c r="Q4" s="412" t="s">
        <v>4</v>
      </c>
    </row>
    <row r="5" spans="1:17" ht="12.6" customHeight="1" x14ac:dyDescent="0.2">
      <c r="A5" s="405">
        <v>44743</v>
      </c>
      <c r="B5" s="406">
        <f>A5</f>
        <v>44743</v>
      </c>
      <c r="C5" s="407">
        <v>184509.84711341513</v>
      </c>
      <c r="D5" s="407">
        <v>9071.3958929081109</v>
      </c>
      <c r="E5" s="407">
        <v>6012.7642509202296</v>
      </c>
      <c r="G5" s="405">
        <v>44774</v>
      </c>
      <c r="H5" s="406">
        <f>G5</f>
        <v>44774</v>
      </c>
      <c r="I5" s="407">
        <v>159855.60679549389</v>
      </c>
      <c r="J5" s="407">
        <v>7770.3334232055704</v>
      </c>
      <c r="K5" s="407">
        <v>5074.2642035999297</v>
      </c>
      <c r="M5" s="405">
        <v>44805</v>
      </c>
      <c r="N5" s="406">
        <f>M5</f>
        <v>44805</v>
      </c>
      <c r="O5" s="407">
        <v>182475.2404176821</v>
      </c>
      <c r="P5" s="407">
        <v>8583.4592722973794</v>
      </c>
      <c r="Q5" s="407">
        <v>6130.5066645522302</v>
      </c>
    </row>
    <row r="6" spans="1:17" ht="12.6" customHeight="1" x14ac:dyDescent="0.2">
      <c r="A6" s="405">
        <v>44744</v>
      </c>
      <c r="B6" s="406">
        <f t="shared" ref="B6:B35" si="0">A6</f>
        <v>44744</v>
      </c>
      <c r="C6" s="407">
        <v>151474.67687900175</v>
      </c>
      <c r="D6" s="407">
        <v>7231.7906727812897</v>
      </c>
      <c r="E6" s="407">
        <v>5421.7277699784599</v>
      </c>
      <c r="G6" s="405">
        <v>44775</v>
      </c>
      <c r="H6" s="406">
        <f>G6</f>
        <v>44775</v>
      </c>
      <c r="I6" s="407">
        <v>163805.8323824231</v>
      </c>
      <c r="J6" s="407">
        <v>7875.6555252026901</v>
      </c>
      <c r="K6" s="407">
        <v>5378.5282302405803</v>
      </c>
      <c r="M6" s="405">
        <v>44806</v>
      </c>
      <c r="N6" s="406">
        <f>M6</f>
        <v>44806</v>
      </c>
      <c r="O6" s="407">
        <v>177660.91461937796</v>
      </c>
      <c r="P6" s="407">
        <v>8387.8438483697901</v>
      </c>
      <c r="Q6" s="407">
        <v>6066.6382306915802</v>
      </c>
    </row>
    <row r="7" spans="1:17" ht="12.6" customHeight="1" x14ac:dyDescent="0.2">
      <c r="A7" s="405">
        <v>44745</v>
      </c>
      <c r="B7" s="406">
        <f t="shared" si="0"/>
        <v>44745</v>
      </c>
      <c r="C7" s="407">
        <v>147543.47589354293</v>
      </c>
      <c r="D7" s="407">
        <v>6964.9370243187996</v>
      </c>
      <c r="E7" s="407">
        <v>5058.3721976679299</v>
      </c>
      <c r="G7" s="405">
        <v>44776</v>
      </c>
      <c r="H7" s="406">
        <f t="shared" ref="H7:H35" si="1">G7</f>
        <v>44776</v>
      </c>
      <c r="I7" s="407">
        <v>166116.84088190712</v>
      </c>
      <c r="J7" s="407">
        <v>8018.27230637299</v>
      </c>
      <c r="K7" s="407">
        <v>5381.88964475595</v>
      </c>
      <c r="M7" s="405">
        <v>44807</v>
      </c>
      <c r="N7" s="406">
        <f t="shared" ref="N7:N34" si="2">M7</f>
        <v>44807</v>
      </c>
      <c r="O7" s="407">
        <v>151862.12466909556</v>
      </c>
      <c r="P7" s="407">
        <v>7223.9381162603704</v>
      </c>
      <c r="Q7" s="407">
        <v>5585.8023635277596</v>
      </c>
    </row>
    <row r="8" spans="1:17" ht="12.6" customHeight="1" x14ac:dyDescent="0.2">
      <c r="A8" s="405">
        <v>44746</v>
      </c>
      <c r="B8" s="406">
        <f t="shared" si="0"/>
        <v>44746</v>
      </c>
      <c r="C8" s="407">
        <v>161841.24534492</v>
      </c>
      <c r="D8" s="407">
        <v>7679.46319423568</v>
      </c>
      <c r="E8" s="407">
        <v>5455.9736000636804</v>
      </c>
      <c r="G8" s="405">
        <v>44777</v>
      </c>
      <c r="H8" s="406">
        <f t="shared" si="1"/>
        <v>44777</v>
      </c>
      <c r="I8" s="407">
        <v>167410.76781726646</v>
      </c>
      <c r="J8" s="407">
        <v>8099.5190270574103</v>
      </c>
      <c r="K8" s="407">
        <v>5491.2679024175304</v>
      </c>
      <c r="M8" s="405">
        <v>44808</v>
      </c>
      <c r="N8" s="406">
        <f t="shared" si="2"/>
        <v>44808</v>
      </c>
      <c r="O8" s="407">
        <v>150906.5851114486</v>
      </c>
      <c r="P8" s="407">
        <v>7236.8336310305003</v>
      </c>
      <c r="Q8" s="407">
        <v>5248.6997844857697</v>
      </c>
    </row>
    <row r="9" spans="1:17" ht="12.6" customHeight="1" x14ac:dyDescent="0.2">
      <c r="A9" s="405">
        <v>44747</v>
      </c>
      <c r="B9" s="406">
        <f t="shared" si="0"/>
        <v>44747</v>
      </c>
      <c r="C9" s="407">
        <v>152484.69815081087</v>
      </c>
      <c r="D9" s="407">
        <v>7274.8463307607499</v>
      </c>
      <c r="E9" s="407">
        <v>5438.0095413905201</v>
      </c>
      <c r="G9" s="405">
        <v>44778</v>
      </c>
      <c r="H9" s="406">
        <f t="shared" si="1"/>
        <v>44778</v>
      </c>
      <c r="I9" s="407">
        <v>164750.17046095349</v>
      </c>
      <c r="J9" s="407">
        <v>8031.9669881470199</v>
      </c>
      <c r="K9" s="407">
        <v>5404.1615110411203</v>
      </c>
      <c r="M9" s="405">
        <v>44809</v>
      </c>
      <c r="N9" s="406">
        <f t="shared" si="2"/>
        <v>44809</v>
      </c>
      <c r="O9" s="407">
        <v>181269.70721690368</v>
      </c>
      <c r="P9" s="407">
        <v>8523.7348228029605</v>
      </c>
      <c r="Q9" s="407">
        <v>5947.98396729859</v>
      </c>
    </row>
    <row r="10" spans="1:17" ht="12.6" customHeight="1" x14ac:dyDescent="0.2">
      <c r="A10" s="405">
        <v>44748</v>
      </c>
      <c r="B10" s="406">
        <f t="shared" si="0"/>
        <v>44748</v>
      </c>
      <c r="C10" s="407">
        <v>152352.98320686663</v>
      </c>
      <c r="D10" s="407">
        <v>7252.8780007323303</v>
      </c>
      <c r="E10" s="407">
        <v>5321.3601847925402</v>
      </c>
      <c r="G10" s="405">
        <v>44779</v>
      </c>
      <c r="H10" s="406">
        <f t="shared" si="1"/>
        <v>44779</v>
      </c>
      <c r="I10" s="407">
        <v>140926.34908153536</v>
      </c>
      <c r="J10" s="407">
        <v>6835.9652699471199</v>
      </c>
      <c r="K10" s="407">
        <v>5068.1436721317996</v>
      </c>
      <c r="M10" s="405">
        <v>44810</v>
      </c>
      <c r="N10" s="406">
        <f t="shared" si="2"/>
        <v>44810</v>
      </c>
      <c r="O10" s="407">
        <v>181376.00578141832</v>
      </c>
      <c r="P10" s="407">
        <v>8488.4242870417602</v>
      </c>
      <c r="Q10" s="407">
        <v>6075.4353108899604</v>
      </c>
    </row>
    <row r="11" spans="1:17" ht="12.6" customHeight="1" x14ac:dyDescent="0.2">
      <c r="A11" s="405">
        <v>44749</v>
      </c>
      <c r="B11" s="406">
        <f t="shared" si="0"/>
        <v>44749</v>
      </c>
      <c r="C11" s="407">
        <v>170151.43294907003</v>
      </c>
      <c r="D11" s="407">
        <v>8177.9322352136796</v>
      </c>
      <c r="E11" s="407">
        <v>5633.86347354181</v>
      </c>
      <c r="G11" s="405">
        <v>44780</v>
      </c>
      <c r="H11" s="406">
        <f t="shared" si="1"/>
        <v>44780</v>
      </c>
      <c r="I11" s="407">
        <v>137441.74438524141</v>
      </c>
      <c r="J11" s="407">
        <v>6566.0874491035502</v>
      </c>
      <c r="K11" s="407">
        <v>4633.6030520730701</v>
      </c>
      <c r="M11" s="405">
        <v>44811</v>
      </c>
      <c r="N11" s="406">
        <f t="shared" si="2"/>
        <v>44811</v>
      </c>
      <c r="O11" s="407">
        <v>183049.46839270834</v>
      </c>
      <c r="P11" s="407">
        <v>8528.9144146616309</v>
      </c>
      <c r="Q11" s="407">
        <v>6096.0473901424803</v>
      </c>
    </row>
    <row r="12" spans="1:17" ht="12.6" customHeight="1" x14ac:dyDescent="0.2">
      <c r="A12" s="405">
        <v>44750</v>
      </c>
      <c r="B12" s="406">
        <f t="shared" si="0"/>
        <v>44750</v>
      </c>
      <c r="C12" s="407">
        <v>167967.82164812027</v>
      </c>
      <c r="D12" s="407">
        <v>8086.8662143143101</v>
      </c>
      <c r="E12" s="407">
        <v>5835.7265421120801</v>
      </c>
      <c r="G12" s="405">
        <v>44781</v>
      </c>
      <c r="H12" s="406">
        <f t="shared" si="1"/>
        <v>44781</v>
      </c>
      <c r="I12" s="407">
        <v>166751.43423308118</v>
      </c>
      <c r="J12" s="407">
        <v>8130.3386698027398</v>
      </c>
      <c r="K12" s="407">
        <v>5243.7867343080297</v>
      </c>
      <c r="M12" s="405">
        <v>44812</v>
      </c>
      <c r="N12" s="406">
        <f t="shared" si="2"/>
        <v>44812</v>
      </c>
      <c r="O12" s="407">
        <v>184248.48900905461</v>
      </c>
      <c r="P12" s="407">
        <v>8613.6934766341201</v>
      </c>
      <c r="Q12" s="407">
        <v>6183.7293675810697</v>
      </c>
    </row>
    <row r="13" spans="1:17" ht="12.6" customHeight="1" x14ac:dyDescent="0.2">
      <c r="A13" s="405">
        <v>44751</v>
      </c>
      <c r="B13" s="406">
        <f t="shared" si="0"/>
        <v>44751</v>
      </c>
      <c r="C13" s="407">
        <v>147133.09553421554</v>
      </c>
      <c r="D13" s="407">
        <v>7057.8332544968998</v>
      </c>
      <c r="E13" s="407">
        <v>5233.4511770343597</v>
      </c>
      <c r="G13" s="405">
        <v>44782</v>
      </c>
      <c r="H13" s="406">
        <f t="shared" si="1"/>
        <v>44782</v>
      </c>
      <c r="I13" s="407">
        <v>170468.79033975297</v>
      </c>
      <c r="J13" s="407">
        <v>8271.3897736264498</v>
      </c>
      <c r="K13" s="407">
        <v>5580.8873969465103</v>
      </c>
      <c r="M13" s="405">
        <v>44813</v>
      </c>
      <c r="N13" s="406">
        <f t="shared" si="2"/>
        <v>44813</v>
      </c>
      <c r="O13" s="407">
        <v>179365.74780360382</v>
      </c>
      <c r="P13" s="407">
        <v>8502.5129495584406</v>
      </c>
      <c r="Q13" s="407">
        <v>6011.6376609381896</v>
      </c>
    </row>
    <row r="14" spans="1:17" ht="12.6" customHeight="1" x14ac:dyDescent="0.2">
      <c r="A14" s="405">
        <v>44752</v>
      </c>
      <c r="B14" s="406">
        <f t="shared" si="0"/>
        <v>44752</v>
      </c>
      <c r="C14" s="407">
        <v>144212.98286594413</v>
      </c>
      <c r="D14" s="407">
        <v>6835.6481652397797</v>
      </c>
      <c r="E14" s="407">
        <v>4863.0786663426097</v>
      </c>
      <c r="G14" s="405">
        <v>44783</v>
      </c>
      <c r="H14" s="406">
        <f t="shared" si="1"/>
        <v>44783</v>
      </c>
      <c r="I14" s="407">
        <v>172309.26372959762</v>
      </c>
      <c r="J14" s="407">
        <v>8307.5719165395894</v>
      </c>
      <c r="K14" s="407">
        <v>5719.40014150768</v>
      </c>
      <c r="M14" s="405">
        <v>44814</v>
      </c>
      <c r="N14" s="406">
        <f t="shared" si="2"/>
        <v>44814</v>
      </c>
      <c r="O14" s="407">
        <v>152280.99806175547</v>
      </c>
      <c r="P14" s="407">
        <v>7303.1839157354698</v>
      </c>
      <c r="Q14" s="407">
        <v>5557.9583810460199</v>
      </c>
    </row>
    <row r="15" spans="1:17" ht="12.6" customHeight="1" x14ac:dyDescent="0.2">
      <c r="A15" s="405">
        <v>44753</v>
      </c>
      <c r="B15" s="406">
        <f t="shared" si="0"/>
        <v>44753</v>
      </c>
      <c r="C15" s="407">
        <v>175338.11195529901</v>
      </c>
      <c r="D15" s="407">
        <v>8460.3311796160597</v>
      </c>
      <c r="E15" s="407">
        <v>5675.0716804513204</v>
      </c>
      <c r="G15" s="405">
        <v>44784</v>
      </c>
      <c r="H15" s="406">
        <f t="shared" si="1"/>
        <v>44784</v>
      </c>
      <c r="I15" s="407">
        <v>172590.02653148779</v>
      </c>
      <c r="J15" s="407">
        <v>8389.9024791288593</v>
      </c>
      <c r="K15" s="407">
        <v>5733.1312007500101</v>
      </c>
      <c r="M15" s="405">
        <v>44815</v>
      </c>
      <c r="N15" s="406">
        <f t="shared" si="2"/>
        <v>44815</v>
      </c>
      <c r="O15" s="407">
        <v>150234.09964171861</v>
      </c>
      <c r="P15" s="407">
        <v>7153.8059428087599</v>
      </c>
      <c r="Q15" s="407">
        <v>5251.2951629258096</v>
      </c>
    </row>
    <row r="16" spans="1:17" ht="12.6" customHeight="1" x14ac:dyDescent="0.2">
      <c r="A16" s="405">
        <v>44754</v>
      </c>
      <c r="B16" s="406">
        <f t="shared" si="0"/>
        <v>44754</v>
      </c>
      <c r="C16" s="407">
        <v>176724.1633810816</v>
      </c>
      <c r="D16" s="407">
        <v>8420.3757161411904</v>
      </c>
      <c r="E16" s="407">
        <v>5929.0985081041399</v>
      </c>
      <c r="G16" s="405">
        <v>44785</v>
      </c>
      <c r="H16" s="406">
        <f t="shared" si="1"/>
        <v>44785</v>
      </c>
      <c r="I16" s="407">
        <v>170370.17845063299</v>
      </c>
      <c r="J16" s="407">
        <v>8279.5484719877495</v>
      </c>
      <c r="K16" s="407">
        <v>5696.6811238390601</v>
      </c>
      <c r="M16" s="405">
        <v>44816</v>
      </c>
      <c r="N16" s="406">
        <f t="shared" si="2"/>
        <v>44816</v>
      </c>
      <c r="O16" s="407">
        <v>179724.63199463501</v>
      </c>
      <c r="P16" s="407">
        <v>8512.6886657905998</v>
      </c>
      <c r="Q16" s="407">
        <v>5841.82314526339</v>
      </c>
    </row>
    <row r="17" spans="1:17" ht="12.6" customHeight="1" x14ac:dyDescent="0.2">
      <c r="A17" s="405">
        <v>44755</v>
      </c>
      <c r="B17" s="406">
        <f t="shared" si="0"/>
        <v>44755</v>
      </c>
      <c r="C17" s="407">
        <v>181079.85275208976</v>
      </c>
      <c r="D17" s="407">
        <v>8817.7133174656192</v>
      </c>
      <c r="E17" s="407">
        <v>5999.05897949256</v>
      </c>
      <c r="G17" s="405">
        <v>44786</v>
      </c>
      <c r="H17" s="406">
        <f t="shared" si="1"/>
        <v>44786</v>
      </c>
      <c r="I17" s="407">
        <v>149097.94419713935</v>
      </c>
      <c r="J17" s="407">
        <v>7185.1254590445697</v>
      </c>
      <c r="K17" s="407">
        <v>5268.2977023929398</v>
      </c>
      <c r="M17" s="405">
        <v>44817</v>
      </c>
      <c r="N17" s="406">
        <f t="shared" si="2"/>
        <v>44817</v>
      </c>
      <c r="O17" s="407">
        <v>185399.26669875</v>
      </c>
      <c r="P17" s="407">
        <v>8735.8870578990009</v>
      </c>
      <c r="Q17" s="407">
        <v>6157.8402377262801</v>
      </c>
    </row>
    <row r="18" spans="1:17" ht="12.6" customHeight="1" x14ac:dyDescent="0.2">
      <c r="A18" s="405">
        <v>44756</v>
      </c>
      <c r="B18" s="406">
        <f t="shared" si="0"/>
        <v>44756</v>
      </c>
      <c r="C18" s="407">
        <v>183627.99439075679</v>
      </c>
      <c r="D18" s="407">
        <v>8985.04826932375</v>
      </c>
      <c r="E18" s="407">
        <v>6043.1534510851197</v>
      </c>
      <c r="G18" s="405">
        <v>44787</v>
      </c>
      <c r="H18" s="406">
        <f t="shared" si="1"/>
        <v>44787</v>
      </c>
      <c r="I18" s="407">
        <v>148609.2706417951</v>
      </c>
      <c r="J18" s="407">
        <v>7152.3047369022997</v>
      </c>
      <c r="K18" s="407">
        <v>5066.4483395953603</v>
      </c>
      <c r="M18" s="405">
        <v>44818</v>
      </c>
      <c r="N18" s="406">
        <f t="shared" si="2"/>
        <v>44818</v>
      </c>
      <c r="O18" s="407">
        <v>188171.56910559244</v>
      </c>
      <c r="P18" s="407">
        <v>8993.7253021091292</v>
      </c>
      <c r="Q18" s="407">
        <v>6200.0899840135799</v>
      </c>
    </row>
    <row r="19" spans="1:17" ht="12.6" customHeight="1" x14ac:dyDescent="0.2">
      <c r="A19" s="405">
        <v>44757</v>
      </c>
      <c r="B19" s="406">
        <f t="shared" si="0"/>
        <v>44757</v>
      </c>
      <c r="C19" s="407">
        <v>174722.27041453266</v>
      </c>
      <c r="D19" s="407">
        <v>8528.0285124665497</v>
      </c>
      <c r="E19" s="407">
        <v>5996.2555264331604</v>
      </c>
      <c r="G19" s="405">
        <v>44788</v>
      </c>
      <c r="H19" s="406">
        <f t="shared" si="1"/>
        <v>44788</v>
      </c>
      <c r="I19" s="407">
        <v>178917.5618260084</v>
      </c>
      <c r="J19" s="407">
        <v>8731.7169617701293</v>
      </c>
      <c r="K19" s="407">
        <v>5716.0515690617603</v>
      </c>
      <c r="M19" s="405">
        <v>44819</v>
      </c>
      <c r="N19" s="406">
        <f t="shared" si="2"/>
        <v>44819</v>
      </c>
      <c r="O19" s="407">
        <v>187456.43231946664</v>
      </c>
      <c r="P19" s="407">
        <v>8902.1674053527004</v>
      </c>
      <c r="Q19" s="407">
        <v>6257.5179752694203</v>
      </c>
    </row>
    <row r="20" spans="1:17" ht="12.6" customHeight="1" x14ac:dyDescent="0.2">
      <c r="A20" s="405">
        <v>44758</v>
      </c>
      <c r="B20" s="406">
        <f t="shared" si="0"/>
        <v>44758</v>
      </c>
      <c r="C20" s="407">
        <v>149491.76568416553</v>
      </c>
      <c r="D20" s="407">
        <v>7094.8603416876304</v>
      </c>
      <c r="E20" s="407">
        <v>5348.2215623960801</v>
      </c>
      <c r="G20" s="405">
        <v>44789</v>
      </c>
      <c r="H20" s="406">
        <f t="shared" si="1"/>
        <v>44789</v>
      </c>
      <c r="I20" s="407">
        <v>181635.31413395258</v>
      </c>
      <c r="J20" s="407">
        <v>8718.1964556390703</v>
      </c>
      <c r="K20" s="407">
        <v>5976.9786635761602</v>
      </c>
      <c r="M20" s="405">
        <v>44820</v>
      </c>
      <c r="N20" s="406">
        <f t="shared" si="2"/>
        <v>44820</v>
      </c>
      <c r="O20" s="407">
        <v>183653.10704570898</v>
      </c>
      <c r="P20" s="407">
        <v>8737.8531259044394</v>
      </c>
      <c r="Q20" s="407">
        <v>6180.16318841666</v>
      </c>
    </row>
    <row r="21" spans="1:17" ht="12.6" customHeight="1" x14ac:dyDescent="0.2">
      <c r="A21" s="405">
        <v>44759</v>
      </c>
      <c r="B21" s="406">
        <f t="shared" si="0"/>
        <v>44759</v>
      </c>
      <c r="C21" s="407">
        <v>146946.11374980106</v>
      </c>
      <c r="D21" s="407">
        <v>6911.9475692425904</v>
      </c>
      <c r="E21" s="407">
        <v>5003.2813403668697</v>
      </c>
      <c r="G21" s="405">
        <v>44790</v>
      </c>
      <c r="H21" s="406">
        <f t="shared" si="1"/>
        <v>44790</v>
      </c>
      <c r="I21" s="407">
        <v>184585.53269088161</v>
      </c>
      <c r="J21" s="407">
        <v>8928.7109702599791</v>
      </c>
      <c r="K21" s="407">
        <v>6062.5417896445397</v>
      </c>
      <c r="M21" s="405">
        <v>44821</v>
      </c>
      <c r="N21" s="406">
        <f t="shared" si="2"/>
        <v>44821</v>
      </c>
      <c r="O21" s="407">
        <v>158608.39675852639</v>
      </c>
      <c r="P21" s="407">
        <v>7673.8050305406896</v>
      </c>
      <c r="Q21" s="407">
        <v>5701.3361800840703</v>
      </c>
    </row>
    <row r="22" spans="1:17" ht="12.6" customHeight="1" x14ac:dyDescent="0.2">
      <c r="A22" s="405">
        <v>44760</v>
      </c>
      <c r="B22" s="406">
        <f t="shared" si="0"/>
        <v>44760</v>
      </c>
      <c r="C22" s="407">
        <v>177829.82239175486</v>
      </c>
      <c r="D22" s="407">
        <v>8768.9251065392109</v>
      </c>
      <c r="E22" s="407">
        <v>5712.8403343939199</v>
      </c>
      <c r="G22" s="405">
        <v>44791</v>
      </c>
      <c r="H22" s="406">
        <f t="shared" si="1"/>
        <v>44791</v>
      </c>
      <c r="I22" s="407">
        <v>186568.62400485101</v>
      </c>
      <c r="J22" s="407">
        <v>9028.9409927016204</v>
      </c>
      <c r="K22" s="407">
        <v>6136.0400872028804</v>
      </c>
      <c r="M22" s="405">
        <v>44822</v>
      </c>
      <c r="N22" s="406">
        <f t="shared" si="2"/>
        <v>44822</v>
      </c>
      <c r="O22" s="407">
        <v>156902.07939548249</v>
      </c>
      <c r="P22" s="407">
        <v>7543.3681756056203</v>
      </c>
      <c r="Q22" s="407">
        <v>5374.1876797224004</v>
      </c>
    </row>
    <row r="23" spans="1:17" ht="12.6" customHeight="1" x14ac:dyDescent="0.2">
      <c r="A23" s="405">
        <v>44761</v>
      </c>
      <c r="B23" s="406">
        <f t="shared" si="0"/>
        <v>44761</v>
      </c>
      <c r="C23" s="407">
        <v>184906.67200375604</v>
      </c>
      <c r="D23" s="407">
        <v>9146.4384507614996</v>
      </c>
      <c r="E23" s="407">
        <v>5988.81685774782</v>
      </c>
      <c r="G23" s="405">
        <v>44792</v>
      </c>
      <c r="H23" s="406">
        <f t="shared" si="1"/>
        <v>44792</v>
      </c>
      <c r="I23" s="407">
        <v>180910.53077881251</v>
      </c>
      <c r="J23" s="407">
        <v>8782.9736815237993</v>
      </c>
      <c r="K23" s="407">
        <v>6080.2538161205202</v>
      </c>
      <c r="M23" s="405">
        <v>44823</v>
      </c>
      <c r="N23" s="406">
        <f t="shared" si="2"/>
        <v>44823</v>
      </c>
      <c r="O23" s="407">
        <v>189435.30464472732</v>
      </c>
      <c r="P23" s="407">
        <v>8960.9559686330194</v>
      </c>
      <c r="Q23" s="407">
        <v>6080.6185119236197</v>
      </c>
    </row>
    <row r="24" spans="1:17" ht="12.6" customHeight="1" x14ac:dyDescent="0.2">
      <c r="A24" s="405">
        <v>44762</v>
      </c>
      <c r="B24" s="406">
        <f t="shared" si="0"/>
        <v>44762</v>
      </c>
      <c r="C24" s="407">
        <v>183501.27470643941</v>
      </c>
      <c r="D24" s="407">
        <v>8926.6184754102305</v>
      </c>
      <c r="E24" s="407">
        <v>6041.44992469305</v>
      </c>
      <c r="G24" s="405">
        <v>44793</v>
      </c>
      <c r="H24" s="406">
        <f t="shared" si="1"/>
        <v>44793</v>
      </c>
      <c r="I24" s="407">
        <v>153603.11604409345</v>
      </c>
      <c r="J24" s="407">
        <v>7413.9252562379197</v>
      </c>
      <c r="K24" s="407">
        <v>5528.1262437425103</v>
      </c>
      <c r="M24" s="405">
        <v>44824</v>
      </c>
      <c r="N24" s="406">
        <f t="shared" si="2"/>
        <v>44824</v>
      </c>
      <c r="O24" s="407">
        <v>192719.7965638481</v>
      </c>
      <c r="P24" s="407">
        <v>9001.1642786069606</v>
      </c>
      <c r="Q24" s="407">
        <v>6367.7907290971798</v>
      </c>
    </row>
    <row r="25" spans="1:17" ht="12.6" customHeight="1" x14ac:dyDescent="0.2">
      <c r="A25" s="405">
        <v>44763</v>
      </c>
      <c r="B25" s="406">
        <f t="shared" si="0"/>
        <v>44763</v>
      </c>
      <c r="C25" s="407">
        <v>184909.4978363686</v>
      </c>
      <c r="D25" s="407">
        <v>9132.5844433938091</v>
      </c>
      <c r="E25" s="407">
        <v>6034.9978617148299</v>
      </c>
      <c r="G25" s="405">
        <v>44794</v>
      </c>
      <c r="H25" s="406">
        <f t="shared" si="1"/>
        <v>44794</v>
      </c>
      <c r="I25" s="407">
        <v>147858.62484221434</v>
      </c>
      <c r="J25" s="407">
        <v>7121.3489976033397</v>
      </c>
      <c r="K25" s="407">
        <v>5178.4209578843802</v>
      </c>
      <c r="M25" s="405">
        <v>44825</v>
      </c>
      <c r="N25" s="406">
        <f t="shared" si="2"/>
        <v>44825</v>
      </c>
      <c r="O25" s="407">
        <v>194102.10143138727</v>
      </c>
      <c r="P25" s="407">
        <v>9196.9826520593306</v>
      </c>
      <c r="Q25" s="407">
        <v>6508.2262777319202</v>
      </c>
    </row>
    <row r="26" spans="1:17" ht="12.6" customHeight="1" x14ac:dyDescent="0.2">
      <c r="A26" s="405">
        <v>44764</v>
      </c>
      <c r="B26" s="406">
        <f t="shared" si="0"/>
        <v>44764</v>
      </c>
      <c r="C26" s="407">
        <v>178640.09859236801</v>
      </c>
      <c r="D26" s="407">
        <v>8934.6487822916497</v>
      </c>
      <c r="E26" s="407">
        <v>6034.7186633769797</v>
      </c>
      <c r="G26" s="405">
        <v>44795</v>
      </c>
      <c r="H26" s="406">
        <f t="shared" si="1"/>
        <v>44795</v>
      </c>
      <c r="I26" s="407">
        <v>176589.34306934406</v>
      </c>
      <c r="J26" s="407">
        <v>8527.4322143581903</v>
      </c>
      <c r="K26" s="407">
        <v>5684.5432442462698</v>
      </c>
      <c r="M26" s="405">
        <v>44826</v>
      </c>
      <c r="N26" s="406">
        <f t="shared" si="2"/>
        <v>44826</v>
      </c>
      <c r="O26" s="407">
        <v>193925.30278341073</v>
      </c>
      <c r="P26" s="407">
        <v>9004.6640574379398</v>
      </c>
      <c r="Q26" s="407">
        <v>6625.9280825088299</v>
      </c>
    </row>
    <row r="27" spans="1:17" ht="12.6" customHeight="1" x14ac:dyDescent="0.2">
      <c r="A27" s="405">
        <v>44765</v>
      </c>
      <c r="B27" s="406">
        <f t="shared" si="0"/>
        <v>44765</v>
      </c>
      <c r="C27" s="407">
        <v>150983.86103838476</v>
      </c>
      <c r="D27" s="407">
        <v>7276.8634651386701</v>
      </c>
      <c r="E27" s="407">
        <v>5294.8357189800699</v>
      </c>
      <c r="G27" s="405">
        <v>44796</v>
      </c>
      <c r="H27" s="406">
        <f t="shared" si="1"/>
        <v>44796</v>
      </c>
      <c r="I27" s="407">
        <v>179765.22849687451</v>
      </c>
      <c r="J27" s="407">
        <v>8643.3512197690707</v>
      </c>
      <c r="K27" s="407">
        <v>5954.7775851094502</v>
      </c>
      <c r="M27" s="405">
        <v>44827</v>
      </c>
      <c r="N27" s="406">
        <f t="shared" si="2"/>
        <v>44827</v>
      </c>
      <c r="O27" s="407">
        <v>192430.53276704173</v>
      </c>
      <c r="P27" s="407">
        <v>9115.3316616092307</v>
      </c>
      <c r="Q27" s="407">
        <v>6610.3910873537097</v>
      </c>
    </row>
    <row r="28" spans="1:17" ht="12.6" customHeight="1" x14ac:dyDescent="0.2">
      <c r="A28" s="405">
        <v>44766</v>
      </c>
      <c r="B28" s="406">
        <f t="shared" si="0"/>
        <v>44766</v>
      </c>
      <c r="C28" s="407">
        <v>145863.54287200814</v>
      </c>
      <c r="D28" s="407">
        <v>6879.1533733481301</v>
      </c>
      <c r="E28" s="407">
        <v>4925.8095112103501</v>
      </c>
      <c r="G28" s="405">
        <v>44797</v>
      </c>
      <c r="H28" s="406">
        <f t="shared" si="1"/>
        <v>44797</v>
      </c>
      <c r="I28" s="407">
        <v>181728.0238552498</v>
      </c>
      <c r="J28" s="407">
        <v>8669.4213280048807</v>
      </c>
      <c r="K28" s="407">
        <v>6020.65745641798</v>
      </c>
      <c r="M28" s="405">
        <v>44828</v>
      </c>
      <c r="N28" s="406">
        <f t="shared" si="2"/>
        <v>44828</v>
      </c>
      <c r="O28" s="407">
        <v>167729.02736948285</v>
      </c>
      <c r="P28" s="407">
        <v>7786.3607497039702</v>
      </c>
      <c r="Q28" s="407">
        <v>6191.5504038992103</v>
      </c>
    </row>
    <row r="29" spans="1:17" ht="12.6" customHeight="1" x14ac:dyDescent="0.2">
      <c r="A29" s="405">
        <v>44767</v>
      </c>
      <c r="B29" s="406">
        <f t="shared" si="0"/>
        <v>44767</v>
      </c>
      <c r="C29" s="407">
        <v>167746.39775705931</v>
      </c>
      <c r="D29" s="407">
        <v>8089.8781201844304</v>
      </c>
      <c r="E29" s="407">
        <v>5392.74022730863</v>
      </c>
      <c r="G29" s="405">
        <v>44798</v>
      </c>
      <c r="H29" s="406">
        <f t="shared" si="1"/>
        <v>44798</v>
      </c>
      <c r="I29" s="407">
        <v>183848.21506692292</v>
      </c>
      <c r="J29" s="407">
        <v>8831.6598862424707</v>
      </c>
      <c r="K29" s="407">
        <v>6082.5273406270499</v>
      </c>
      <c r="M29" s="405">
        <v>44829</v>
      </c>
      <c r="N29" s="406">
        <f t="shared" si="2"/>
        <v>44829</v>
      </c>
      <c r="O29" s="407">
        <v>163530.93028687465</v>
      </c>
      <c r="P29" s="407">
        <v>7651.4174457947202</v>
      </c>
      <c r="Q29" s="407">
        <v>5900.1851714255299</v>
      </c>
    </row>
    <row r="30" spans="1:17" ht="12.6" customHeight="1" x14ac:dyDescent="0.2">
      <c r="A30" s="405">
        <v>44768</v>
      </c>
      <c r="B30" s="406">
        <f t="shared" si="0"/>
        <v>44768</v>
      </c>
      <c r="C30" s="407">
        <v>168096.66070399591</v>
      </c>
      <c r="D30" s="407">
        <v>8067.6494057770196</v>
      </c>
      <c r="E30" s="407">
        <v>5668.4597232236501</v>
      </c>
      <c r="G30" s="405">
        <v>44799</v>
      </c>
      <c r="H30" s="406">
        <f t="shared" si="1"/>
        <v>44799</v>
      </c>
      <c r="I30" s="407">
        <v>181485.25784486838</v>
      </c>
      <c r="J30" s="407">
        <v>8845.8563345980601</v>
      </c>
      <c r="K30" s="407">
        <v>6070.8426457462501</v>
      </c>
      <c r="M30" s="405">
        <v>44830</v>
      </c>
      <c r="N30" s="406">
        <f t="shared" si="2"/>
        <v>44830</v>
      </c>
      <c r="O30" s="407">
        <v>191996.96228944164</v>
      </c>
      <c r="P30" s="407">
        <v>9005.5232250015106</v>
      </c>
      <c r="Q30" s="407">
        <v>6276.1517182903499</v>
      </c>
    </row>
    <row r="31" spans="1:17" ht="12.6" customHeight="1" x14ac:dyDescent="0.2">
      <c r="A31" s="405">
        <v>44769</v>
      </c>
      <c r="B31" s="406">
        <f t="shared" si="0"/>
        <v>44769</v>
      </c>
      <c r="C31" s="407">
        <v>165654.31506560044</v>
      </c>
      <c r="D31" s="407">
        <v>7924.7612784922303</v>
      </c>
      <c r="E31" s="407">
        <v>5519.0026017130003</v>
      </c>
      <c r="G31" s="405">
        <v>44800</v>
      </c>
      <c r="H31" s="406">
        <f t="shared" si="1"/>
        <v>44800</v>
      </c>
      <c r="I31" s="407">
        <v>153577.49540349952</v>
      </c>
      <c r="J31" s="407">
        <v>7404.6378428367198</v>
      </c>
      <c r="K31" s="407">
        <v>5587.0382803785296</v>
      </c>
      <c r="M31" s="405">
        <v>44831</v>
      </c>
      <c r="N31" s="406">
        <f t="shared" si="2"/>
        <v>44831</v>
      </c>
      <c r="O31" s="407">
        <v>193853.34441067194</v>
      </c>
      <c r="P31" s="407">
        <v>9050.4670727755692</v>
      </c>
      <c r="Q31" s="407">
        <v>6556.3982777209603</v>
      </c>
    </row>
    <row r="32" spans="1:17" ht="12.6" customHeight="1" x14ac:dyDescent="0.2">
      <c r="A32" s="405">
        <v>44770</v>
      </c>
      <c r="B32" s="406">
        <f t="shared" si="0"/>
        <v>44770</v>
      </c>
      <c r="C32" s="407">
        <v>164111.65200875976</v>
      </c>
      <c r="D32" s="407">
        <v>7861.70543395192</v>
      </c>
      <c r="E32" s="407">
        <v>5434.4068686116698</v>
      </c>
      <c r="G32" s="405">
        <v>44801</v>
      </c>
      <c r="H32" s="406">
        <f t="shared" si="1"/>
        <v>44801</v>
      </c>
      <c r="I32" s="407">
        <v>151129.74908380699</v>
      </c>
      <c r="J32" s="407">
        <v>7207.9411075757498</v>
      </c>
      <c r="K32" s="407">
        <v>5236.67872219944</v>
      </c>
      <c r="M32" s="405">
        <v>44832</v>
      </c>
      <c r="N32" s="406">
        <f t="shared" si="2"/>
        <v>44832</v>
      </c>
      <c r="O32" s="407">
        <v>177713.06574951569</v>
      </c>
      <c r="P32" s="407">
        <v>8380.8019357995599</v>
      </c>
      <c r="Q32" s="407">
        <v>6342.22560158343</v>
      </c>
    </row>
    <row r="33" spans="1:17" ht="12.6" customHeight="1" x14ac:dyDescent="0.2">
      <c r="A33" s="405">
        <v>44771</v>
      </c>
      <c r="B33" s="406">
        <f t="shared" si="0"/>
        <v>44771</v>
      </c>
      <c r="C33" s="407">
        <v>160747.56920253931</v>
      </c>
      <c r="D33" s="407">
        <v>7847.2669561434795</v>
      </c>
      <c r="E33" s="407">
        <v>5398.1007881370697</v>
      </c>
      <c r="G33" s="405">
        <v>44802</v>
      </c>
      <c r="H33" s="406">
        <f t="shared" si="1"/>
        <v>44802</v>
      </c>
      <c r="I33" s="407">
        <v>180202.57197325648</v>
      </c>
      <c r="J33" s="407">
        <v>8579.5901627311596</v>
      </c>
      <c r="K33" s="407">
        <v>5879.3760382515202</v>
      </c>
      <c r="M33" s="405">
        <v>44833</v>
      </c>
      <c r="N33" s="406">
        <f t="shared" si="2"/>
        <v>44833</v>
      </c>
      <c r="O33" s="407">
        <v>192213.93287444318</v>
      </c>
      <c r="P33" s="407">
        <v>9123.0203428020195</v>
      </c>
      <c r="Q33" s="407">
        <v>6495.3297585025302</v>
      </c>
    </row>
    <row r="34" spans="1:17" ht="12.6" customHeight="1" x14ac:dyDescent="0.2">
      <c r="A34" s="405">
        <v>44772</v>
      </c>
      <c r="B34" s="406">
        <f t="shared" si="0"/>
        <v>44772</v>
      </c>
      <c r="C34" s="407">
        <v>140739.95464712151</v>
      </c>
      <c r="D34" s="407">
        <v>6920.94035204393</v>
      </c>
      <c r="E34" s="407">
        <v>4973.6748984123697</v>
      </c>
      <c r="G34" s="405">
        <v>44803</v>
      </c>
      <c r="H34" s="406">
        <f t="shared" si="1"/>
        <v>44803</v>
      </c>
      <c r="I34" s="407">
        <v>181113.40859098843</v>
      </c>
      <c r="J34" s="407">
        <v>8529.4639080340294</v>
      </c>
      <c r="K34" s="407">
        <v>6078.20485595436</v>
      </c>
      <c r="M34" s="405">
        <v>44834</v>
      </c>
      <c r="N34" s="406">
        <f t="shared" si="2"/>
        <v>44834</v>
      </c>
      <c r="O34" s="407">
        <v>188325.29351316206</v>
      </c>
      <c r="P34" s="407">
        <v>8953.1898444226099</v>
      </c>
      <c r="Q34" s="407">
        <v>6478.3921958347601</v>
      </c>
    </row>
    <row r="35" spans="1:17" ht="12.6" customHeight="1" x14ac:dyDescent="0.2">
      <c r="A35" s="408">
        <v>44773</v>
      </c>
      <c r="B35" s="409">
        <f t="shared" si="0"/>
        <v>44773</v>
      </c>
      <c r="C35" s="410">
        <v>138030.07697721806</v>
      </c>
      <c r="D35" s="410">
        <v>6667.8841946255097</v>
      </c>
      <c r="E35" s="410">
        <v>4703.9850465731897</v>
      </c>
      <c r="G35" s="408">
        <v>44804</v>
      </c>
      <c r="H35" s="409">
        <f t="shared" si="1"/>
        <v>44804</v>
      </c>
      <c r="I35" s="410">
        <v>184787.00227095262</v>
      </c>
      <c r="J35" s="410">
        <v>8828.6333933982296</v>
      </c>
      <c r="K35" s="410">
        <v>6134.78502416833</v>
      </c>
      <c r="M35" s="408"/>
      <c r="N35" s="409"/>
      <c r="O35" s="410"/>
      <c r="P35" s="410"/>
      <c r="Q35" s="410"/>
    </row>
    <row r="36" spans="1:17" ht="11.25" customHeight="1" x14ac:dyDescent="0.2">
      <c r="Q36" s="349" t="s">
        <v>282</v>
      </c>
    </row>
    <row r="37" spans="1:17" ht="15" customHeight="1" x14ac:dyDescent="0.25">
      <c r="A37" s="47"/>
      <c r="K37" s="13"/>
    </row>
    <row r="38" spans="1:17" ht="15" customHeight="1" x14ac:dyDescent="0.25">
      <c r="A38" s="47"/>
      <c r="K38" s="13"/>
    </row>
    <row r="39" spans="1:17" ht="15" customHeight="1" x14ac:dyDescent="0.25">
      <c r="A39" s="47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3" t="str">
        <f>"9.3  Maxima zatížení ES ČR za "&amp;O1</f>
        <v>9.3  Maxima zatížení ES ČR za III. čtvrtletí 2022</v>
      </c>
      <c r="B1" s="140"/>
      <c r="N1" s="142"/>
      <c r="O1" s="217" t="str">
        <f>'3.1'!N1</f>
        <v>III. čtvrtletí 2022</v>
      </c>
    </row>
    <row r="2" spans="1:15" ht="6" customHeight="1" x14ac:dyDescent="0.2">
      <c r="B2" s="144"/>
    </row>
    <row r="3" spans="1:15" s="145" customFormat="1" x14ac:dyDescent="0.2">
      <c r="A3" s="593" t="str">
        <f>"Struktura pokrytí denního maxima zatížení - "&amp;LOWER('9.2'!A3:B4)</f>
        <v>Struktura pokrytí denního maxima zatížení - červenec</v>
      </c>
      <c r="B3" s="593"/>
      <c r="C3" s="593"/>
      <c r="D3" s="593"/>
      <c r="E3" s="417" t="s">
        <v>4</v>
      </c>
      <c r="F3" s="417"/>
    </row>
    <row r="4" spans="1:15" s="145" customFormat="1" x14ac:dyDescent="0.2">
      <c r="A4" s="592" t="s">
        <v>259</v>
      </c>
      <c r="B4" s="592"/>
      <c r="C4" s="592"/>
      <c r="D4" s="592"/>
      <c r="E4" s="420">
        <f>SUM(E5:E14)</f>
        <v>9146.4384507614923</v>
      </c>
      <c r="F4" s="421">
        <f>E4/$E$4</f>
        <v>1</v>
      </c>
    </row>
    <row r="5" spans="1:15" s="145" customFormat="1" x14ac:dyDescent="0.2">
      <c r="A5" s="591" t="s">
        <v>279</v>
      </c>
      <c r="B5" s="591"/>
      <c r="C5" s="591"/>
      <c r="D5" s="591"/>
      <c r="E5" s="415">
        <f t="array" ref="E5:E14">TRANSPOSE(INDEX(B54:K149,MATCH(MAX(M54:M149),M54:M149,0),0))</f>
        <v>3574.2725587690102</v>
      </c>
      <c r="F5" s="416">
        <f t="shared" ref="F5:F14" si="0">E5/$E$4</f>
        <v>0.39078298924882965</v>
      </c>
    </row>
    <row r="6" spans="1:15" s="145" customFormat="1" x14ac:dyDescent="0.2">
      <c r="A6" s="591" t="s">
        <v>280</v>
      </c>
      <c r="B6" s="591"/>
      <c r="C6" s="591"/>
      <c r="D6" s="591"/>
      <c r="E6" s="415">
        <v>4672.0913396503902</v>
      </c>
      <c r="F6" s="416">
        <f t="shared" si="0"/>
        <v>0.51080990319914221</v>
      </c>
    </row>
    <row r="7" spans="1:15" s="145" customFormat="1" x14ac:dyDescent="0.2">
      <c r="A7" s="591" t="s">
        <v>283</v>
      </c>
      <c r="B7" s="591"/>
      <c r="C7" s="591"/>
      <c r="D7" s="591"/>
      <c r="E7" s="415">
        <v>0</v>
      </c>
      <c r="F7" s="416">
        <f t="shared" si="0"/>
        <v>0</v>
      </c>
    </row>
    <row r="8" spans="1:15" s="145" customFormat="1" x14ac:dyDescent="0.2">
      <c r="A8" s="422" t="s">
        <v>284</v>
      </c>
      <c r="B8" s="422"/>
      <c r="C8" s="422"/>
      <c r="D8" s="422"/>
      <c r="E8" s="415">
        <v>359.51349412587302</v>
      </c>
      <c r="F8" s="416">
        <f t="shared" si="0"/>
        <v>3.9306391888084206E-2</v>
      </c>
    </row>
    <row r="9" spans="1:15" s="145" customFormat="1" x14ac:dyDescent="0.2">
      <c r="A9" s="591" t="s">
        <v>281</v>
      </c>
      <c r="B9" s="591"/>
      <c r="C9" s="591"/>
      <c r="D9" s="591"/>
      <c r="E9" s="415">
        <v>510.29998144432801</v>
      </c>
      <c r="F9" s="416">
        <f t="shared" si="0"/>
        <v>5.5792206353484253E-2</v>
      </c>
    </row>
    <row r="10" spans="1:15" s="145" customFormat="1" x14ac:dyDescent="0.2">
      <c r="A10" s="591" t="s">
        <v>285</v>
      </c>
      <c r="B10" s="591"/>
      <c r="C10" s="591"/>
      <c r="D10" s="591"/>
      <c r="E10" s="415">
        <v>0</v>
      </c>
      <c r="F10" s="416">
        <f t="shared" si="0"/>
        <v>0</v>
      </c>
    </row>
    <row r="11" spans="1:15" s="145" customFormat="1" x14ac:dyDescent="0.2">
      <c r="A11" s="591" t="s">
        <v>286</v>
      </c>
      <c r="B11" s="591"/>
      <c r="C11" s="591"/>
      <c r="D11" s="591"/>
      <c r="E11" s="415">
        <v>1466.7866127520199</v>
      </c>
      <c r="F11" s="416">
        <f t="shared" si="0"/>
        <v>0.16036696913757745</v>
      </c>
    </row>
    <row r="12" spans="1:15" s="145" customFormat="1" x14ac:dyDescent="0.2">
      <c r="A12" s="591" t="s">
        <v>287</v>
      </c>
      <c r="B12" s="591"/>
      <c r="C12" s="591"/>
      <c r="D12" s="591"/>
      <c r="E12" s="415">
        <v>2.2740551558709599</v>
      </c>
      <c r="F12" s="416">
        <f t="shared" si="0"/>
        <v>2.4862739394279003E-4</v>
      </c>
    </row>
    <row r="13" spans="1:15" s="145" customFormat="1" x14ac:dyDescent="0.2">
      <c r="A13" s="591" t="s">
        <v>276</v>
      </c>
      <c r="B13" s="591"/>
      <c r="C13" s="591"/>
      <c r="D13" s="591"/>
      <c r="E13" s="415">
        <v>-797.14364239282997</v>
      </c>
      <c r="F13" s="416">
        <f t="shared" si="0"/>
        <v>-8.715344739749091E-2</v>
      </c>
    </row>
    <row r="14" spans="1:15" s="145" customFormat="1" x14ac:dyDescent="0.2">
      <c r="A14" s="594" t="s">
        <v>92</v>
      </c>
      <c r="B14" s="594"/>
      <c r="C14" s="594"/>
      <c r="D14" s="594"/>
      <c r="E14" s="418">
        <v>-641.65594874317003</v>
      </c>
      <c r="F14" s="419">
        <f t="shared" si="0"/>
        <v>-7.0153639823569647E-2</v>
      </c>
    </row>
    <row r="15" spans="1:15" s="145" customFormat="1" x14ac:dyDescent="0.2">
      <c r="A15" s="146"/>
      <c r="B15" s="146"/>
      <c r="C15" s="146"/>
      <c r="D15" s="146"/>
      <c r="E15" s="146"/>
      <c r="F15" s="414" t="s">
        <v>282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2" t="str">
        <f>"Struktura pokrytí denního maxima zatížení - "&amp;LOWER('9.2'!G3)</f>
        <v>Struktura pokrytí denního maxima zatížení - srpen</v>
      </c>
      <c r="B18" s="592"/>
      <c r="C18" s="592"/>
      <c r="D18" s="592"/>
      <c r="E18" s="417" t="s">
        <v>4</v>
      </c>
      <c r="F18" s="417"/>
    </row>
    <row r="19" spans="1:6" s="145" customFormat="1" x14ac:dyDescent="0.2">
      <c r="A19" s="592" t="s">
        <v>259</v>
      </c>
      <c r="B19" s="592"/>
      <c r="C19" s="592"/>
      <c r="D19" s="592"/>
      <c r="E19" s="420">
        <f>SUM(E20:E29)</f>
        <v>9028.9409927016313</v>
      </c>
      <c r="F19" s="421">
        <f>E19/$E$19</f>
        <v>1</v>
      </c>
    </row>
    <row r="20" spans="1:6" s="145" customFormat="1" x14ac:dyDescent="0.2">
      <c r="A20" s="591" t="s">
        <v>279</v>
      </c>
      <c r="B20" s="591"/>
      <c r="C20" s="591"/>
      <c r="D20" s="591"/>
      <c r="E20" s="415">
        <f t="array" ref="E20:E29">TRANSPOSE(INDEX(T54:AC149,MATCH(MAX(AE54:AE149),AE54:AE149,0),0))</f>
        <v>2965.9650891240699</v>
      </c>
      <c r="F20" s="416">
        <f t="shared" ref="F20:F29" si="1">E20/$E$19</f>
        <v>0.32849534530367958</v>
      </c>
    </row>
    <row r="21" spans="1:6" s="145" customFormat="1" x14ac:dyDescent="0.2">
      <c r="A21" s="591" t="s">
        <v>280</v>
      </c>
      <c r="B21" s="591"/>
      <c r="C21" s="591"/>
      <c r="D21" s="591"/>
      <c r="E21" s="415">
        <v>5193.0747318858403</v>
      </c>
      <c r="F21" s="416">
        <f t="shared" si="1"/>
        <v>0.57515878507607499</v>
      </c>
    </row>
    <row r="22" spans="1:6" s="145" customFormat="1" x14ac:dyDescent="0.2">
      <c r="A22" s="591" t="s">
        <v>283</v>
      </c>
      <c r="B22" s="591"/>
      <c r="C22" s="591"/>
      <c r="D22" s="591"/>
      <c r="E22" s="415">
        <v>763.70086340231796</v>
      </c>
      <c r="F22" s="416">
        <f t="shared" si="1"/>
        <v>8.45836587058926E-2</v>
      </c>
    </row>
    <row r="23" spans="1:6" s="145" customFormat="1" x14ac:dyDescent="0.2">
      <c r="A23" s="422" t="s">
        <v>284</v>
      </c>
      <c r="B23" s="422"/>
      <c r="C23" s="422"/>
      <c r="D23" s="422"/>
      <c r="E23" s="415">
        <v>365.71596956218099</v>
      </c>
      <c r="F23" s="416">
        <f t="shared" si="1"/>
        <v>4.0504857641422219E-2</v>
      </c>
    </row>
    <row r="24" spans="1:6" s="145" customFormat="1" x14ac:dyDescent="0.2">
      <c r="A24" s="591" t="s">
        <v>281</v>
      </c>
      <c r="B24" s="591"/>
      <c r="C24" s="591"/>
      <c r="D24" s="591"/>
      <c r="E24" s="415">
        <v>79.192695096791098</v>
      </c>
      <c r="F24" s="416">
        <f t="shared" si="1"/>
        <v>8.7709837909899918E-3</v>
      </c>
    </row>
    <row r="25" spans="1:6" s="145" customFormat="1" x14ac:dyDescent="0.2">
      <c r="A25" s="591" t="s">
        <v>285</v>
      </c>
      <c r="B25" s="591"/>
      <c r="C25" s="591"/>
      <c r="D25" s="591"/>
      <c r="E25" s="415">
        <v>61.261414422273099</v>
      </c>
      <c r="F25" s="416">
        <f t="shared" si="1"/>
        <v>6.7850055141342232E-3</v>
      </c>
    </row>
    <row r="26" spans="1:6" s="145" customFormat="1" x14ac:dyDescent="0.2">
      <c r="A26" s="591" t="s">
        <v>286</v>
      </c>
      <c r="B26" s="591"/>
      <c r="C26" s="591"/>
      <c r="D26" s="591"/>
      <c r="E26" s="415">
        <v>1296.8370812409</v>
      </c>
      <c r="F26" s="416">
        <f t="shared" si="1"/>
        <v>0.14363113927637505</v>
      </c>
    </row>
    <row r="27" spans="1:6" s="145" customFormat="1" x14ac:dyDescent="0.2">
      <c r="A27" s="591" t="s">
        <v>287</v>
      </c>
      <c r="B27" s="591"/>
      <c r="C27" s="591"/>
      <c r="D27" s="591"/>
      <c r="E27" s="415">
        <v>25.555102055655102</v>
      </c>
      <c r="F27" s="416">
        <f t="shared" si="1"/>
        <v>2.8303543102465804E-3</v>
      </c>
    </row>
    <row r="28" spans="1:6" s="145" customFormat="1" x14ac:dyDescent="0.2">
      <c r="A28" s="591" t="s">
        <v>276</v>
      </c>
      <c r="B28" s="591"/>
      <c r="C28" s="591"/>
      <c r="D28" s="591"/>
      <c r="E28" s="415">
        <v>-1722.3619540883999</v>
      </c>
      <c r="F28" s="416">
        <f t="shared" si="1"/>
        <v>-0.1907601296188155</v>
      </c>
    </row>
    <row r="29" spans="1:6" s="145" customFormat="1" x14ac:dyDescent="0.2">
      <c r="A29" s="594" t="s">
        <v>92</v>
      </c>
      <c r="B29" s="594"/>
      <c r="C29" s="594"/>
      <c r="D29" s="594"/>
      <c r="E29" s="418">
        <v>0</v>
      </c>
      <c r="F29" s="419">
        <f t="shared" si="1"/>
        <v>0</v>
      </c>
    </row>
    <row r="30" spans="1:6" s="145" customFormat="1" x14ac:dyDescent="0.2">
      <c r="A30" s="146"/>
      <c r="B30" s="146"/>
      <c r="C30" s="146"/>
      <c r="D30" s="146"/>
      <c r="E30" s="146"/>
      <c r="F30" s="414" t="s">
        <v>282</v>
      </c>
    </row>
    <row r="31" spans="1:6" s="145" customFormat="1" x14ac:dyDescent="0.2"/>
    <row r="32" spans="1:6" s="145" customFormat="1" x14ac:dyDescent="0.2"/>
    <row r="33" spans="1:6" s="145" customFormat="1" x14ac:dyDescent="0.2">
      <c r="A33" s="592" t="str">
        <f>"Struktura pokrytí denního maxima zatížení - "&amp;LOWER('9.2'!M3)</f>
        <v>Struktura pokrytí denního maxima zatížení - září</v>
      </c>
      <c r="B33" s="592"/>
      <c r="C33" s="592"/>
      <c r="D33" s="592"/>
      <c r="E33" s="417" t="s">
        <v>4</v>
      </c>
      <c r="F33" s="417"/>
    </row>
    <row r="34" spans="1:6" s="145" customFormat="1" x14ac:dyDescent="0.2">
      <c r="A34" s="592" t="s">
        <v>259</v>
      </c>
      <c r="B34" s="592"/>
      <c r="C34" s="592"/>
      <c r="D34" s="592"/>
      <c r="E34" s="420">
        <f>SUM(E35:E44)</f>
        <v>9196.982652059336</v>
      </c>
      <c r="F34" s="421">
        <f>E34/$E$34</f>
        <v>1</v>
      </c>
    </row>
    <row r="35" spans="1:6" s="145" customFormat="1" x14ac:dyDescent="0.2">
      <c r="A35" s="591" t="s">
        <v>279</v>
      </c>
      <c r="B35" s="591"/>
      <c r="C35" s="591"/>
      <c r="D35" s="591"/>
      <c r="E35" s="415">
        <f t="array" ref="E35:E44">TRANSPOSE(INDEX(AL54:AU149,MATCH(MAX(AW54:AW149),AW54:AW149,0),0))</f>
        <v>4166.8613566141503</v>
      </c>
      <c r="F35" s="416">
        <f t="shared" ref="F35:F44" si="2">E35/$E$34</f>
        <v>0.45306830666698389</v>
      </c>
    </row>
    <row r="36" spans="1:6" s="145" customFormat="1" x14ac:dyDescent="0.2">
      <c r="A36" s="591" t="s">
        <v>280</v>
      </c>
      <c r="B36" s="591"/>
      <c r="C36" s="591"/>
      <c r="D36" s="591"/>
      <c r="E36" s="415">
        <v>4992.3105157026503</v>
      </c>
      <c r="F36" s="416">
        <f t="shared" si="2"/>
        <v>0.54282047760357588</v>
      </c>
    </row>
    <row r="37" spans="1:6" s="145" customFormat="1" x14ac:dyDescent="0.2">
      <c r="A37" s="591" t="s">
        <v>283</v>
      </c>
      <c r="B37" s="591"/>
      <c r="C37" s="591"/>
      <c r="D37" s="591"/>
      <c r="E37" s="415">
        <v>839.22829427363695</v>
      </c>
      <c r="F37" s="416">
        <f t="shared" si="2"/>
        <v>9.1250394398180334E-2</v>
      </c>
    </row>
    <row r="38" spans="1:6" s="145" customFormat="1" x14ac:dyDescent="0.2">
      <c r="A38" s="422" t="s">
        <v>284</v>
      </c>
      <c r="B38" s="422"/>
      <c r="C38" s="422"/>
      <c r="D38" s="422"/>
      <c r="E38" s="415">
        <v>445.85898238072502</v>
      </c>
      <c r="F38" s="416">
        <f t="shared" si="2"/>
        <v>4.8478832596350586E-2</v>
      </c>
    </row>
    <row r="39" spans="1:6" s="145" customFormat="1" x14ac:dyDescent="0.2">
      <c r="A39" s="591" t="s">
        <v>281</v>
      </c>
      <c r="B39" s="591"/>
      <c r="C39" s="591"/>
      <c r="D39" s="591"/>
      <c r="E39" s="415">
        <v>449.17692252647799</v>
      </c>
      <c r="F39" s="416">
        <f t="shared" si="2"/>
        <v>4.8839596585071393E-2</v>
      </c>
    </row>
    <row r="40" spans="1:6" s="145" customFormat="1" x14ac:dyDescent="0.2">
      <c r="A40" s="591" t="s">
        <v>285</v>
      </c>
      <c r="B40" s="591"/>
      <c r="C40" s="591"/>
      <c r="D40" s="591"/>
      <c r="E40" s="415">
        <v>87.980250148807698</v>
      </c>
      <c r="F40" s="416">
        <f t="shared" si="2"/>
        <v>9.5662081225202332E-3</v>
      </c>
    </row>
    <row r="41" spans="1:6" s="145" customFormat="1" x14ac:dyDescent="0.2">
      <c r="A41" s="591" t="s">
        <v>286</v>
      </c>
      <c r="B41" s="591"/>
      <c r="C41" s="591"/>
      <c r="D41" s="591"/>
      <c r="E41" s="415">
        <v>459.87471391841899</v>
      </c>
      <c r="F41" s="416">
        <f t="shared" si="2"/>
        <v>5.0002781490019063E-2</v>
      </c>
    </row>
    <row r="42" spans="1:6" s="145" customFormat="1" x14ac:dyDescent="0.2">
      <c r="A42" s="591" t="s">
        <v>287</v>
      </c>
      <c r="B42" s="591"/>
      <c r="C42" s="591"/>
      <c r="D42" s="591"/>
      <c r="E42" s="415">
        <v>31.1664256723679</v>
      </c>
      <c r="F42" s="416">
        <f t="shared" si="2"/>
        <v>3.3887663869181369E-3</v>
      </c>
    </row>
    <row r="43" spans="1:6" s="145" customFormat="1" x14ac:dyDescent="0.2">
      <c r="A43" s="591" t="s">
        <v>276</v>
      </c>
      <c r="B43" s="591"/>
      <c r="C43" s="591"/>
      <c r="D43" s="591"/>
      <c r="E43" s="415">
        <v>-2275.4748091779002</v>
      </c>
      <c r="F43" s="416">
        <f t="shared" si="2"/>
        <v>-0.24741536384961962</v>
      </c>
    </row>
    <row r="44" spans="1:6" s="145" customFormat="1" x14ac:dyDescent="0.2">
      <c r="A44" s="594" t="s">
        <v>92</v>
      </c>
      <c r="B44" s="594"/>
      <c r="C44" s="594"/>
      <c r="D44" s="594"/>
      <c r="E44" s="418">
        <v>0</v>
      </c>
      <c r="F44" s="419">
        <f t="shared" si="2"/>
        <v>0</v>
      </c>
    </row>
    <row r="45" spans="1:6" s="145" customFormat="1" x14ac:dyDescent="0.2">
      <c r="A45" s="146"/>
      <c r="B45" s="146"/>
      <c r="C45" s="146"/>
      <c r="D45" s="146"/>
      <c r="E45" s="146"/>
      <c r="F45" s="414" t="s">
        <v>282</v>
      </c>
    </row>
    <row r="46" spans="1:6" s="145" customFormat="1" x14ac:dyDescent="0.2"/>
    <row r="47" spans="1:6" s="145" customFormat="1" x14ac:dyDescent="0.2"/>
    <row r="48" spans="1:6" s="455" customFormat="1" x14ac:dyDescent="0.2"/>
    <row r="49" spans="1:53" s="147" customFormat="1" x14ac:dyDescent="0.2"/>
    <row r="50" spans="1:53" s="147" customFormat="1" x14ac:dyDescent="0.2"/>
    <row r="51" spans="1:53" s="147" customFormat="1" x14ac:dyDescent="0.2">
      <c r="A51" s="147" t="str">
        <f>A3</f>
        <v>Struktura pokrytí denního maxima zatížení - červenec</v>
      </c>
      <c r="S51" s="147" t="str">
        <f>A18</f>
        <v>Struktura pokrytí denního maxima zatížení - srpen</v>
      </c>
      <c r="AK51" s="147" t="str">
        <f>A33</f>
        <v>Struktura pokrytí denního maxima zatížení - září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51" customFormat="1" x14ac:dyDescent="0.2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 x14ac:dyDescent="0.2">
      <c r="A54" s="152">
        <v>0</v>
      </c>
      <c r="B54" s="153">
        <v>3603.4362966961999</v>
      </c>
      <c r="C54" s="153">
        <v>4499.0677081632502</v>
      </c>
      <c r="D54" s="153">
        <v>782.84636920697199</v>
      </c>
      <c r="E54" s="153">
        <v>355.48083653628998</v>
      </c>
      <c r="F54" s="153">
        <v>414.09361117538901</v>
      </c>
      <c r="G54" s="153">
        <v>70.182813578611501</v>
      </c>
      <c r="H54" s="153">
        <v>0</v>
      </c>
      <c r="I54" s="153">
        <v>14.4429658326513</v>
      </c>
      <c r="J54" s="153">
        <v>-3346.1523020541599</v>
      </c>
      <c r="K54" s="153">
        <v>0</v>
      </c>
      <c r="L54" s="153">
        <v>-687.10720118203596</v>
      </c>
      <c r="M54" s="153">
        <v>6393.3982991352104</v>
      </c>
      <c r="N54" s="153">
        <v>5706.2910979531798</v>
      </c>
      <c r="O54" s="153">
        <f>M54</f>
        <v>6393.3982991352104</v>
      </c>
      <c r="P54" s="153">
        <f>IF(J54&lt;0,0,J54)</f>
        <v>0</v>
      </c>
      <c r="Q54" s="153">
        <f>IF(J54&lt;0,J54,0)</f>
        <v>-3346.1523020541599</v>
      </c>
      <c r="S54" s="152">
        <v>0</v>
      </c>
      <c r="T54" s="153">
        <v>2974.0741320226198</v>
      </c>
      <c r="U54" s="153">
        <v>4714.4525797818496</v>
      </c>
      <c r="V54" s="153">
        <v>776.88482844901296</v>
      </c>
      <c r="W54" s="153">
        <v>355.34991122617998</v>
      </c>
      <c r="X54" s="153">
        <v>96.895846082223301</v>
      </c>
      <c r="Y54" s="153">
        <v>38.010487512307499</v>
      </c>
      <c r="Z54" s="153">
        <v>0</v>
      </c>
      <c r="AA54" s="153">
        <v>31.584157146987501</v>
      </c>
      <c r="AB54" s="153">
        <v>-2449.1149468294002</v>
      </c>
      <c r="AC54" s="153">
        <v>0</v>
      </c>
      <c r="AD54" s="153">
        <v>-671.84820558639694</v>
      </c>
      <c r="AE54" s="153">
        <v>6538.1369953917902</v>
      </c>
      <c r="AF54" s="153">
        <v>5866.2887898053896</v>
      </c>
      <c r="AG54" s="153">
        <f>AE54</f>
        <v>6538.1369953917902</v>
      </c>
      <c r="AH54" s="153">
        <f>IF(AB54&lt;0,0,AB54)</f>
        <v>0</v>
      </c>
      <c r="AI54" s="153">
        <f>IF(AB54&lt;0,AB54,0)</f>
        <v>-2449.1149468294002</v>
      </c>
      <c r="AK54" s="152">
        <v>0</v>
      </c>
      <c r="AL54" s="153">
        <v>4160.2060865307703</v>
      </c>
      <c r="AM54" s="153">
        <v>4817.0585694807596</v>
      </c>
      <c r="AN54" s="153">
        <v>0</v>
      </c>
      <c r="AO54" s="153">
        <v>384.88892377608198</v>
      </c>
      <c r="AP54" s="153">
        <v>372.51889806958297</v>
      </c>
      <c r="AQ54" s="153">
        <v>7.52068218077138</v>
      </c>
      <c r="AR54" s="153">
        <v>0</v>
      </c>
      <c r="AS54" s="153">
        <v>74.636166340129606</v>
      </c>
      <c r="AT54" s="153">
        <v>-3036.2551318628998</v>
      </c>
      <c r="AU54" s="153">
        <v>0</v>
      </c>
      <c r="AV54" s="153">
        <v>-741.60276794019398</v>
      </c>
      <c r="AW54" s="153">
        <v>6780.5741945152004</v>
      </c>
      <c r="AX54" s="153">
        <v>6038.9714265750099</v>
      </c>
      <c r="AY54" s="153">
        <f>AW54</f>
        <v>6780.5741945152004</v>
      </c>
      <c r="AZ54" s="153">
        <f>IF(AT54&lt;0,0,AT54)</f>
        <v>0</v>
      </c>
      <c r="BA54" s="153">
        <f>IF(AT54&lt;0,AT54,0)</f>
        <v>-3036.2551318628998</v>
      </c>
    </row>
    <row r="55" spans="1:53" s="147" customFormat="1" x14ac:dyDescent="0.2">
      <c r="A55" s="152">
        <v>1.0416666666666666E-2</v>
      </c>
      <c r="B55" s="153">
        <v>3603.76979780188</v>
      </c>
      <c r="C55" s="153">
        <v>4465.68529922986</v>
      </c>
      <c r="D55" s="153">
        <v>776.36159976938302</v>
      </c>
      <c r="E55" s="153">
        <v>355.16009350658999</v>
      </c>
      <c r="F55" s="153">
        <v>427.27316912506399</v>
      </c>
      <c r="G55" s="153">
        <v>69.410049880260402</v>
      </c>
      <c r="H55" s="153">
        <v>0</v>
      </c>
      <c r="I55" s="153">
        <v>12.1386677614682</v>
      </c>
      <c r="J55" s="153">
        <v>-3355.1023472933002</v>
      </c>
      <c r="K55" s="153">
        <v>0</v>
      </c>
      <c r="L55" s="153">
        <v>-683.79105266975205</v>
      </c>
      <c r="M55" s="153">
        <v>6354.6963297811999</v>
      </c>
      <c r="N55" s="153">
        <v>5670.9052771114502</v>
      </c>
      <c r="O55" s="153">
        <f t="shared" ref="O55:O118" si="3">M55</f>
        <v>6354.6963297811999</v>
      </c>
      <c r="P55" s="153">
        <f t="shared" ref="P55:P118" si="4">IF(J55&lt;0,0,J55)</f>
        <v>0</v>
      </c>
      <c r="Q55" s="153">
        <f t="shared" ref="Q55:Q118" si="5">IF(J55&lt;0,J55,0)</f>
        <v>-3355.1023472933002</v>
      </c>
      <c r="S55" s="152">
        <v>1.0416666666666666E-2</v>
      </c>
      <c r="T55" s="153">
        <v>2974.8143208021102</v>
      </c>
      <c r="U55" s="153">
        <v>4755.1734122222097</v>
      </c>
      <c r="V55" s="153">
        <v>776.65095586128598</v>
      </c>
      <c r="W55" s="153">
        <v>356.28039520354503</v>
      </c>
      <c r="X55" s="153">
        <v>84.223523673649694</v>
      </c>
      <c r="Y55" s="153">
        <v>44.6952790399489</v>
      </c>
      <c r="Z55" s="153">
        <v>0</v>
      </c>
      <c r="AA55" s="153">
        <v>29.820277448577301</v>
      </c>
      <c r="AB55" s="153">
        <v>-2502.8792239192499</v>
      </c>
      <c r="AC55" s="153">
        <v>0</v>
      </c>
      <c r="AD55" s="153">
        <v>-675.88473930776695</v>
      </c>
      <c r="AE55" s="153">
        <v>6518.7789403320603</v>
      </c>
      <c r="AF55" s="153">
        <v>5842.8942010242999</v>
      </c>
      <c r="AG55" s="153">
        <f t="shared" ref="AG55:AG118" si="6">AE55</f>
        <v>6518.7789403320603</v>
      </c>
      <c r="AH55" s="153">
        <f t="shared" ref="AH55:AH118" si="7">IF(AB55&lt;0,0,AB55)</f>
        <v>0</v>
      </c>
      <c r="AI55" s="153">
        <f t="shared" ref="AI55:AI118" si="8">IF(AB55&lt;0,AB55,0)</f>
        <v>-2502.8792239192499</v>
      </c>
      <c r="AK55" s="152">
        <v>1.0416666666666666E-2</v>
      </c>
      <c r="AL55" s="153">
        <v>4161.6666635369002</v>
      </c>
      <c r="AM55" s="153">
        <v>4835.3494701047002</v>
      </c>
      <c r="AN55" s="153">
        <v>0</v>
      </c>
      <c r="AO55" s="153">
        <v>386.74243729327401</v>
      </c>
      <c r="AP55" s="153">
        <v>379.17780964271901</v>
      </c>
      <c r="AQ55" s="153">
        <v>0</v>
      </c>
      <c r="AR55" s="153">
        <v>0</v>
      </c>
      <c r="AS55" s="153">
        <v>76.3990334631943</v>
      </c>
      <c r="AT55" s="153">
        <v>-3110.1209947566499</v>
      </c>
      <c r="AU55" s="153">
        <v>0</v>
      </c>
      <c r="AV55" s="153">
        <v>-743.59456103652894</v>
      </c>
      <c r="AW55" s="153">
        <v>6729.2144192841397</v>
      </c>
      <c r="AX55" s="153">
        <v>5985.61985824761</v>
      </c>
      <c r="AY55" s="153">
        <f t="shared" ref="AY55:AY118" si="9">AW55</f>
        <v>6729.2144192841397</v>
      </c>
      <c r="AZ55" s="153">
        <f t="shared" ref="AZ55:AZ118" si="10">IF(AT55&lt;0,0,AT55)</f>
        <v>0</v>
      </c>
      <c r="BA55" s="153">
        <f t="shared" ref="BA55:BA118" si="11">IF(AT55&lt;0,AT55,0)</f>
        <v>-3110.1209947566499</v>
      </c>
    </row>
    <row r="56" spans="1:53" s="147" customFormat="1" x14ac:dyDescent="0.2">
      <c r="A56" s="152">
        <v>2.0833333333333332E-2</v>
      </c>
      <c r="B56" s="153">
        <v>3604.93012374514</v>
      </c>
      <c r="C56" s="153">
        <v>4462.94497014835</v>
      </c>
      <c r="D56" s="153">
        <v>773.58528561069397</v>
      </c>
      <c r="E56" s="153">
        <v>354.90451164590201</v>
      </c>
      <c r="F56" s="153">
        <v>426.80434379585802</v>
      </c>
      <c r="G56" s="153">
        <v>0</v>
      </c>
      <c r="H56" s="153">
        <v>0</v>
      </c>
      <c r="I56" s="153">
        <v>12.016742644654601</v>
      </c>
      <c r="J56" s="153">
        <v>-3246.2333702840601</v>
      </c>
      <c r="K56" s="153">
        <v>0</v>
      </c>
      <c r="L56" s="153">
        <v>-682.63337965107905</v>
      </c>
      <c r="M56" s="153">
        <v>6388.9526073065399</v>
      </c>
      <c r="N56" s="153">
        <v>5706.3192276554601</v>
      </c>
      <c r="O56" s="153">
        <f t="shared" si="3"/>
        <v>6388.9526073065399</v>
      </c>
      <c r="P56" s="153">
        <f t="shared" si="4"/>
        <v>0</v>
      </c>
      <c r="Q56" s="153">
        <f t="shared" si="5"/>
        <v>-3246.2333702840601</v>
      </c>
      <c r="S56" s="152">
        <v>2.0833333333333332E-2</v>
      </c>
      <c r="T56" s="153">
        <v>2975.2077943729</v>
      </c>
      <c r="U56" s="153">
        <v>4734.2819337732099</v>
      </c>
      <c r="V56" s="153">
        <v>776.86477861483502</v>
      </c>
      <c r="W56" s="153">
        <v>357.03491108039401</v>
      </c>
      <c r="X56" s="153">
        <v>83.980658955324202</v>
      </c>
      <c r="Y56" s="153">
        <v>44.6952790399489</v>
      </c>
      <c r="Z56" s="153">
        <v>0</v>
      </c>
      <c r="AA56" s="153">
        <v>29.322319707409601</v>
      </c>
      <c r="AB56" s="153">
        <v>-2444.8010199924402</v>
      </c>
      <c r="AC56" s="153">
        <v>0</v>
      </c>
      <c r="AD56" s="153">
        <v>-673.91385776920299</v>
      </c>
      <c r="AE56" s="153">
        <v>6556.5866555515804</v>
      </c>
      <c r="AF56" s="153">
        <v>5882.6727977823803</v>
      </c>
      <c r="AG56" s="153">
        <f t="shared" si="6"/>
        <v>6556.5866555515804</v>
      </c>
      <c r="AH56" s="153">
        <f t="shared" si="7"/>
        <v>0</v>
      </c>
      <c r="AI56" s="153">
        <f t="shared" si="8"/>
        <v>-2444.8010199924402</v>
      </c>
      <c r="AK56" s="152">
        <v>2.0833333333333332E-2</v>
      </c>
      <c r="AL56" s="153">
        <v>4162.4934642177404</v>
      </c>
      <c r="AM56" s="153">
        <v>4868.1468902592796</v>
      </c>
      <c r="AN56" s="153">
        <v>0</v>
      </c>
      <c r="AO56" s="153">
        <v>384.743313249491</v>
      </c>
      <c r="AP56" s="153">
        <v>378.94190897214997</v>
      </c>
      <c r="AQ56" s="153">
        <v>0</v>
      </c>
      <c r="AR56" s="153">
        <v>0</v>
      </c>
      <c r="AS56" s="153">
        <v>74.823053351119398</v>
      </c>
      <c r="AT56" s="153">
        <v>-3097.07408764507</v>
      </c>
      <c r="AU56" s="153">
        <v>0</v>
      </c>
      <c r="AV56" s="153">
        <v>-746.73472467072895</v>
      </c>
      <c r="AW56" s="153">
        <v>6772.07454240471</v>
      </c>
      <c r="AX56" s="153">
        <v>6025.3398177339895</v>
      </c>
      <c r="AY56" s="153">
        <f t="shared" si="9"/>
        <v>6772.07454240471</v>
      </c>
      <c r="AZ56" s="153">
        <f t="shared" si="10"/>
        <v>0</v>
      </c>
      <c r="BA56" s="153">
        <f t="shared" si="11"/>
        <v>-3097.07408764507</v>
      </c>
    </row>
    <row r="57" spans="1:53" s="147" customFormat="1" x14ac:dyDescent="0.2">
      <c r="A57" s="152">
        <v>3.125E-2</v>
      </c>
      <c r="B57" s="153">
        <v>3606.1705889474101</v>
      </c>
      <c r="C57" s="153">
        <v>4479.8910625556</v>
      </c>
      <c r="D57" s="153">
        <v>777.47480147524197</v>
      </c>
      <c r="E57" s="153">
        <v>356.37125080224001</v>
      </c>
      <c r="F57" s="153">
        <v>417.436928683926</v>
      </c>
      <c r="G57" s="153">
        <v>0</v>
      </c>
      <c r="H57" s="153">
        <v>0</v>
      </c>
      <c r="I57" s="153">
        <v>13.227247503662101</v>
      </c>
      <c r="J57" s="153">
        <v>-3247.51049919141</v>
      </c>
      <c r="K57" s="153">
        <v>0</v>
      </c>
      <c r="L57" s="153">
        <v>-684.47055776013406</v>
      </c>
      <c r="M57" s="153">
        <v>6403.0613807766704</v>
      </c>
      <c r="N57" s="153">
        <v>5718.5908230165396</v>
      </c>
      <c r="O57" s="153">
        <f t="shared" si="3"/>
        <v>6403.0613807766704</v>
      </c>
      <c r="P57" s="153">
        <f t="shared" si="4"/>
        <v>0</v>
      </c>
      <c r="Q57" s="153">
        <f t="shared" si="5"/>
        <v>-3247.51049919141</v>
      </c>
      <c r="S57" s="152">
        <v>3.125E-2</v>
      </c>
      <c r="T57" s="153">
        <v>2977.3350556371001</v>
      </c>
      <c r="U57" s="153">
        <v>4697.3092236047196</v>
      </c>
      <c r="V57" s="153">
        <v>777.07193304477096</v>
      </c>
      <c r="W57" s="153">
        <v>356.17442357490398</v>
      </c>
      <c r="X57" s="153">
        <v>83.787546065613896</v>
      </c>
      <c r="Y57" s="153">
        <v>8.8255978017365404</v>
      </c>
      <c r="Z57" s="153">
        <v>0</v>
      </c>
      <c r="AA57" s="153">
        <v>30.940236433425301</v>
      </c>
      <c r="AB57" s="153">
        <v>-2411.9563368685499</v>
      </c>
      <c r="AC57" s="153">
        <v>0</v>
      </c>
      <c r="AD57" s="153">
        <v>-669.94089419781801</v>
      </c>
      <c r="AE57" s="153">
        <v>6519.4876792937202</v>
      </c>
      <c r="AF57" s="153">
        <v>5849.5467850959003</v>
      </c>
      <c r="AG57" s="153">
        <f t="shared" si="6"/>
        <v>6519.4876792937202</v>
      </c>
      <c r="AH57" s="153">
        <f t="shared" si="7"/>
        <v>0</v>
      </c>
      <c r="AI57" s="153">
        <f t="shared" si="8"/>
        <v>-2411.9563368685499</v>
      </c>
      <c r="AK57" s="152">
        <v>3.125E-2</v>
      </c>
      <c r="AL57" s="153">
        <v>4162.8069008652601</v>
      </c>
      <c r="AM57" s="153">
        <v>4826.6763752851402</v>
      </c>
      <c r="AN57" s="153">
        <v>0</v>
      </c>
      <c r="AO57" s="153">
        <v>385.86987392615299</v>
      </c>
      <c r="AP57" s="153">
        <v>371.01837068375897</v>
      </c>
      <c r="AQ57" s="153">
        <v>0</v>
      </c>
      <c r="AR57" s="153">
        <v>0</v>
      </c>
      <c r="AS57" s="153">
        <v>77.720047823361298</v>
      </c>
      <c r="AT57" s="153">
        <v>-3044.42076409335</v>
      </c>
      <c r="AU57" s="153">
        <v>0</v>
      </c>
      <c r="AV57" s="153">
        <v>-742.69774994354304</v>
      </c>
      <c r="AW57" s="153">
        <v>6779.6708044903198</v>
      </c>
      <c r="AX57" s="153">
        <v>6036.9730545467801</v>
      </c>
      <c r="AY57" s="153">
        <f t="shared" si="9"/>
        <v>6779.6708044903198</v>
      </c>
      <c r="AZ57" s="153">
        <f t="shared" si="10"/>
        <v>0</v>
      </c>
      <c r="BA57" s="153">
        <f t="shared" si="11"/>
        <v>-3044.42076409335</v>
      </c>
    </row>
    <row r="58" spans="1:53" s="147" customFormat="1" x14ac:dyDescent="0.2">
      <c r="A58" s="152">
        <v>4.1666666666666699E-2</v>
      </c>
      <c r="B58" s="153">
        <v>3608.2179988500702</v>
      </c>
      <c r="C58" s="153">
        <v>4520.3521094386097</v>
      </c>
      <c r="D58" s="153">
        <v>738.94173125657801</v>
      </c>
      <c r="E58" s="153">
        <v>354.90779396045099</v>
      </c>
      <c r="F58" s="153">
        <v>291.97315194920498</v>
      </c>
      <c r="G58" s="153">
        <v>0</v>
      </c>
      <c r="H58" s="153">
        <v>0</v>
      </c>
      <c r="I58" s="153">
        <v>14.1878622911899</v>
      </c>
      <c r="J58" s="153">
        <v>-3128.4342125410199</v>
      </c>
      <c r="K58" s="153">
        <v>0</v>
      </c>
      <c r="L58" s="153">
        <v>-686.82799216358399</v>
      </c>
      <c r="M58" s="153">
        <v>6400.1464352050898</v>
      </c>
      <c r="N58" s="153">
        <v>5713.3184430415004</v>
      </c>
      <c r="O58" s="153">
        <f t="shared" si="3"/>
        <v>6400.1464352050898</v>
      </c>
      <c r="P58" s="153">
        <f t="shared" si="4"/>
        <v>0</v>
      </c>
      <c r="Q58" s="153">
        <f t="shared" si="5"/>
        <v>-3128.4342125410199</v>
      </c>
      <c r="S58" s="152">
        <v>4.1666666666666699E-2</v>
      </c>
      <c r="T58" s="153">
        <v>2978.5287288936102</v>
      </c>
      <c r="U58" s="153">
        <v>4767.2712077837796</v>
      </c>
      <c r="V58" s="153">
        <v>781.24161336823499</v>
      </c>
      <c r="W58" s="153">
        <v>356.96238054274301</v>
      </c>
      <c r="X58" s="153">
        <v>80.810657123646195</v>
      </c>
      <c r="Y58" s="153">
        <v>0</v>
      </c>
      <c r="Z58" s="153">
        <v>0</v>
      </c>
      <c r="AA58" s="153">
        <v>31.794414023966301</v>
      </c>
      <c r="AB58" s="153">
        <v>-2485.0752734836401</v>
      </c>
      <c r="AC58" s="153">
        <v>0</v>
      </c>
      <c r="AD58" s="153">
        <v>-676.82610411984899</v>
      </c>
      <c r="AE58" s="153">
        <v>6511.5337282523396</v>
      </c>
      <c r="AF58" s="153">
        <v>5834.7076241324903</v>
      </c>
      <c r="AG58" s="153">
        <f t="shared" si="6"/>
        <v>6511.5337282523396</v>
      </c>
      <c r="AH58" s="153">
        <f t="shared" si="7"/>
        <v>0</v>
      </c>
      <c r="AI58" s="153">
        <f t="shared" si="8"/>
        <v>-2485.0752734836401</v>
      </c>
      <c r="AK58" s="152">
        <v>4.1666666666666699E-2</v>
      </c>
      <c r="AL58" s="153">
        <v>4162.51355464071</v>
      </c>
      <c r="AM58" s="153">
        <v>4780.9848350727298</v>
      </c>
      <c r="AN58" s="153">
        <v>0</v>
      </c>
      <c r="AO58" s="153">
        <v>382.13159238348999</v>
      </c>
      <c r="AP58" s="153">
        <v>271.02190597325398</v>
      </c>
      <c r="AQ58" s="153">
        <v>0</v>
      </c>
      <c r="AR58" s="153">
        <v>0</v>
      </c>
      <c r="AS58" s="153">
        <v>74.026655192966004</v>
      </c>
      <c r="AT58" s="153">
        <v>-2514.54684052007</v>
      </c>
      <c r="AU58" s="153">
        <v>-377.07365300326001</v>
      </c>
      <c r="AV58" s="153">
        <v>-737.08782806320596</v>
      </c>
      <c r="AW58" s="153">
        <v>6779.0580497398196</v>
      </c>
      <c r="AX58" s="153">
        <v>6041.97022167661</v>
      </c>
      <c r="AY58" s="153">
        <f t="shared" si="9"/>
        <v>6779.0580497398196</v>
      </c>
      <c r="AZ58" s="153">
        <f t="shared" si="10"/>
        <v>0</v>
      </c>
      <c r="BA58" s="153">
        <f t="shared" si="11"/>
        <v>-2514.54684052007</v>
      </c>
    </row>
    <row r="59" spans="1:53" s="147" customFormat="1" x14ac:dyDescent="0.2">
      <c r="A59" s="152">
        <v>5.2083333333333301E-2</v>
      </c>
      <c r="B59" s="153">
        <v>3608.61148228613</v>
      </c>
      <c r="C59" s="153">
        <v>4523.0094112036104</v>
      </c>
      <c r="D59" s="153">
        <v>683.92513633281999</v>
      </c>
      <c r="E59" s="153">
        <v>354.310423034324</v>
      </c>
      <c r="F59" s="153">
        <v>275.66252119181598</v>
      </c>
      <c r="G59" s="153">
        <v>0</v>
      </c>
      <c r="H59" s="153">
        <v>0</v>
      </c>
      <c r="I59" s="153">
        <v>14.801029192959801</v>
      </c>
      <c r="J59" s="153">
        <v>-3069.3229049389802</v>
      </c>
      <c r="K59" s="153">
        <v>0</v>
      </c>
      <c r="L59" s="153">
        <v>-685.97559713520104</v>
      </c>
      <c r="M59" s="153">
        <v>6390.9970983026797</v>
      </c>
      <c r="N59" s="153">
        <v>5705.02150116748</v>
      </c>
      <c r="O59" s="153">
        <f t="shared" si="3"/>
        <v>6390.9970983026797</v>
      </c>
      <c r="P59" s="153">
        <f t="shared" si="4"/>
        <v>0</v>
      </c>
      <c r="Q59" s="153">
        <f t="shared" si="5"/>
        <v>-3069.3229049389802</v>
      </c>
      <c r="S59" s="152">
        <v>5.2083333333333301E-2</v>
      </c>
      <c r="T59" s="153">
        <v>2980.28259077243</v>
      </c>
      <c r="U59" s="153">
        <v>4769.9199796857501</v>
      </c>
      <c r="V59" s="153">
        <v>781.80291899853898</v>
      </c>
      <c r="W59" s="153">
        <v>357.72640200429697</v>
      </c>
      <c r="X59" s="153">
        <v>80.5938524770648</v>
      </c>
      <c r="Y59" s="153">
        <v>0</v>
      </c>
      <c r="Z59" s="153">
        <v>0</v>
      </c>
      <c r="AA59" s="153">
        <v>29.650811695837099</v>
      </c>
      <c r="AB59" s="153">
        <v>-2495.2390114222599</v>
      </c>
      <c r="AC59" s="153">
        <v>0</v>
      </c>
      <c r="AD59" s="153">
        <v>-677.211715389441</v>
      </c>
      <c r="AE59" s="153">
        <v>6504.7375442116499</v>
      </c>
      <c r="AF59" s="153">
        <v>5827.5258288222003</v>
      </c>
      <c r="AG59" s="153">
        <f t="shared" si="6"/>
        <v>6504.7375442116499</v>
      </c>
      <c r="AH59" s="153">
        <f t="shared" si="7"/>
        <v>0</v>
      </c>
      <c r="AI59" s="153">
        <f t="shared" si="8"/>
        <v>-2495.2390114222599</v>
      </c>
      <c r="AK59" s="152">
        <v>5.2083333333333301E-2</v>
      </c>
      <c r="AL59" s="153">
        <v>4162.5401899178396</v>
      </c>
      <c r="AM59" s="153">
        <v>4780.8711915784797</v>
      </c>
      <c r="AN59" s="153">
        <v>0</v>
      </c>
      <c r="AO59" s="153">
        <v>382.21348213127999</v>
      </c>
      <c r="AP59" s="153">
        <v>259.85870839811099</v>
      </c>
      <c r="AQ59" s="153">
        <v>0</v>
      </c>
      <c r="AR59" s="153">
        <v>0</v>
      </c>
      <c r="AS59" s="153">
        <v>71.019585493447394</v>
      </c>
      <c r="AT59" s="153">
        <v>-2265.7508337040099</v>
      </c>
      <c r="AU59" s="153">
        <v>-581.47500931441903</v>
      </c>
      <c r="AV59" s="153">
        <v>-736.957964508347</v>
      </c>
      <c r="AW59" s="153">
        <v>6809.2773145007404</v>
      </c>
      <c r="AX59" s="153">
        <v>6072.31934999239</v>
      </c>
      <c r="AY59" s="153">
        <f t="shared" si="9"/>
        <v>6809.2773145007404</v>
      </c>
      <c r="AZ59" s="153">
        <f t="shared" si="10"/>
        <v>0</v>
      </c>
      <c r="BA59" s="153">
        <f t="shared" si="11"/>
        <v>-2265.7508337040099</v>
      </c>
    </row>
    <row r="60" spans="1:53" s="147" customFormat="1" x14ac:dyDescent="0.2">
      <c r="A60" s="152">
        <v>6.25E-2</v>
      </c>
      <c r="B60" s="153">
        <v>3608.2646951919701</v>
      </c>
      <c r="C60" s="153">
        <v>4547.5110880985403</v>
      </c>
      <c r="D60" s="153">
        <v>684.16656136184304</v>
      </c>
      <c r="E60" s="153">
        <v>354.115436261208</v>
      </c>
      <c r="F60" s="153">
        <v>275.41241466821799</v>
      </c>
      <c r="G60" s="153">
        <v>0</v>
      </c>
      <c r="H60" s="153">
        <v>0</v>
      </c>
      <c r="I60" s="153">
        <v>14.0374070954693</v>
      </c>
      <c r="J60" s="153">
        <v>-3137.9771306309999</v>
      </c>
      <c r="K60" s="153">
        <v>0</v>
      </c>
      <c r="L60" s="153">
        <v>-688.332267144919</v>
      </c>
      <c r="M60" s="153">
        <v>6345.53047204624</v>
      </c>
      <c r="N60" s="153">
        <v>5657.1982049013204</v>
      </c>
      <c r="O60" s="153">
        <f t="shared" si="3"/>
        <v>6345.53047204624</v>
      </c>
      <c r="P60" s="153">
        <f t="shared" si="4"/>
        <v>0</v>
      </c>
      <c r="Q60" s="153">
        <f t="shared" si="5"/>
        <v>-3137.9771306309999</v>
      </c>
      <c r="S60" s="152">
        <v>6.25E-2</v>
      </c>
      <c r="T60" s="153">
        <v>2983.53016415817</v>
      </c>
      <c r="U60" s="153">
        <v>4751.2102032413804</v>
      </c>
      <c r="V60" s="153">
        <v>781.72273597576805</v>
      </c>
      <c r="W60" s="153">
        <v>357.59771712409099</v>
      </c>
      <c r="X60" s="153">
        <v>80.5938524770648</v>
      </c>
      <c r="Y60" s="153">
        <v>0</v>
      </c>
      <c r="Z60" s="153">
        <v>0</v>
      </c>
      <c r="AA60" s="153">
        <v>29.1164093819397</v>
      </c>
      <c r="AB60" s="153">
        <v>-2512.1894407909099</v>
      </c>
      <c r="AC60" s="153">
        <v>0</v>
      </c>
      <c r="AD60" s="153">
        <v>-675.56043051171901</v>
      </c>
      <c r="AE60" s="153">
        <v>6471.5816415674999</v>
      </c>
      <c r="AF60" s="153">
        <v>5796.0212110557804</v>
      </c>
      <c r="AG60" s="153">
        <f t="shared" si="6"/>
        <v>6471.5816415674999</v>
      </c>
      <c r="AH60" s="153">
        <f t="shared" si="7"/>
        <v>0</v>
      </c>
      <c r="AI60" s="153">
        <f t="shared" si="8"/>
        <v>-2512.1894407909099</v>
      </c>
      <c r="AK60" s="152">
        <v>6.25E-2</v>
      </c>
      <c r="AL60" s="153">
        <v>4161.8866487842197</v>
      </c>
      <c r="AM60" s="153">
        <v>4791.3093201579204</v>
      </c>
      <c r="AN60" s="153">
        <v>0</v>
      </c>
      <c r="AO60" s="153">
        <v>382.52800534750901</v>
      </c>
      <c r="AP60" s="153">
        <v>259.71571061054499</v>
      </c>
      <c r="AQ60" s="153">
        <v>0</v>
      </c>
      <c r="AR60" s="153">
        <v>0</v>
      </c>
      <c r="AS60" s="153">
        <v>77.3081587838427</v>
      </c>
      <c r="AT60" s="153">
        <v>-2304.6008299406199</v>
      </c>
      <c r="AU60" s="153">
        <v>-580.43195434262998</v>
      </c>
      <c r="AV60" s="153">
        <v>-738.049881326378</v>
      </c>
      <c r="AW60" s="153">
        <v>6787.7150594007799</v>
      </c>
      <c r="AX60" s="153">
        <v>6049.6651780744096</v>
      </c>
      <c r="AY60" s="153">
        <f t="shared" si="9"/>
        <v>6787.7150594007799</v>
      </c>
      <c r="AZ60" s="153">
        <f t="shared" si="10"/>
        <v>0</v>
      </c>
      <c r="BA60" s="153">
        <f t="shared" si="11"/>
        <v>-2304.6008299406199</v>
      </c>
    </row>
    <row r="61" spans="1:53" s="147" customFormat="1" x14ac:dyDescent="0.2">
      <c r="A61" s="152">
        <v>7.2916666666666699E-2</v>
      </c>
      <c r="B61" s="153">
        <v>3610.83893687105</v>
      </c>
      <c r="C61" s="153">
        <v>4497.4167343168801</v>
      </c>
      <c r="D61" s="153">
        <v>689.933776516271</v>
      </c>
      <c r="E61" s="153">
        <v>353.270103501802</v>
      </c>
      <c r="F61" s="153">
        <v>262.658860675862</v>
      </c>
      <c r="G61" s="153">
        <v>0</v>
      </c>
      <c r="H61" s="153">
        <v>0</v>
      </c>
      <c r="I61" s="153">
        <v>14.580681190364199</v>
      </c>
      <c r="J61" s="153">
        <v>-3196.2105761615398</v>
      </c>
      <c r="K61" s="153">
        <v>0</v>
      </c>
      <c r="L61" s="153">
        <v>-683.53812355128298</v>
      </c>
      <c r="M61" s="153">
        <v>6232.4885169107001</v>
      </c>
      <c r="N61" s="153">
        <v>5548.9503933594196</v>
      </c>
      <c r="O61" s="153">
        <f t="shared" si="3"/>
        <v>6232.4885169107001</v>
      </c>
      <c r="P61" s="153">
        <f t="shared" si="4"/>
        <v>0</v>
      </c>
      <c r="Q61" s="153">
        <f t="shared" si="5"/>
        <v>-3196.2105761615398</v>
      </c>
      <c r="S61" s="152">
        <v>7.2916666666666699E-2</v>
      </c>
      <c r="T61" s="153">
        <v>2984.5304544672299</v>
      </c>
      <c r="U61" s="153">
        <v>4699.0338045841199</v>
      </c>
      <c r="V61" s="153">
        <v>782.21052690691397</v>
      </c>
      <c r="W61" s="153">
        <v>358.25859491890702</v>
      </c>
      <c r="X61" s="153">
        <v>80.5938524770648</v>
      </c>
      <c r="Y61" s="153">
        <v>0</v>
      </c>
      <c r="Z61" s="153">
        <v>0</v>
      </c>
      <c r="AA61" s="153">
        <v>30.703046650882499</v>
      </c>
      <c r="AB61" s="153">
        <v>-2511.6786405122698</v>
      </c>
      <c r="AC61" s="153">
        <v>-35.404633864460301</v>
      </c>
      <c r="AD61" s="153">
        <v>-670.60630395025305</v>
      </c>
      <c r="AE61" s="153">
        <v>6388.2470056283901</v>
      </c>
      <c r="AF61" s="153">
        <v>5717.6407016781404</v>
      </c>
      <c r="AG61" s="153">
        <f t="shared" si="6"/>
        <v>6388.2470056283901</v>
      </c>
      <c r="AH61" s="153">
        <f t="shared" si="7"/>
        <v>0</v>
      </c>
      <c r="AI61" s="153">
        <f t="shared" si="8"/>
        <v>-2511.6786405122698</v>
      </c>
      <c r="AK61" s="152">
        <v>7.2916666666666699E-2</v>
      </c>
      <c r="AL61" s="153">
        <v>4162.9669404582901</v>
      </c>
      <c r="AM61" s="153">
        <v>4811.479425384</v>
      </c>
      <c r="AN61" s="153">
        <v>0</v>
      </c>
      <c r="AO61" s="153">
        <v>380.46554868695699</v>
      </c>
      <c r="AP61" s="153">
        <v>260.10844728424797</v>
      </c>
      <c r="AQ61" s="153">
        <v>0</v>
      </c>
      <c r="AR61" s="153">
        <v>0</v>
      </c>
      <c r="AS61" s="153">
        <v>80.078685295654395</v>
      </c>
      <c r="AT61" s="153">
        <v>-2353.3095055152498</v>
      </c>
      <c r="AU61" s="153">
        <v>-580.39400475277296</v>
      </c>
      <c r="AV61" s="153">
        <v>-740.01066348151505</v>
      </c>
      <c r="AW61" s="153">
        <v>6761.3955368411198</v>
      </c>
      <c r="AX61" s="153">
        <v>6021.3848733596096</v>
      </c>
      <c r="AY61" s="153">
        <f t="shared" si="9"/>
        <v>6761.3955368411198</v>
      </c>
      <c r="AZ61" s="153">
        <f t="shared" si="10"/>
        <v>0</v>
      </c>
      <c r="BA61" s="153">
        <f t="shared" si="11"/>
        <v>-2353.3095055152498</v>
      </c>
    </row>
    <row r="62" spans="1:53" s="147" customFormat="1" x14ac:dyDescent="0.2">
      <c r="A62" s="152">
        <v>8.3333333333333301E-2</v>
      </c>
      <c r="B62" s="153">
        <v>3610.5254950028998</v>
      </c>
      <c r="C62" s="153">
        <v>4544.1663109421997</v>
      </c>
      <c r="D62" s="153">
        <v>746.09711576952895</v>
      </c>
      <c r="E62" s="153">
        <v>352.48902875882101</v>
      </c>
      <c r="F62" s="153">
        <v>100.908633387534</v>
      </c>
      <c r="G62" s="153">
        <v>0</v>
      </c>
      <c r="H62" s="153">
        <v>0</v>
      </c>
      <c r="I62" s="153">
        <v>14.3162737615155</v>
      </c>
      <c r="J62" s="153">
        <v>-3191.6418857561498</v>
      </c>
      <c r="K62" s="153">
        <v>0</v>
      </c>
      <c r="L62" s="153">
        <v>-687.82094470798302</v>
      </c>
      <c r="M62" s="153">
        <v>6176.8609718663602</v>
      </c>
      <c r="N62" s="153">
        <v>5489.0400271583703</v>
      </c>
      <c r="O62" s="153">
        <f t="shared" si="3"/>
        <v>6176.8609718663602</v>
      </c>
      <c r="P62" s="153">
        <f t="shared" si="4"/>
        <v>0</v>
      </c>
      <c r="Q62" s="153">
        <f t="shared" si="5"/>
        <v>-3191.6418857561498</v>
      </c>
      <c r="S62" s="152">
        <v>8.3333333333333301E-2</v>
      </c>
      <c r="T62" s="153">
        <v>2983.1300643153099</v>
      </c>
      <c r="U62" s="153">
        <v>4651.7828882679296</v>
      </c>
      <c r="V62" s="153">
        <v>786.06615569836697</v>
      </c>
      <c r="W62" s="153">
        <v>358.74331667104502</v>
      </c>
      <c r="X62" s="153">
        <v>80.5938524770648</v>
      </c>
      <c r="Y62" s="153">
        <v>0</v>
      </c>
      <c r="Z62" s="153">
        <v>0</v>
      </c>
      <c r="AA62" s="153">
        <v>29.850924673052798</v>
      </c>
      <c r="AB62" s="153">
        <v>-2062.1028554078798</v>
      </c>
      <c r="AC62" s="153">
        <v>-510.78911533788403</v>
      </c>
      <c r="AD62" s="153">
        <v>-665.99235832994998</v>
      </c>
      <c r="AE62" s="153">
        <v>6317.2752313570099</v>
      </c>
      <c r="AF62" s="153">
        <v>5651.2828730270603</v>
      </c>
      <c r="AG62" s="153">
        <f t="shared" si="6"/>
        <v>6317.2752313570099</v>
      </c>
      <c r="AH62" s="153">
        <f t="shared" si="7"/>
        <v>0</v>
      </c>
      <c r="AI62" s="153">
        <f t="shared" si="8"/>
        <v>-2062.1028554078798</v>
      </c>
      <c r="AK62" s="152">
        <v>8.3333333333333301E-2</v>
      </c>
      <c r="AL62" s="153">
        <v>4164.2139793868801</v>
      </c>
      <c r="AM62" s="153">
        <v>4886.8485949761298</v>
      </c>
      <c r="AN62" s="153">
        <v>0</v>
      </c>
      <c r="AO62" s="153">
        <v>379.55549533685399</v>
      </c>
      <c r="AP62" s="153">
        <v>258.46381431580602</v>
      </c>
      <c r="AQ62" s="153">
        <v>0</v>
      </c>
      <c r="AR62" s="153">
        <v>0</v>
      </c>
      <c r="AS62" s="153">
        <v>72.438022834230196</v>
      </c>
      <c r="AT62" s="153">
        <v>-2348.3646330083202</v>
      </c>
      <c r="AU62" s="153">
        <v>-725.37029964328303</v>
      </c>
      <c r="AV62" s="153">
        <v>-747.36778197723299</v>
      </c>
      <c r="AW62" s="153">
        <v>6687.7849741983</v>
      </c>
      <c r="AX62" s="153">
        <v>5940.4171922210598</v>
      </c>
      <c r="AY62" s="153">
        <f t="shared" si="9"/>
        <v>6687.7849741983</v>
      </c>
      <c r="AZ62" s="153">
        <f t="shared" si="10"/>
        <v>0</v>
      </c>
      <c r="BA62" s="153">
        <f t="shared" si="11"/>
        <v>-2348.3646330083202</v>
      </c>
    </row>
    <row r="63" spans="1:53" s="147" customFormat="1" x14ac:dyDescent="0.2">
      <c r="A63" s="152">
        <v>9.375E-2</v>
      </c>
      <c r="B63" s="153">
        <v>3611.3991301553301</v>
      </c>
      <c r="C63" s="153">
        <v>4550.2785227699096</v>
      </c>
      <c r="D63" s="153">
        <v>718.06573961306299</v>
      </c>
      <c r="E63" s="153">
        <v>353.61441107274402</v>
      </c>
      <c r="F63" s="153">
        <v>94.792721019085803</v>
      </c>
      <c r="G63" s="153">
        <v>0</v>
      </c>
      <c r="H63" s="153">
        <v>0</v>
      </c>
      <c r="I63" s="153">
        <v>15.2218271296836</v>
      </c>
      <c r="J63" s="153">
        <v>-3186.9958436798602</v>
      </c>
      <c r="K63" s="153">
        <v>0</v>
      </c>
      <c r="L63" s="153">
        <v>-688.00868934461005</v>
      </c>
      <c r="M63" s="153">
        <v>6156.3765080799503</v>
      </c>
      <c r="N63" s="153">
        <v>5468.3678187353398</v>
      </c>
      <c r="O63" s="153">
        <f t="shared" si="3"/>
        <v>6156.3765080799503</v>
      </c>
      <c r="P63" s="153">
        <f t="shared" si="4"/>
        <v>0</v>
      </c>
      <c r="Q63" s="153">
        <f t="shared" si="5"/>
        <v>-3186.9958436798602</v>
      </c>
      <c r="S63" s="152">
        <v>9.375E-2</v>
      </c>
      <c r="T63" s="153">
        <v>2983.50352882377</v>
      </c>
      <c r="U63" s="153">
        <v>4792.6045611473301</v>
      </c>
      <c r="V63" s="153">
        <v>786.82124648349804</v>
      </c>
      <c r="W63" s="153">
        <v>361.47752949375501</v>
      </c>
      <c r="X63" s="153">
        <v>80.547303953028106</v>
      </c>
      <c r="Y63" s="153">
        <v>0</v>
      </c>
      <c r="Z63" s="153">
        <v>0</v>
      </c>
      <c r="AA63" s="153">
        <v>28.8376931763353</v>
      </c>
      <c r="AB63" s="153">
        <v>-1984.7535699441401</v>
      </c>
      <c r="AC63" s="153">
        <v>-750.79283621772004</v>
      </c>
      <c r="AD63" s="153">
        <v>-679.92358370129705</v>
      </c>
      <c r="AE63" s="153">
        <v>6298.2454569158599</v>
      </c>
      <c r="AF63" s="153">
        <v>5618.3218732145597</v>
      </c>
      <c r="AG63" s="153">
        <f t="shared" si="6"/>
        <v>6298.2454569158599</v>
      </c>
      <c r="AH63" s="153">
        <f t="shared" si="7"/>
        <v>0</v>
      </c>
      <c r="AI63" s="153">
        <f t="shared" si="8"/>
        <v>-1984.7535699441401</v>
      </c>
      <c r="AK63" s="152">
        <v>9.375E-2</v>
      </c>
      <c r="AL63" s="153">
        <v>4165.1676069679897</v>
      </c>
      <c r="AM63" s="153">
        <v>4934.6340693048896</v>
      </c>
      <c r="AN63" s="153">
        <v>0</v>
      </c>
      <c r="AO63" s="153">
        <v>377.63289146607599</v>
      </c>
      <c r="AP63" s="153">
        <v>258.28532477118699</v>
      </c>
      <c r="AQ63" s="153">
        <v>0</v>
      </c>
      <c r="AR63" s="153">
        <v>0</v>
      </c>
      <c r="AS63" s="153">
        <v>68.532966728126695</v>
      </c>
      <c r="AT63" s="153">
        <v>-2257.9850270338902</v>
      </c>
      <c r="AU63" s="153">
        <v>-885.43811510458204</v>
      </c>
      <c r="AV63" s="153">
        <v>-751.97364498833099</v>
      </c>
      <c r="AW63" s="153">
        <v>6660.8297170998003</v>
      </c>
      <c r="AX63" s="153">
        <v>5908.85607211147</v>
      </c>
      <c r="AY63" s="153">
        <f t="shared" si="9"/>
        <v>6660.8297170998003</v>
      </c>
      <c r="AZ63" s="153">
        <f t="shared" si="10"/>
        <v>0</v>
      </c>
      <c r="BA63" s="153">
        <f t="shared" si="11"/>
        <v>-2257.9850270338902</v>
      </c>
    </row>
    <row r="64" spans="1:53" s="147" customFormat="1" x14ac:dyDescent="0.2">
      <c r="A64" s="152">
        <v>0.104166666666667</v>
      </c>
      <c r="B64" s="153">
        <v>3610.4788312247001</v>
      </c>
      <c r="C64" s="153">
        <v>4554.75716227676</v>
      </c>
      <c r="D64" s="153">
        <v>732.49049625651105</v>
      </c>
      <c r="E64" s="153">
        <v>353.983956597651</v>
      </c>
      <c r="F64" s="153">
        <v>94.609584443749597</v>
      </c>
      <c r="G64" s="153">
        <v>0</v>
      </c>
      <c r="H64" s="153">
        <v>0</v>
      </c>
      <c r="I64" s="153">
        <v>17.022143448459101</v>
      </c>
      <c r="J64" s="153">
        <v>-3196.0267241695601</v>
      </c>
      <c r="K64" s="153">
        <v>0</v>
      </c>
      <c r="L64" s="153">
        <v>-688.69284682922603</v>
      </c>
      <c r="M64" s="153">
        <v>6167.3154500782803</v>
      </c>
      <c r="N64" s="153">
        <v>5478.6226032490504</v>
      </c>
      <c r="O64" s="153">
        <f t="shared" si="3"/>
        <v>6167.3154500782803</v>
      </c>
      <c r="P64" s="153">
        <f t="shared" si="4"/>
        <v>0</v>
      </c>
      <c r="Q64" s="153">
        <f t="shared" si="5"/>
        <v>-3196.0267241695601</v>
      </c>
      <c r="S64" s="152">
        <v>0.104166666666667</v>
      </c>
      <c r="T64" s="153">
        <v>2984.3504217485201</v>
      </c>
      <c r="U64" s="153">
        <v>4718.9769776257999</v>
      </c>
      <c r="V64" s="153">
        <v>786.520547912653</v>
      </c>
      <c r="W64" s="153">
        <v>360.181003562466</v>
      </c>
      <c r="X64" s="153">
        <v>80.547303953028106</v>
      </c>
      <c r="Y64" s="153">
        <v>0</v>
      </c>
      <c r="Z64" s="153">
        <v>0</v>
      </c>
      <c r="AA64" s="153">
        <v>30.0452432213776</v>
      </c>
      <c r="AB64" s="153">
        <v>-1930.45913929329</v>
      </c>
      <c r="AC64" s="153">
        <v>-751.21127594598204</v>
      </c>
      <c r="AD64" s="153">
        <v>-672.72166012733896</v>
      </c>
      <c r="AE64" s="153">
        <v>6278.9510827845697</v>
      </c>
      <c r="AF64" s="153">
        <v>5606.2294226572303</v>
      </c>
      <c r="AG64" s="153">
        <f t="shared" si="6"/>
        <v>6278.9510827845697</v>
      </c>
      <c r="AH64" s="153">
        <f t="shared" si="7"/>
        <v>0</v>
      </c>
      <c r="AI64" s="153">
        <f t="shared" si="8"/>
        <v>-1930.45913929329</v>
      </c>
      <c r="AK64" s="152">
        <v>0.104166666666667</v>
      </c>
      <c r="AL64" s="153">
        <v>4165.20755988369</v>
      </c>
      <c r="AM64" s="153">
        <v>4911.2104905856704</v>
      </c>
      <c r="AN64" s="153">
        <v>0</v>
      </c>
      <c r="AO64" s="153">
        <v>376.22465951752099</v>
      </c>
      <c r="AP64" s="153">
        <v>258.559469868787</v>
      </c>
      <c r="AQ64" s="153">
        <v>0</v>
      </c>
      <c r="AR64" s="153">
        <v>0</v>
      </c>
      <c r="AS64" s="153">
        <v>67.240447045011393</v>
      </c>
      <c r="AT64" s="153">
        <v>-2243.8380920749501</v>
      </c>
      <c r="AU64" s="153">
        <v>-889.99886984509499</v>
      </c>
      <c r="AV64" s="153">
        <v>-749.55556246614799</v>
      </c>
      <c r="AW64" s="153">
        <v>6644.6056649806296</v>
      </c>
      <c r="AX64" s="153">
        <v>5895.0501025144904</v>
      </c>
      <c r="AY64" s="153">
        <f t="shared" si="9"/>
        <v>6644.6056649806296</v>
      </c>
      <c r="AZ64" s="153">
        <f t="shared" si="10"/>
        <v>0</v>
      </c>
      <c r="BA64" s="153">
        <f t="shared" si="11"/>
        <v>-2243.8380920749501</v>
      </c>
    </row>
    <row r="65" spans="1:53" s="147" customFormat="1" x14ac:dyDescent="0.2">
      <c r="A65" s="152">
        <v>0.114583333333333</v>
      </c>
      <c r="B65" s="153">
        <v>3611.3257641453602</v>
      </c>
      <c r="C65" s="153">
        <v>4531.3989860064303</v>
      </c>
      <c r="D65" s="153">
        <v>732.20884054441694</v>
      </c>
      <c r="E65" s="153">
        <v>354.72011240155501</v>
      </c>
      <c r="F65" s="153">
        <v>94.521830219011605</v>
      </c>
      <c r="G65" s="153">
        <v>0</v>
      </c>
      <c r="H65" s="153">
        <v>0</v>
      </c>
      <c r="I65" s="153">
        <v>17.731307851488001</v>
      </c>
      <c r="J65" s="153">
        <v>-3172.7359481103299</v>
      </c>
      <c r="K65" s="153">
        <v>-24.412072796553598</v>
      </c>
      <c r="L65" s="153">
        <v>-686.50893837655497</v>
      </c>
      <c r="M65" s="153">
        <v>6144.7588202613797</v>
      </c>
      <c r="N65" s="153">
        <v>5458.2498818848198</v>
      </c>
      <c r="O65" s="153">
        <f t="shared" si="3"/>
        <v>6144.7588202613797</v>
      </c>
      <c r="P65" s="153">
        <f t="shared" si="4"/>
        <v>0</v>
      </c>
      <c r="Q65" s="153">
        <f t="shared" si="5"/>
        <v>-3172.7359481103299</v>
      </c>
      <c r="S65" s="152">
        <v>0.114583333333333</v>
      </c>
      <c r="T65" s="153">
        <v>2985.2906523090501</v>
      </c>
      <c r="U65" s="153">
        <v>4668.4578897596002</v>
      </c>
      <c r="V65" s="153">
        <v>785.33112698287005</v>
      </c>
      <c r="W65" s="153">
        <v>359.74425877687003</v>
      </c>
      <c r="X65" s="153">
        <v>80.513331923419003</v>
      </c>
      <c r="Y65" s="153">
        <v>0</v>
      </c>
      <c r="Z65" s="153">
        <v>0</v>
      </c>
      <c r="AA65" s="153">
        <v>27.9013872894079</v>
      </c>
      <c r="AB65" s="153">
        <v>-1815.4778053892301</v>
      </c>
      <c r="AC65" s="153">
        <v>-837.28651080838097</v>
      </c>
      <c r="AD65" s="153">
        <v>-667.769986072297</v>
      </c>
      <c r="AE65" s="153">
        <v>6254.4743308436</v>
      </c>
      <c r="AF65" s="153">
        <v>5586.7043447713104</v>
      </c>
      <c r="AG65" s="153">
        <f t="shared" si="6"/>
        <v>6254.4743308436</v>
      </c>
      <c r="AH65" s="153">
        <f t="shared" si="7"/>
        <v>0</v>
      </c>
      <c r="AI65" s="153">
        <f t="shared" si="8"/>
        <v>-1815.4778053892301</v>
      </c>
      <c r="AK65" s="152">
        <v>0.114583333333333</v>
      </c>
      <c r="AL65" s="153">
        <v>4167.7283381409297</v>
      </c>
      <c r="AM65" s="153">
        <v>4873.8362830475298</v>
      </c>
      <c r="AN65" s="153">
        <v>0</v>
      </c>
      <c r="AO65" s="153">
        <v>376.04710275800301</v>
      </c>
      <c r="AP65" s="153">
        <v>256.27633247653898</v>
      </c>
      <c r="AQ65" s="153">
        <v>0</v>
      </c>
      <c r="AR65" s="153">
        <v>0</v>
      </c>
      <c r="AS65" s="153">
        <v>61.129527995492701</v>
      </c>
      <c r="AT65" s="153">
        <v>-2145.4177933153301</v>
      </c>
      <c r="AU65" s="153">
        <v>-994.10325852707695</v>
      </c>
      <c r="AV65" s="153">
        <v>-745.89832683170596</v>
      </c>
      <c r="AW65" s="153">
        <v>6595.4965325760804</v>
      </c>
      <c r="AX65" s="153">
        <v>5849.5982057443798</v>
      </c>
      <c r="AY65" s="153">
        <f t="shared" si="9"/>
        <v>6595.4965325760804</v>
      </c>
      <c r="AZ65" s="153">
        <f t="shared" si="10"/>
        <v>0</v>
      </c>
      <c r="BA65" s="153">
        <f t="shared" si="11"/>
        <v>-2145.4177933153301</v>
      </c>
    </row>
    <row r="66" spans="1:53" s="147" customFormat="1" x14ac:dyDescent="0.2">
      <c r="A66" s="152">
        <v>0.125</v>
      </c>
      <c r="B66" s="153">
        <v>3612.5261922818199</v>
      </c>
      <c r="C66" s="153">
        <v>4457.9299754926496</v>
      </c>
      <c r="D66" s="153">
        <v>694.54084666398001</v>
      </c>
      <c r="E66" s="153">
        <v>354.105301598952</v>
      </c>
      <c r="F66" s="153">
        <v>90.196488881331305</v>
      </c>
      <c r="G66" s="153">
        <v>0</v>
      </c>
      <c r="H66" s="153">
        <v>0</v>
      </c>
      <c r="I66" s="153">
        <v>19.2666139226219</v>
      </c>
      <c r="J66" s="153">
        <v>-2725.81852246669</v>
      </c>
      <c r="K66" s="153">
        <v>-362.91263854621201</v>
      </c>
      <c r="L66" s="153">
        <v>-678.66800699005796</v>
      </c>
      <c r="M66" s="153">
        <v>6139.8342578284601</v>
      </c>
      <c r="N66" s="153">
        <v>5461.1662508384097</v>
      </c>
      <c r="O66" s="153">
        <f t="shared" si="3"/>
        <v>6139.8342578284601</v>
      </c>
      <c r="P66" s="153">
        <f t="shared" si="4"/>
        <v>0</v>
      </c>
      <c r="Q66" s="153">
        <f t="shared" si="5"/>
        <v>-2725.81852246669</v>
      </c>
      <c r="S66" s="152">
        <v>0.125</v>
      </c>
      <c r="T66" s="153">
        <v>2985.7041512229398</v>
      </c>
      <c r="U66" s="153">
        <v>4703.5514490546102</v>
      </c>
      <c r="V66" s="153">
        <v>766.46728780699402</v>
      </c>
      <c r="W66" s="153">
        <v>358.74575108963398</v>
      </c>
      <c r="X66" s="153">
        <v>79.432911466647198</v>
      </c>
      <c r="Y66" s="153">
        <v>0</v>
      </c>
      <c r="Z66" s="153">
        <v>0</v>
      </c>
      <c r="AA66" s="153">
        <v>29.6597021732154</v>
      </c>
      <c r="AB66" s="153">
        <v>-1665.6439318976099</v>
      </c>
      <c r="AC66" s="153">
        <v>-1054.75570886067</v>
      </c>
      <c r="AD66" s="153">
        <v>-670.88631489674697</v>
      </c>
      <c r="AE66" s="153">
        <v>6203.1616120557601</v>
      </c>
      <c r="AF66" s="153">
        <v>5532.2752971590098</v>
      </c>
      <c r="AG66" s="153">
        <f t="shared" si="6"/>
        <v>6203.1616120557601</v>
      </c>
      <c r="AH66" s="153">
        <f t="shared" si="7"/>
        <v>0</v>
      </c>
      <c r="AI66" s="153">
        <f t="shared" si="8"/>
        <v>-1665.6439318976099</v>
      </c>
      <c r="AK66" s="152">
        <v>0.125</v>
      </c>
      <c r="AL66" s="153">
        <v>4169.0619580009197</v>
      </c>
      <c r="AM66" s="153">
        <v>4923.8998348227997</v>
      </c>
      <c r="AN66" s="153">
        <v>0</v>
      </c>
      <c r="AO66" s="153">
        <v>379.07049185354703</v>
      </c>
      <c r="AP66" s="153">
        <v>214.03167704244399</v>
      </c>
      <c r="AQ66" s="153">
        <v>0</v>
      </c>
      <c r="AR66" s="153">
        <v>0</v>
      </c>
      <c r="AS66" s="153">
        <v>56.3501325166146</v>
      </c>
      <c r="AT66" s="153">
        <v>-2241.2550810287098</v>
      </c>
      <c r="AU66" s="153">
        <v>-934.82616823961405</v>
      </c>
      <c r="AV66" s="153">
        <v>-750.72573883452606</v>
      </c>
      <c r="AW66" s="153">
        <v>6566.3328449680102</v>
      </c>
      <c r="AX66" s="153">
        <v>5815.6071061334796</v>
      </c>
      <c r="AY66" s="153">
        <f t="shared" si="9"/>
        <v>6566.3328449680102</v>
      </c>
      <c r="AZ66" s="153">
        <f t="shared" si="10"/>
        <v>0</v>
      </c>
      <c r="BA66" s="153">
        <f t="shared" si="11"/>
        <v>-2241.2550810287098</v>
      </c>
    </row>
    <row r="67" spans="1:53" s="147" customFormat="1" x14ac:dyDescent="0.2">
      <c r="A67" s="152">
        <v>0.13541666666666699</v>
      </c>
      <c r="B67" s="153">
        <v>3614.3268507683702</v>
      </c>
      <c r="C67" s="153">
        <v>4568.6702576013304</v>
      </c>
      <c r="D67" s="153">
        <v>653.92889508866404</v>
      </c>
      <c r="E67" s="153">
        <v>355.20884568329501</v>
      </c>
      <c r="F67" s="153">
        <v>89.777494916666896</v>
      </c>
      <c r="G67" s="153">
        <v>0</v>
      </c>
      <c r="H67" s="153">
        <v>0</v>
      </c>
      <c r="I67" s="153">
        <v>20.090190601293401</v>
      </c>
      <c r="J67" s="153">
        <v>-2588.2506983244198</v>
      </c>
      <c r="K67" s="153">
        <v>-626.29291264914195</v>
      </c>
      <c r="L67" s="153">
        <v>-688.95279354490003</v>
      </c>
      <c r="M67" s="153">
        <v>6087.4589236860402</v>
      </c>
      <c r="N67" s="153">
        <v>5398.5061301411397</v>
      </c>
      <c r="O67" s="153">
        <f t="shared" si="3"/>
        <v>6087.4589236860402</v>
      </c>
      <c r="P67" s="153">
        <f t="shared" si="4"/>
        <v>0</v>
      </c>
      <c r="Q67" s="153">
        <f t="shared" si="5"/>
        <v>-2588.2506983244198</v>
      </c>
      <c r="S67" s="152">
        <v>0.13541666666666699</v>
      </c>
      <c r="T67" s="153">
        <v>2986.51773369893</v>
      </c>
      <c r="U67" s="153">
        <v>4661.8136244573197</v>
      </c>
      <c r="V67" s="153">
        <v>763.61399574199299</v>
      </c>
      <c r="W67" s="153">
        <v>359.229116883232</v>
      </c>
      <c r="X67" s="153">
        <v>79.399703409577796</v>
      </c>
      <c r="Y67" s="153">
        <v>0</v>
      </c>
      <c r="Z67" s="153">
        <v>0</v>
      </c>
      <c r="AA67" s="153">
        <v>30.6144122355484</v>
      </c>
      <c r="AB67" s="153">
        <v>-1652.6949982061899</v>
      </c>
      <c r="AC67" s="153">
        <v>-1053.98634293639</v>
      </c>
      <c r="AD67" s="153">
        <v>-666.86719012981803</v>
      </c>
      <c r="AE67" s="153">
        <v>6174.5072452840204</v>
      </c>
      <c r="AF67" s="153">
        <v>5507.6400551542001</v>
      </c>
      <c r="AG67" s="153">
        <f t="shared" si="6"/>
        <v>6174.5072452840204</v>
      </c>
      <c r="AH67" s="153">
        <f t="shared" si="7"/>
        <v>0</v>
      </c>
      <c r="AI67" s="153">
        <f t="shared" si="8"/>
        <v>-1652.6949982061899</v>
      </c>
      <c r="AK67" s="152">
        <v>0.13541666666666699</v>
      </c>
      <c r="AL67" s="153">
        <v>4168.2884604358096</v>
      </c>
      <c r="AM67" s="153">
        <v>4871.5496361960104</v>
      </c>
      <c r="AN67" s="153">
        <v>0</v>
      </c>
      <c r="AO67" s="153">
        <v>378.26926321279097</v>
      </c>
      <c r="AP67" s="153">
        <v>207.83207834712499</v>
      </c>
      <c r="AQ67" s="153">
        <v>0</v>
      </c>
      <c r="AR67" s="153">
        <v>0</v>
      </c>
      <c r="AS67" s="153">
        <v>53.084634350565999</v>
      </c>
      <c r="AT67" s="153">
        <v>-2372.0856128842502</v>
      </c>
      <c r="AU67" s="153">
        <v>-793.11403291003603</v>
      </c>
      <c r="AV67" s="153">
        <v>-745.36462524721401</v>
      </c>
      <c r="AW67" s="153">
        <v>6513.8244267480204</v>
      </c>
      <c r="AX67" s="153">
        <v>5768.4598015007996</v>
      </c>
      <c r="AY67" s="153">
        <f t="shared" si="9"/>
        <v>6513.8244267480204</v>
      </c>
      <c r="AZ67" s="153">
        <f t="shared" si="10"/>
        <v>0</v>
      </c>
      <c r="BA67" s="153">
        <f t="shared" si="11"/>
        <v>-2372.0856128842502</v>
      </c>
    </row>
    <row r="68" spans="1:53" s="147" customFormat="1" x14ac:dyDescent="0.2">
      <c r="A68" s="152">
        <v>0.14583333333333301</v>
      </c>
      <c r="B68" s="153">
        <v>3615.4005735587202</v>
      </c>
      <c r="C68" s="153">
        <v>4571.3341383929901</v>
      </c>
      <c r="D68" s="153">
        <v>609.56154493358804</v>
      </c>
      <c r="E68" s="153">
        <v>353.78783959358202</v>
      </c>
      <c r="F68" s="153">
        <v>89.7459752957744</v>
      </c>
      <c r="G68" s="153">
        <v>0</v>
      </c>
      <c r="H68" s="153">
        <v>0</v>
      </c>
      <c r="I68" s="153">
        <v>21.464362963128298</v>
      </c>
      <c r="J68" s="153">
        <v>-2645.6365484196599</v>
      </c>
      <c r="K68" s="153">
        <v>-625.01657869133999</v>
      </c>
      <c r="L68" s="153">
        <v>-688.40404771819897</v>
      </c>
      <c r="M68" s="153">
        <v>5990.64130762679</v>
      </c>
      <c r="N68" s="153">
        <v>5302.2372599085902</v>
      </c>
      <c r="O68" s="153">
        <f t="shared" si="3"/>
        <v>5990.64130762679</v>
      </c>
      <c r="P68" s="153">
        <f t="shared" si="4"/>
        <v>0</v>
      </c>
      <c r="Q68" s="153">
        <f t="shared" si="5"/>
        <v>-2645.6365484196599</v>
      </c>
      <c r="S68" s="152">
        <v>0.14583333333333301</v>
      </c>
      <c r="T68" s="153">
        <v>2987.9914849858201</v>
      </c>
      <c r="U68" s="153">
        <v>4632.9028609257302</v>
      </c>
      <c r="V68" s="153">
        <v>763.881287439007</v>
      </c>
      <c r="W68" s="153">
        <v>357.51691965409498</v>
      </c>
      <c r="X68" s="153">
        <v>79.370646359642095</v>
      </c>
      <c r="Y68" s="153">
        <v>0</v>
      </c>
      <c r="Z68" s="153">
        <v>0</v>
      </c>
      <c r="AA68" s="153">
        <v>29.918929850256202</v>
      </c>
      <c r="AB68" s="153">
        <v>-1640.65391897009</v>
      </c>
      <c r="AC68" s="153">
        <v>-1052.20465299394</v>
      </c>
      <c r="AD68" s="153">
        <v>-664.01469979310195</v>
      </c>
      <c r="AE68" s="153">
        <v>6158.7235572505297</v>
      </c>
      <c r="AF68" s="153">
        <v>5494.70885745742</v>
      </c>
      <c r="AG68" s="153">
        <f t="shared" si="6"/>
        <v>6158.7235572505297</v>
      </c>
      <c r="AH68" s="153">
        <f t="shared" si="7"/>
        <v>0</v>
      </c>
      <c r="AI68" s="153">
        <f t="shared" si="8"/>
        <v>-1640.65391897009</v>
      </c>
      <c r="AK68" s="152">
        <v>0.14583333333333301</v>
      </c>
      <c r="AL68" s="153">
        <v>4167.5015475477503</v>
      </c>
      <c r="AM68" s="153">
        <v>4889.1189269988699</v>
      </c>
      <c r="AN68" s="153">
        <v>0</v>
      </c>
      <c r="AO68" s="153">
        <v>376.93395098556698</v>
      </c>
      <c r="AP68" s="153">
        <v>207.89711383725901</v>
      </c>
      <c r="AQ68" s="153">
        <v>0</v>
      </c>
      <c r="AR68" s="153">
        <v>0</v>
      </c>
      <c r="AS68" s="153">
        <v>55.307577119441198</v>
      </c>
      <c r="AT68" s="153">
        <v>-2388.5473435159502</v>
      </c>
      <c r="AU68" s="153">
        <v>-791.59519572835598</v>
      </c>
      <c r="AV68" s="153">
        <v>-746.99936991635695</v>
      </c>
      <c r="AW68" s="153">
        <v>6516.6165772445702</v>
      </c>
      <c r="AX68" s="153">
        <v>5769.6172073282096</v>
      </c>
      <c r="AY68" s="153">
        <f t="shared" si="9"/>
        <v>6516.6165772445702</v>
      </c>
      <c r="AZ68" s="153">
        <f t="shared" si="10"/>
        <v>0</v>
      </c>
      <c r="BA68" s="153">
        <f t="shared" si="11"/>
        <v>-2388.5473435159502</v>
      </c>
    </row>
    <row r="69" spans="1:53" s="147" customFormat="1" x14ac:dyDescent="0.2">
      <c r="A69" s="152">
        <v>0.15625</v>
      </c>
      <c r="B69" s="153">
        <v>3615.6940050348899</v>
      </c>
      <c r="C69" s="153">
        <v>4552.9666801699695</v>
      </c>
      <c r="D69" s="153">
        <v>647.10211777478401</v>
      </c>
      <c r="E69" s="153">
        <v>354.42391318854499</v>
      </c>
      <c r="F69" s="153">
        <v>89.647194505703496</v>
      </c>
      <c r="G69" s="153">
        <v>0</v>
      </c>
      <c r="H69" s="153">
        <v>0</v>
      </c>
      <c r="I69" s="153">
        <v>21.8938082493571</v>
      </c>
      <c r="J69" s="153">
        <v>-2669.3191542772502</v>
      </c>
      <c r="K69" s="153">
        <v>-623.59170689818404</v>
      </c>
      <c r="L69" s="153">
        <v>-687.33948609962704</v>
      </c>
      <c r="M69" s="153">
        <v>5988.81685774782</v>
      </c>
      <c r="N69" s="153">
        <v>5301.4773716481895</v>
      </c>
      <c r="O69" s="153">
        <f t="shared" si="3"/>
        <v>5988.81685774782</v>
      </c>
      <c r="P69" s="153">
        <f t="shared" si="4"/>
        <v>0</v>
      </c>
      <c r="Q69" s="153">
        <f t="shared" si="5"/>
        <v>-2669.3191542772502</v>
      </c>
      <c r="S69" s="152">
        <v>0.15625</v>
      </c>
      <c r="T69" s="153">
        <v>2988.0448696199901</v>
      </c>
      <c r="U69" s="153">
        <v>4610.1024838167295</v>
      </c>
      <c r="V69" s="153">
        <v>763.05937474924394</v>
      </c>
      <c r="W69" s="153">
        <v>357.12081578399801</v>
      </c>
      <c r="X69" s="153">
        <v>79.308807624635307</v>
      </c>
      <c r="Y69" s="153">
        <v>0</v>
      </c>
      <c r="Z69" s="153">
        <v>0</v>
      </c>
      <c r="AA69" s="153">
        <v>27.8862266538124</v>
      </c>
      <c r="AB69" s="153">
        <v>-1638.0472286910101</v>
      </c>
      <c r="AC69" s="153">
        <v>-1051.4352623545201</v>
      </c>
      <c r="AD69" s="153">
        <v>-661.72378046097197</v>
      </c>
      <c r="AE69" s="153">
        <v>6136.0400872028804</v>
      </c>
      <c r="AF69" s="153">
        <v>5474.31630674191</v>
      </c>
      <c r="AG69" s="153">
        <f t="shared" si="6"/>
        <v>6136.0400872028804</v>
      </c>
      <c r="AH69" s="153">
        <f t="shared" si="7"/>
        <v>0</v>
      </c>
      <c r="AI69" s="153">
        <f t="shared" si="8"/>
        <v>-1638.0472286910101</v>
      </c>
      <c r="AK69" s="152">
        <v>0.15625</v>
      </c>
      <c r="AL69" s="153">
        <v>4167.6882875408401</v>
      </c>
      <c r="AM69" s="153">
        <v>4903.2612138569502</v>
      </c>
      <c r="AN69" s="153">
        <v>0</v>
      </c>
      <c r="AO69" s="153">
        <v>377.073360872509</v>
      </c>
      <c r="AP69" s="153">
        <v>210.179535123009</v>
      </c>
      <c r="AQ69" s="153">
        <v>0</v>
      </c>
      <c r="AR69" s="153">
        <v>0</v>
      </c>
      <c r="AS69" s="153">
        <v>55.461259123779698</v>
      </c>
      <c r="AT69" s="153">
        <v>-2415.1122345539002</v>
      </c>
      <c r="AU69" s="153">
        <v>-790.32514423125997</v>
      </c>
      <c r="AV69" s="153">
        <v>-748.437221388343</v>
      </c>
      <c r="AW69" s="153">
        <v>6508.2262777319202</v>
      </c>
      <c r="AX69" s="153">
        <v>5759.7890563435703</v>
      </c>
      <c r="AY69" s="153">
        <f t="shared" si="9"/>
        <v>6508.2262777319202</v>
      </c>
      <c r="AZ69" s="153">
        <f t="shared" si="10"/>
        <v>0</v>
      </c>
      <c r="BA69" s="153">
        <f t="shared" si="11"/>
        <v>-2415.1122345539002</v>
      </c>
    </row>
    <row r="70" spans="1:53" s="147" customFormat="1" x14ac:dyDescent="0.2">
      <c r="A70" s="152">
        <v>0.16666666666666699</v>
      </c>
      <c r="B70" s="153">
        <v>3615.7940407129299</v>
      </c>
      <c r="C70" s="153">
        <v>4541.5668059264499</v>
      </c>
      <c r="D70" s="153">
        <v>647.61848180505399</v>
      </c>
      <c r="E70" s="153">
        <v>355.25452714120098</v>
      </c>
      <c r="F70" s="153">
        <v>89.376702517932799</v>
      </c>
      <c r="G70" s="153">
        <v>0</v>
      </c>
      <c r="H70" s="153">
        <v>0</v>
      </c>
      <c r="I70" s="153">
        <v>22.697297483590798</v>
      </c>
      <c r="J70" s="153">
        <v>-2599.0236278816701</v>
      </c>
      <c r="K70" s="153">
        <v>-621.05933011314903</v>
      </c>
      <c r="L70" s="153">
        <v>-686.30209424604595</v>
      </c>
      <c r="M70" s="153">
        <v>6052.2248975923403</v>
      </c>
      <c r="N70" s="153">
        <v>5365.9228033462996</v>
      </c>
      <c r="O70" s="153">
        <f t="shared" si="3"/>
        <v>6052.2248975923403</v>
      </c>
      <c r="P70" s="153">
        <f t="shared" si="4"/>
        <v>0</v>
      </c>
      <c r="Q70" s="153">
        <f t="shared" si="5"/>
        <v>-2599.0236278816701</v>
      </c>
      <c r="S70" s="152">
        <v>0.16666666666666699</v>
      </c>
      <c r="T70" s="153">
        <v>2988.3916336709799</v>
      </c>
      <c r="U70" s="153">
        <v>4642.3161411209103</v>
      </c>
      <c r="V70" s="153">
        <v>755.73568747599302</v>
      </c>
      <c r="W70" s="153">
        <v>353.98151444683702</v>
      </c>
      <c r="X70" s="153">
        <v>76.995995894677705</v>
      </c>
      <c r="Y70" s="153">
        <v>0</v>
      </c>
      <c r="Z70" s="153">
        <v>0</v>
      </c>
      <c r="AA70" s="153">
        <v>27.166625375541098</v>
      </c>
      <c r="AB70" s="153">
        <v>-1623.1910448203701</v>
      </c>
      <c r="AC70" s="153">
        <v>-1046.78529768517</v>
      </c>
      <c r="AD70" s="153">
        <v>-664.54030171020099</v>
      </c>
      <c r="AE70" s="153">
        <v>6174.6112554793899</v>
      </c>
      <c r="AF70" s="153">
        <v>5510.0709537691901</v>
      </c>
      <c r="AG70" s="153">
        <f t="shared" si="6"/>
        <v>6174.6112554793899</v>
      </c>
      <c r="AH70" s="153">
        <f t="shared" si="7"/>
        <v>0</v>
      </c>
      <c r="AI70" s="153">
        <f t="shared" si="8"/>
        <v>-1623.1910448203701</v>
      </c>
      <c r="AK70" s="152">
        <v>0.16666666666666699</v>
      </c>
      <c r="AL70" s="153">
        <v>4166.9947609300498</v>
      </c>
      <c r="AM70" s="153">
        <v>4893.4380389653597</v>
      </c>
      <c r="AN70" s="153">
        <v>0</v>
      </c>
      <c r="AO70" s="153">
        <v>377.30706676297501</v>
      </c>
      <c r="AP70" s="153">
        <v>252.96421514730099</v>
      </c>
      <c r="AQ70" s="153">
        <v>0</v>
      </c>
      <c r="AR70" s="153">
        <v>0</v>
      </c>
      <c r="AS70" s="153">
        <v>52.544780265053802</v>
      </c>
      <c r="AT70" s="153">
        <v>-2547.8753479242</v>
      </c>
      <c r="AU70" s="153">
        <v>-611.47795175590295</v>
      </c>
      <c r="AV70" s="153">
        <v>-747.74316357654402</v>
      </c>
      <c r="AW70" s="153">
        <v>6583.8955623906404</v>
      </c>
      <c r="AX70" s="153">
        <v>5836.1523988140898</v>
      </c>
      <c r="AY70" s="153">
        <f t="shared" si="9"/>
        <v>6583.8955623906404</v>
      </c>
      <c r="AZ70" s="153">
        <f t="shared" si="10"/>
        <v>0</v>
      </c>
      <c r="BA70" s="153">
        <f t="shared" si="11"/>
        <v>-2547.8753479242</v>
      </c>
    </row>
    <row r="71" spans="1:53" s="147" customFormat="1" x14ac:dyDescent="0.2">
      <c r="A71" s="152">
        <v>0.17708333333333301</v>
      </c>
      <c r="B71" s="153">
        <v>3615.7406850949401</v>
      </c>
      <c r="C71" s="153">
        <v>4554.7144314985799</v>
      </c>
      <c r="D71" s="153">
        <v>633.83080989250698</v>
      </c>
      <c r="E71" s="153">
        <v>355.297855241506</v>
      </c>
      <c r="F71" s="153">
        <v>89.334663252663702</v>
      </c>
      <c r="G71" s="153">
        <v>0</v>
      </c>
      <c r="H71" s="153">
        <v>9.5974523757387296</v>
      </c>
      <c r="I71" s="153">
        <v>26.052197518846501</v>
      </c>
      <c r="J71" s="153">
        <v>-2549.6551796387598</v>
      </c>
      <c r="K71" s="153">
        <v>-620.10040417362598</v>
      </c>
      <c r="L71" s="153">
        <v>-687.44567389126905</v>
      </c>
      <c r="M71" s="153">
        <v>6114.8125110623896</v>
      </c>
      <c r="N71" s="153">
        <v>5427.3668371711201</v>
      </c>
      <c r="O71" s="153">
        <f t="shared" si="3"/>
        <v>6114.8125110623896</v>
      </c>
      <c r="P71" s="153">
        <f t="shared" si="4"/>
        <v>0</v>
      </c>
      <c r="Q71" s="153">
        <f t="shared" si="5"/>
        <v>-2549.6551796387598</v>
      </c>
      <c r="S71" s="152">
        <v>0.17708333333333301</v>
      </c>
      <c r="T71" s="153">
        <v>2988.53163198426</v>
      </c>
      <c r="U71" s="153">
        <v>4693.3576436035601</v>
      </c>
      <c r="V71" s="153">
        <v>754.59303453817904</v>
      </c>
      <c r="W71" s="153">
        <v>354.78712284147701</v>
      </c>
      <c r="X71" s="153">
        <v>76.875542173578097</v>
      </c>
      <c r="Y71" s="153">
        <v>0</v>
      </c>
      <c r="Z71" s="153">
        <v>0</v>
      </c>
      <c r="AA71" s="153">
        <v>27.579254817107401</v>
      </c>
      <c r="AB71" s="153">
        <v>-1618.4292138471901</v>
      </c>
      <c r="AC71" s="153">
        <v>-1044.3286783797801</v>
      </c>
      <c r="AD71" s="153">
        <v>-669.56779125064202</v>
      </c>
      <c r="AE71" s="153">
        <v>6232.9663377311899</v>
      </c>
      <c r="AF71" s="153">
        <v>5563.3985464805501</v>
      </c>
      <c r="AG71" s="153">
        <f t="shared" si="6"/>
        <v>6232.9663377311899</v>
      </c>
      <c r="AH71" s="153">
        <f t="shared" si="7"/>
        <v>0</v>
      </c>
      <c r="AI71" s="153">
        <f t="shared" si="8"/>
        <v>-1618.4292138471901</v>
      </c>
      <c r="AK71" s="152">
        <v>0.17708333333333301</v>
      </c>
      <c r="AL71" s="153">
        <v>4166.2012380648903</v>
      </c>
      <c r="AM71" s="153">
        <v>4909.7544497952204</v>
      </c>
      <c r="AN71" s="153">
        <v>0</v>
      </c>
      <c r="AO71" s="153">
        <v>377.75747654923401</v>
      </c>
      <c r="AP71" s="153">
        <v>259.27649103005501</v>
      </c>
      <c r="AQ71" s="153">
        <v>0</v>
      </c>
      <c r="AR71" s="153">
        <v>0</v>
      </c>
      <c r="AS71" s="153">
        <v>53.356929922617603</v>
      </c>
      <c r="AT71" s="153">
        <v>-2498.76694346664</v>
      </c>
      <c r="AU71" s="153">
        <v>-573.69105896229905</v>
      </c>
      <c r="AV71" s="153">
        <v>-749.40018166495599</v>
      </c>
      <c r="AW71" s="153">
        <v>6693.8885829330802</v>
      </c>
      <c r="AX71" s="153">
        <v>5944.4884012681196</v>
      </c>
      <c r="AY71" s="153">
        <f t="shared" si="9"/>
        <v>6693.8885829330802</v>
      </c>
      <c r="AZ71" s="153">
        <f t="shared" si="10"/>
        <v>0</v>
      </c>
      <c r="BA71" s="153">
        <f t="shared" si="11"/>
        <v>-2498.76694346664</v>
      </c>
    </row>
    <row r="72" spans="1:53" s="147" customFormat="1" x14ac:dyDescent="0.2">
      <c r="A72" s="152">
        <v>0.1875</v>
      </c>
      <c r="B72" s="153">
        <v>3616.1074988629298</v>
      </c>
      <c r="C72" s="153">
        <v>4562.1285998080903</v>
      </c>
      <c r="D72" s="153">
        <v>660.95015413070701</v>
      </c>
      <c r="E72" s="153">
        <v>353.28802333936801</v>
      </c>
      <c r="F72" s="153">
        <v>89.329537143809304</v>
      </c>
      <c r="G72" s="153">
        <v>0</v>
      </c>
      <c r="H72" s="153">
        <v>10.2251457863463</v>
      </c>
      <c r="I72" s="153">
        <v>26.351935410260602</v>
      </c>
      <c r="J72" s="153">
        <v>-2564.6505965950801</v>
      </c>
      <c r="K72" s="153">
        <v>-618.94564800952605</v>
      </c>
      <c r="L72" s="153">
        <v>-688.54654104263705</v>
      </c>
      <c r="M72" s="153">
        <v>6134.7846498769104</v>
      </c>
      <c r="N72" s="153">
        <v>5446.23810883427</v>
      </c>
      <c r="O72" s="153">
        <f t="shared" si="3"/>
        <v>6134.7846498769104</v>
      </c>
      <c r="P72" s="153">
        <f t="shared" si="4"/>
        <v>0</v>
      </c>
      <c r="Q72" s="153">
        <f t="shared" si="5"/>
        <v>-2564.6505965950801</v>
      </c>
      <c r="S72" s="152">
        <v>0.1875</v>
      </c>
      <c r="T72" s="153">
        <v>2989.7586319703</v>
      </c>
      <c r="U72" s="153">
        <v>4688.7899253395899</v>
      </c>
      <c r="V72" s="153">
        <v>754.70663667023598</v>
      </c>
      <c r="W72" s="153">
        <v>353.05948912804803</v>
      </c>
      <c r="X72" s="153">
        <v>76.816678627405494</v>
      </c>
      <c r="Y72" s="153">
        <v>0</v>
      </c>
      <c r="Z72" s="153">
        <v>0</v>
      </c>
      <c r="AA72" s="153">
        <v>28.347009092865999</v>
      </c>
      <c r="AB72" s="153">
        <v>-1568.7802676474701</v>
      </c>
      <c r="AC72" s="153">
        <v>-1042.7764520631599</v>
      </c>
      <c r="AD72" s="153">
        <v>-669.09396228671199</v>
      </c>
      <c r="AE72" s="153">
        <v>6279.9216511178201</v>
      </c>
      <c r="AF72" s="153">
        <v>5610.8276888311102</v>
      </c>
      <c r="AG72" s="153">
        <f t="shared" si="6"/>
        <v>6279.9216511178201</v>
      </c>
      <c r="AH72" s="153">
        <f t="shared" si="7"/>
        <v>0</v>
      </c>
      <c r="AI72" s="153">
        <f t="shared" si="8"/>
        <v>-1568.7802676474701</v>
      </c>
      <c r="AK72" s="152">
        <v>0.1875</v>
      </c>
      <c r="AL72" s="153">
        <v>4164.5073581728902</v>
      </c>
      <c r="AM72" s="153">
        <v>4916.3802807965303</v>
      </c>
      <c r="AN72" s="153">
        <v>0</v>
      </c>
      <c r="AO72" s="153">
        <v>379.35810996683699</v>
      </c>
      <c r="AP72" s="153">
        <v>259.24138445149703</v>
      </c>
      <c r="AQ72" s="153">
        <v>0</v>
      </c>
      <c r="AR72" s="153">
        <v>0</v>
      </c>
      <c r="AS72" s="153">
        <v>54.231763257633901</v>
      </c>
      <c r="AT72" s="153">
        <v>-2472.6266918587398</v>
      </c>
      <c r="AU72" s="153">
        <v>-571.87246414338995</v>
      </c>
      <c r="AV72" s="153">
        <v>-750.07234381332501</v>
      </c>
      <c r="AW72" s="153">
        <v>6729.2197406432597</v>
      </c>
      <c r="AX72" s="153">
        <v>5979.1473968299297</v>
      </c>
      <c r="AY72" s="153">
        <f t="shared" si="9"/>
        <v>6729.2197406432597</v>
      </c>
      <c r="AZ72" s="153">
        <f t="shared" si="10"/>
        <v>0</v>
      </c>
      <c r="BA72" s="153">
        <f t="shared" si="11"/>
        <v>-2472.6266918587398</v>
      </c>
    </row>
    <row r="73" spans="1:53" s="147" customFormat="1" x14ac:dyDescent="0.2">
      <c r="A73" s="152">
        <v>0.19791666666666699</v>
      </c>
      <c r="B73" s="153">
        <v>3616.8344182772698</v>
      </c>
      <c r="C73" s="153">
        <v>4462.9913851814699</v>
      </c>
      <c r="D73" s="153">
        <v>693.68917509603</v>
      </c>
      <c r="E73" s="153">
        <v>351.86839649267898</v>
      </c>
      <c r="F73" s="153">
        <v>89.128893173893204</v>
      </c>
      <c r="G73" s="153">
        <v>0</v>
      </c>
      <c r="H73" s="153">
        <v>10.2333420892252</v>
      </c>
      <c r="I73" s="153">
        <v>24.1323654167754</v>
      </c>
      <c r="J73" s="153">
        <v>-2700.2351621338298</v>
      </c>
      <c r="K73" s="153">
        <v>-392.70009241211602</v>
      </c>
      <c r="L73" s="153">
        <v>-679.35962267218201</v>
      </c>
      <c r="M73" s="153">
        <v>6155.9427211814</v>
      </c>
      <c r="N73" s="153">
        <v>5476.5830985092198</v>
      </c>
      <c r="O73" s="153">
        <f t="shared" si="3"/>
        <v>6155.9427211814</v>
      </c>
      <c r="P73" s="153">
        <f t="shared" si="4"/>
        <v>0</v>
      </c>
      <c r="Q73" s="153">
        <f t="shared" si="5"/>
        <v>-2700.2351621338298</v>
      </c>
      <c r="S73" s="152">
        <v>0.19791666666666699</v>
      </c>
      <c r="T73" s="153">
        <v>2992.7195010536002</v>
      </c>
      <c r="U73" s="153">
        <v>4689.8179205537699</v>
      </c>
      <c r="V73" s="153">
        <v>757.64680047404704</v>
      </c>
      <c r="W73" s="153">
        <v>354.15716594680299</v>
      </c>
      <c r="X73" s="153">
        <v>77.105618421996496</v>
      </c>
      <c r="Y73" s="153">
        <v>0</v>
      </c>
      <c r="Z73" s="153">
        <v>0</v>
      </c>
      <c r="AA73" s="153">
        <v>27.962425722870201</v>
      </c>
      <c r="AB73" s="153">
        <v>-1670.9332836076901</v>
      </c>
      <c r="AC73" s="153">
        <v>-892.27641463730697</v>
      </c>
      <c r="AD73" s="153">
        <v>-669.48147809366696</v>
      </c>
      <c r="AE73" s="153">
        <v>6336.1997339280797</v>
      </c>
      <c r="AF73" s="153">
        <v>5666.7182558344202</v>
      </c>
      <c r="AG73" s="153">
        <f t="shared" si="6"/>
        <v>6336.1997339280797</v>
      </c>
      <c r="AH73" s="153">
        <f t="shared" si="7"/>
        <v>0</v>
      </c>
      <c r="AI73" s="153">
        <f t="shared" si="8"/>
        <v>-1670.9332836076901</v>
      </c>
      <c r="AK73" s="152">
        <v>0.19791666666666699</v>
      </c>
      <c r="AL73" s="153">
        <v>4162.7535000651396</v>
      </c>
      <c r="AM73" s="153">
        <v>4941.2485293649297</v>
      </c>
      <c r="AN73" s="153">
        <v>0</v>
      </c>
      <c r="AO73" s="153">
        <v>379.94624760456401</v>
      </c>
      <c r="AP73" s="153">
        <v>257.82534135728599</v>
      </c>
      <c r="AQ73" s="153">
        <v>0</v>
      </c>
      <c r="AR73" s="153">
        <v>0</v>
      </c>
      <c r="AS73" s="153">
        <v>59.350105668935001</v>
      </c>
      <c r="AT73" s="153">
        <v>-2395.5509615634901</v>
      </c>
      <c r="AU73" s="153">
        <v>-571.72019569233805</v>
      </c>
      <c r="AV73" s="153">
        <v>-752.52150821397299</v>
      </c>
      <c r="AW73" s="153">
        <v>6833.8525668050297</v>
      </c>
      <c r="AX73" s="153">
        <v>6081.3310585910504</v>
      </c>
      <c r="AY73" s="153">
        <f t="shared" si="9"/>
        <v>6833.8525668050297</v>
      </c>
      <c r="AZ73" s="153">
        <f t="shared" si="10"/>
        <v>0</v>
      </c>
      <c r="BA73" s="153">
        <f t="shared" si="11"/>
        <v>-2395.5509615634901</v>
      </c>
    </row>
    <row r="74" spans="1:53" s="147" customFormat="1" x14ac:dyDescent="0.2">
      <c r="A74" s="152">
        <v>0.20833333333333301</v>
      </c>
      <c r="B74" s="153">
        <v>3617.14784386357</v>
      </c>
      <c r="C74" s="153">
        <v>4428.6208393381703</v>
      </c>
      <c r="D74" s="153">
        <v>719.41365782321702</v>
      </c>
      <c r="E74" s="153">
        <v>352.21505097013198</v>
      </c>
      <c r="F74" s="153">
        <v>90.062681922242405</v>
      </c>
      <c r="G74" s="153">
        <v>0</v>
      </c>
      <c r="H74" s="153">
        <v>10.152332117517</v>
      </c>
      <c r="I74" s="153">
        <v>23.645875247076098</v>
      </c>
      <c r="J74" s="153">
        <v>-2909.3910503429502</v>
      </c>
      <c r="K74" s="153">
        <v>-124.403654095725</v>
      </c>
      <c r="L74" s="153">
        <v>-676.49986340299802</v>
      </c>
      <c r="M74" s="153">
        <v>6207.4635768432499</v>
      </c>
      <c r="N74" s="153">
        <v>5530.9637134402501</v>
      </c>
      <c r="O74" s="153">
        <f t="shared" si="3"/>
        <v>6207.4635768432499</v>
      </c>
      <c r="P74" s="153">
        <f t="shared" si="4"/>
        <v>0</v>
      </c>
      <c r="Q74" s="153">
        <f t="shared" si="5"/>
        <v>-2909.3910503429502</v>
      </c>
      <c r="S74" s="152">
        <v>0.20833333333333301</v>
      </c>
      <c r="T74" s="153">
        <v>2993.3997277691401</v>
      </c>
      <c r="U74" s="153">
        <v>4701.25365491299</v>
      </c>
      <c r="V74" s="153">
        <v>796.84452809982201</v>
      </c>
      <c r="W74" s="153">
        <v>355.54838823846302</v>
      </c>
      <c r="X74" s="153">
        <v>118.63243151751701</v>
      </c>
      <c r="Y74" s="153">
        <v>0</v>
      </c>
      <c r="Z74" s="153">
        <v>10.051141213668201</v>
      </c>
      <c r="AA74" s="153">
        <v>30.549330102811101</v>
      </c>
      <c r="AB74" s="153">
        <v>-2338.0052334151501</v>
      </c>
      <c r="AC74" s="153">
        <v>-173.23029594744401</v>
      </c>
      <c r="AD74" s="153">
        <v>-671.74452136579202</v>
      </c>
      <c r="AE74" s="153">
        <v>6495.04367249182</v>
      </c>
      <c r="AF74" s="153">
        <v>5823.2991511260298</v>
      </c>
      <c r="AG74" s="153">
        <f t="shared" si="6"/>
        <v>6495.04367249182</v>
      </c>
      <c r="AH74" s="153">
        <f t="shared" si="7"/>
        <v>0</v>
      </c>
      <c r="AI74" s="153">
        <f t="shared" si="8"/>
        <v>-2338.0052334151501</v>
      </c>
      <c r="AK74" s="152">
        <v>0.20833333333333301</v>
      </c>
      <c r="AL74" s="153">
        <v>4163.6938751306197</v>
      </c>
      <c r="AM74" s="153">
        <v>4988.94359647075</v>
      </c>
      <c r="AN74" s="153">
        <v>56.157757739972297</v>
      </c>
      <c r="AO74" s="153">
        <v>381.67941347412</v>
      </c>
      <c r="AP74" s="153">
        <v>252.48118503927299</v>
      </c>
      <c r="AQ74" s="153">
        <v>0</v>
      </c>
      <c r="AR74" s="153">
        <v>0</v>
      </c>
      <c r="AS74" s="153">
        <v>64.315081058717098</v>
      </c>
      <c r="AT74" s="153">
        <v>-2698.61491754281</v>
      </c>
      <c r="AU74" s="153">
        <v>-219.780543576968</v>
      </c>
      <c r="AV74" s="153">
        <v>-758.18932463595195</v>
      </c>
      <c r="AW74" s="153">
        <v>6988.87544779366</v>
      </c>
      <c r="AX74" s="153">
        <v>6230.6861231577104</v>
      </c>
      <c r="AY74" s="153">
        <f t="shared" si="9"/>
        <v>6988.87544779366</v>
      </c>
      <c r="AZ74" s="153">
        <f t="shared" si="10"/>
        <v>0</v>
      </c>
      <c r="BA74" s="153">
        <f t="shared" si="11"/>
        <v>-2698.61491754281</v>
      </c>
    </row>
    <row r="75" spans="1:53" s="147" customFormat="1" x14ac:dyDescent="0.2">
      <c r="A75" s="152">
        <v>0.21875</v>
      </c>
      <c r="B75" s="153">
        <v>3617.6346711378801</v>
      </c>
      <c r="C75" s="153">
        <v>4407.3106153831604</v>
      </c>
      <c r="D75" s="153">
        <v>705.27056098492403</v>
      </c>
      <c r="E75" s="153">
        <v>353.74668293014298</v>
      </c>
      <c r="F75" s="153">
        <v>89.978506145643195</v>
      </c>
      <c r="G75" s="153">
        <v>0</v>
      </c>
      <c r="H75" s="153">
        <v>10.719498435375799</v>
      </c>
      <c r="I75" s="153">
        <v>24.323498583879299</v>
      </c>
      <c r="J75" s="153">
        <v>-2950.2848242458599</v>
      </c>
      <c r="K75" s="153">
        <v>0</v>
      </c>
      <c r="L75" s="153">
        <v>-674.30617881449098</v>
      </c>
      <c r="M75" s="153">
        <v>6258.6992093551398</v>
      </c>
      <c r="N75" s="153">
        <v>5584.3930305406502</v>
      </c>
      <c r="O75" s="153">
        <f t="shared" si="3"/>
        <v>6258.6992093551398</v>
      </c>
      <c r="P75" s="153">
        <f t="shared" si="4"/>
        <v>0</v>
      </c>
      <c r="Q75" s="153">
        <f t="shared" si="5"/>
        <v>-2950.2848242458599</v>
      </c>
      <c r="S75" s="152">
        <v>0.21875</v>
      </c>
      <c r="T75" s="153">
        <v>2991.5058187347499</v>
      </c>
      <c r="U75" s="153">
        <v>4738.5623536470803</v>
      </c>
      <c r="V75" s="153">
        <v>801.79603775863495</v>
      </c>
      <c r="W75" s="153">
        <v>355.22366580998897</v>
      </c>
      <c r="X75" s="153">
        <v>128.48997565297</v>
      </c>
      <c r="Y75" s="153">
        <v>0</v>
      </c>
      <c r="Z75" s="153">
        <v>12.6208673004712</v>
      </c>
      <c r="AA75" s="153">
        <v>32.016694870821503</v>
      </c>
      <c r="AB75" s="153">
        <v>-2481.6668761157898</v>
      </c>
      <c r="AC75" s="153">
        <v>0</v>
      </c>
      <c r="AD75" s="153">
        <v>-675.44033094127701</v>
      </c>
      <c r="AE75" s="153">
        <v>6578.5485376589204</v>
      </c>
      <c r="AF75" s="153">
        <v>5903.1082067176503</v>
      </c>
      <c r="AG75" s="153">
        <f t="shared" si="6"/>
        <v>6578.5485376589204</v>
      </c>
      <c r="AH75" s="153">
        <f t="shared" si="7"/>
        <v>0</v>
      </c>
      <c r="AI75" s="153">
        <f t="shared" si="8"/>
        <v>-2481.6668761157898</v>
      </c>
      <c r="AK75" s="152">
        <v>0.21875</v>
      </c>
      <c r="AL75" s="153">
        <v>4163.3337779059202</v>
      </c>
      <c r="AM75" s="153">
        <v>4968.0569571481001</v>
      </c>
      <c r="AN75" s="153">
        <v>151.725643896767</v>
      </c>
      <c r="AO75" s="153">
        <v>383.91248974196702</v>
      </c>
      <c r="AP75" s="153">
        <v>260.14283992632801</v>
      </c>
      <c r="AQ75" s="153">
        <v>0</v>
      </c>
      <c r="AR75" s="153">
        <v>0</v>
      </c>
      <c r="AS75" s="153">
        <v>66.822167156075494</v>
      </c>
      <c r="AT75" s="153">
        <v>-2903.57885092368</v>
      </c>
      <c r="AU75" s="153">
        <v>0</v>
      </c>
      <c r="AV75" s="153">
        <v>-757.64510935348699</v>
      </c>
      <c r="AW75" s="153">
        <v>7090.4150248514798</v>
      </c>
      <c r="AX75" s="153">
        <v>6332.76991549799</v>
      </c>
      <c r="AY75" s="153">
        <f t="shared" si="9"/>
        <v>7090.4150248514798</v>
      </c>
      <c r="AZ75" s="153">
        <f t="shared" si="10"/>
        <v>0</v>
      </c>
      <c r="BA75" s="153">
        <f t="shared" si="11"/>
        <v>-2903.57885092368</v>
      </c>
    </row>
    <row r="76" spans="1:53" s="147" customFormat="1" x14ac:dyDescent="0.2">
      <c r="A76" s="152">
        <v>0.22916666666666699</v>
      </c>
      <c r="B76" s="153">
        <v>3618.3616068340698</v>
      </c>
      <c r="C76" s="153">
        <v>4507.2928730897202</v>
      </c>
      <c r="D76" s="153">
        <v>682.30227093530004</v>
      </c>
      <c r="E76" s="153">
        <v>355.79379310046301</v>
      </c>
      <c r="F76" s="153">
        <v>89.811126535788702</v>
      </c>
      <c r="G76" s="153">
        <v>0</v>
      </c>
      <c r="H76" s="153">
        <v>15.6843298373322</v>
      </c>
      <c r="I76" s="153">
        <v>23.888872059122399</v>
      </c>
      <c r="J76" s="153">
        <v>-2955.6051091125</v>
      </c>
      <c r="K76" s="153">
        <v>0</v>
      </c>
      <c r="L76" s="153">
        <v>-683.87967721532402</v>
      </c>
      <c r="M76" s="153">
        <v>6337.5297632792999</v>
      </c>
      <c r="N76" s="153">
        <v>5653.6500860639699</v>
      </c>
      <c r="O76" s="153">
        <f t="shared" si="3"/>
        <v>6337.5297632792999</v>
      </c>
      <c r="P76" s="153">
        <f t="shared" si="4"/>
        <v>0</v>
      </c>
      <c r="Q76" s="153">
        <f t="shared" si="5"/>
        <v>-2955.6051091125</v>
      </c>
      <c r="S76" s="152">
        <v>0.22916666666666699</v>
      </c>
      <c r="T76" s="153">
        <v>2991.5992377743601</v>
      </c>
      <c r="U76" s="153">
        <v>4754.1503585008004</v>
      </c>
      <c r="V76" s="153">
        <v>801.78935312108001</v>
      </c>
      <c r="W76" s="153">
        <v>356.146841486163</v>
      </c>
      <c r="X76" s="153">
        <v>128.838844251219</v>
      </c>
      <c r="Y76" s="153">
        <v>5.1769297578727604</v>
      </c>
      <c r="Z76" s="153">
        <v>12.493719445748001</v>
      </c>
      <c r="AA76" s="153">
        <v>29.546300893127501</v>
      </c>
      <c r="AB76" s="153">
        <v>-2473.0976574597498</v>
      </c>
      <c r="AC76" s="153">
        <v>0</v>
      </c>
      <c r="AD76" s="153">
        <v>-677.05694299705101</v>
      </c>
      <c r="AE76" s="153">
        <v>6606.6439277706304</v>
      </c>
      <c r="AF76" s="153">
        <v>5929.5869847735703</v>
      </c>
      <c r="AG76" s="153">
        <f t="shared" si="6"/>
        <v>6606.6439277706304</v>
      </c>
      <c r="AH76" s="153">
        <f t="shared" si="7"/>
        <v>0</v>
      </c>
      <c r="AI76" s="153">
        <f t="shared" si="8"/>
        <v>-2473.0976574597498</v>
      </c>
      <c r="AK76" s="152">
        <v>0.22916666666666699</v>
      </c>
      <c r="AL76" s="153">
        <v>4164.3807266413896</v>
      </c>
      <c r="AM76" s="153">
        <v>4978.7424778585801</v>
      </c>
      <c r="AN76" s="153">
        <v>302.220136858812</v>
      </c>
      <c r="AO76" s="153">
        <v>384.60020835858501</v>
      </c>
      <c r="AP76" s="153">
        <v>259.73657968991199</v>
      </c>
      <c r="AQ76" s="153">
        <v>0</v>
      </c>
      <c r="AR76" s="153">
        <v>0</v>
      </c>
      <c r="AS76" s="153">
        <v>66.022739188140207</v>
      </c>
      <c r="AT76" s="153">
        <v>-2901.4362860647502</v>
      </c>
      <c r="AU76" s="153">
        <v>0</v>
      </c>
      <c r="AV76" s="153">
        <v>-760.84967093238799</v>
      </c>
      <c r="AW76" s="153">
        <v>7254.2665825306603</v>
      </c>
      <c r="AX76" s="153">
        <v>6493.4169115982804</v>
      </c>
      <c r="AY76" s="153">
        <f t="shared" si="9"/>
        <v>7254.2665825306603</v>
      </c>
      <c r="AZ76" s="153">
        <f t="shared" si="10"/>
        <v>0</v>
      </c>
      <c r="BA76" s="153">
        <f t="shared" si="11"/>
        <v>-2901.4362860647502</v>
      </c>
    </row>
    <row r="77" spans="1:53" s="147" customFormat="1" x14ac:dyDescent="0.2">
      <c r="A77" s="152">
        <v>0.23958333333333301</v>
      </c>
      <c r="B77" s="153">
        <v>3619.52204675027</v>
      </c>
      <c r="C77" s="153">
        <v>4550.0828296217596</v>
      </c>
      <c r="D77" s="153">
        <v>659.83694833178799</v>
      </c>
      <c r="E77" s="153">
        <v>359.23412838688699</v>
      </c>
      <c r="F77" s="153">
        <v>108.25265125978299</v>
      </c>
      <c r="G77" s="153">
        <v>0</v>
      </c>
      <c r="H77" s="153">
        <v>26.8766582951265</v>
      </c>
      <c r="I77" s="153">
        <v>23.989041203638902</v>
      </c>
      <c r="J77" s="153">
        <v>-2887.2520591345001</v>
      </c>
      <c r="K77" s="153">
        <v>0</v>
      </c>
      <c r="L77" s="153">
        <v>-688.17953123748305</v>
      </c>
      <c r="M77" s="153">
        <v>6460.5422447147603</v>
      </c>
      <c r="N77" s="153">
        <v>5772.3627134772796</v>
      </c>
      <c r="O77" s="153">
        <f t="shared" si="3"/>
        <v>6460.5422447147603</v>
      </c>
      <c r="P77" s="153">
        <f t="shared" si="4"/>
        <v>0</v>
      </c>
      <c r="Q77" s="153">
        <f t="shared" si="5"/>
        <v>-2887.2520591345001</v>
      </c>
      <c r="S77" s="152">
        <v>0.23958333333333301</v>
      </c>
      <c r="T77" s="153">
        <v>2991.1857225796998</v>
      </c>
      <c r="U77" s="153">
        <v>4797.8339782375097</v>
      </c>
      <c r="V77" s="153">
        <v>801.96976900079903</v>
      </c>
      <c r="W77" s="153">
        <v>359.62593468126698</v>
      </c>
      <c r="X77" s="153">
        <v>128.27515625897399</v>
      </c>
      <c r="Y77" s="153">
        <v>0</v>
      </c>
      <c r="Z77" s="153">
        <v>12.686746140396201</v>
      </c>
      <c r="AA77" s="153">
        <v>31.932806071298</v>
      </c>
      <c r="AB77" s="153">
        <v>-2416.0031738272</v>
      </c>
      <c r="AC77" s="153">
        <v>0</v>
      </c>
      <c r="AD77" s="153">
        <v>-681.49223135603995</v>
      </c>
      <c r="AE77" s="153">
        <v>6707.5069391427396</v>
      </c>
      <c r="AF77" s="153">
        <v>6026.0147077866995</v>
      </c>
      <c r="AG77" s="153">
        <f t="shared" si="6"/>
        <v>6707.5069391427396</v>
      </c>
      <c r="AH77" s="153">
        <f t="shared" si="7"/>
        <v>0</v>
      </c>
      <c r="AI77" s="153">
        <f t="shared" si="8"/>
        <v>-2416.0031738272</v>
      </c>
      <c r="AK77" s="152">
        <v>0.23958333333333301</v>
      </c>
      <c r="AL77" s="153">
        <v>4166.0477758874904</v>
      </c>
      <c r="AM77" s="153">
        <v>5004.7528303604904</v>
      </c>
      <c r="AN77" s="153">
        <v>454.36062807750301</v>
      </c>
      <c r="AO77" s="153">
        <v>385.91825981644899</v>
      </c>
      <c r="AP77" s="153">
        <v>262.75450419463698</v>
      </c>
      <c r="AQ77" s="153">
        <v>0</v>
      </c>
      <c r="AR77" s="153">
        <v>1.79912196048637</v>
      </c>
      <c r="AS77" s="153">
        <v>61.872298101226903</v>
      </c>
      <c r="AT77" s="153">
        <v>-2850.6529776277398</v>
      </c>
      <c r="AU77" s="153">
        <v>0</v>
      </c>
      <c r="AV77" s="153">
        <v>-765.66659353337297</v>
      </c>
      <c r="AW77" s="153">
        <v>7486.8524407705299</v>
      </c>
      <c r="AX77" s="153">
        <v>6721.1858472371596</v>
      </c>
      <c r="AY77" s="153">
        <f t="shared" si="9"/>
        <v>7486.8524407705299</v>
      </c>
      <c r="AZ77" s="153">
        <f t="shared" si="10"/>
        <v>0</v>
      </c>
      <c r="BA77" s="153">
        <f t="shared" si="11"/>
        <v>-2850.6529776277398</v>
      </c>
    </row>
    <row r="78" spans="1:53" s="147" customFormat="1" x14ac:dyDescent="0.2">
      <c r="A78" s="152">
        <v>0.25</v>
      </c>
      <c r="B78" s="153">
        <v>3619.6153905885199</v>
      </c>
      <c r="C78" s="153">
        <v>4495.2499976751296</v>
      </c>
      <c r="D78" s="153">
        <v>673.54414250595403</v>
      </c>
      <c r="E78" s="153">
        <v>385.22193511025603</v>
      </c>
      <c r="F78" s="153">
        <v>388.55013316385703</v>
      </c>
      <c r="G78" s="153">
        <v>0</v>
      </c>
      <c r="H78" s="153">
        <v>39.921404823503003</v>
      </c>
      <c r="I78" s="153">
        <v>25.737290780481199</v>
      </c>
      <c r="J78" s="153">
        <v>-2742.3685395000498</v>
      </c>
      <c r="K78" s="153">
        <v>0</v>
      </c>
      <c r="L78" s="153">
        <v>-687.02559725941001</v>
      </c>
      <c r="M78" s="153">
        <v>6885.4717551476497</v>
      </c>
      <c r="N78" s="153">
        <v>6198.4461578882401</v>
      </c>
      <c r="O78" s="153">
        <f t="shared" si="3"/>
        <v>6885.4717551476497</v>
      </c>
      <c r="P78" s="153">
        <f t="shared" si="4"/>
        <v>0</v>
      </c>
      <c r="Q78" s="153">
        <f t="shared" si="5"/>
        <v>-2742.3685395000498</v>
      </c>
      <c r="S78" s="152">
        <v>0.25</v>
      </c>
      <c r="T78" s="153">
        <v>2990.27214363434</v>
      </c>
      <c r="U78" s="153">
        <v>4703.5954612836103</v>
      </c>
      <c r="V78" s="153">
        <v>801.62897891856903</v>
      </c>
      <c r="W78" s="153">
        <v>386.256008084852</v>
      </c>
      <c r="X78" s="153">
        <v>140.67341051305701</v>
      </c>
      <c r="Y78" s="153">
        <v>0</v>
      </c>
      <c r="Z78" s="153">
        <v>16.229856291420202</v>
      </c>
      <c r="AA78" s="153">
        <v>28.210209494875201</v>
      </c>
      <c r="AB78" s="153">
        <v>-2009.85557915821</v>
      </c>
      <c r="AC78" s="153">
        <v>0</v>
      </c>
      <c r="AD78" s="153">
        <v>-674.05871460059802</v>
      </c>
      <c r="AE78" s="153">
        <v>7057.0104890625098</v>
      </c>
      <c r="AF78" s="153">
        <v>6382.9517744619097</v>
      </c>
      <c r="AG78" s="153">
        <f t="shared" si="6"/>
        <v>7057.0104890625098</v>
      </c>
      <c r="AH78" s="153">
        <f t="shared" si="7"/>
        <v>0</v>
      </c>
      <c r="AI78" s="153">
        <f t="shared" si="8"/>
        <v>-2009.85557915821</v>
      </c>
      <c r="AK78" s="152">
        <v>0.25</v>
      </c>
      <c r="AL78" s="153">
        <v>4167.2748220774902</v>
      </c>
      <c r="AM78" s="153">
        <v>4950.7939896154103</v>
      </c>
      <c r="AN78" s="153">
        <v>758.75534443354695</v>
      </c>
      <c r="AO78" s="153">
        <v>423.20808555408701</v>
      </c>
      <c r="AP78" s="153">
        <v>314.02586757231302</v>
      </c>
      <c r="AQ78" s="153">
        <v>0</v>
      </c>
      <c r="AR78" s="153">
        <v>13.4869343123327</v>
      </c>
      <c r="AS78" s="153">
        <v>64.622564561708202</v>
      </c>
      <c r="AT78" s="153">
        <v>-2714.04593803332</v>
      </c>
      <c r="AU78" s="153">
        <v>0</v>
      </c>
      <c r="AV78" s="153">
        <v>-767.48276460326997</v>
      </c>
      <c r="AW78" s="153">
        <v>7978.1216700935702</v>
      </c>
      <c r="AX78" s="153">
        <v>7210.6389054903002</v>
      </c>
      <c r="AY78" s="153">
        <f t="shared" si="9"/>
        <v>7978.1216700935702</v>
      </c>
      <c r="AZ78" s="153">
        <f t="shared" si="10"/>
        <v>0</v>
      </c>
      <c r="BA78" s="153">
        <f t="shared" si="11"/>
        <v>-2714.04593803332</v>
      </c>
    </row>
    <row r="79" spans="1:53" s="147" customFormat="1" x14ac:dyDescent="0.2">
      <c r="A79" s="152">
        <v>0.26041666666666702</v>
      </c>
      <c r="B79" s="153">
        <v>3620.89584401105</v>
      </c>
      <c r="C79" s="153">
        <v>4547.1363467397096</v>
      </c>
      <c r="D79" s="153">
        <v>656.76556141154902</v>
      </c>
      <c r="E79" s="153">
        <v>389.04497227436002</v>
      </c>
      <c r="F79" s="153">
        <v>420.84931779362802</v>
      </c>
      <c r="G79" s="153">
        <v>0</v>
      </c>
      <c r="H79" s="153">
        <v>55.324574614187</v>
      </c>
      <c r="I79" s="153">
        <v>27.6793818726354</v>
      </c>
      <c r="J79" s="153">
        <v>-2572.68013426674</v>
      </c>
      <c r="K79" s="153">
        <v>0</v>
      </c>
      <c r="L79" s="153">
        <v>-692.50175566631901</v>
      </c>
      <c r="M79" s="153">
        <v>7145.0158644503799</v>
      </c>
      <c r="N79" s="153">
        <v>6452.5141087840602</v>
      </c>
      <c r="O79" s="153">
        <f t="shared" si="3"/>
        <v>7145.0158644503799</v>
      </c>
      <c r="P79" s="153">
        <f t="shared" si="4"/>
        <v>0</v>
      </c>
      <c r="Q79" s="153">
        <f t="shared" si="5"/>
        <v>-2572.68013426674</v>
      </c>
      <c r="S79" s="152">
        <v>0.26041666666666702</v>
      </c>
      <c r="T79" s="153">
        <v>2989.2251600862401</v>
      </c>
      <c r="U79" s="153">
        <v>4790.5359534407398</v>
      </c>
      <c r="V79" s="153">
        <v>774.13844572154301</v>
      </c>
      <c r="W79" s="153">
        <v>393.97893490998001</v>
      </c>
      <c r="X79" s="153">
        <v>139.94064356158901</v>
      </c>
      <c r="Y79" s="153">
        <v>0</v>
      </c>
      <c r="Z79" s="153">
        <v>26.931761805266699</v>
      </c>
      <c r="AA79" s="153">
        <v>29.415165495028301</v>
      </c>
      <c r="AB79" s="153">
        <v>-1828.8848504733801</v>
      </c>
      <c r="AC79" s="153">
        <v>0</v>
      </c>
      <c r="AD79" s="153">
        <v>-682.66343269867502</v>
      </c>
      <c r="AE79" s="153">
        <v>7315.2812145470098</v>
      </c>
      <c r="AF79" s="153">
        <v>6632.6177818483302</v>
      </c>
      <c r="AG79" s="153">
        <f t="shared" si="6"/>
        <v>7315.2812145470098</v>
      </c>
      <c r="AH79" s="153">
        <f t="shared" si="7"/>
        <v>0</v>
      </c>
      <c r="AI79" s="153">
        <f t="shared" si="8"/>
        <v>-1828.8848504733801</v>
      </c>
      <c r="AK79" s="152">
        <v>0.26041666666666702</v>
      </c>
      <c r="AL79" s="153">
        <v>4169.10874882395</v>
      </c>
      <c r="AM79" s="153">
        <v>5040.3507320752196</v>
      </c>
      <c r="AN79" s="153">
        <v>802.788979138635</v>
      </c>
      <c r="AO79" s="153">
        <v>435.891302363504</v>
      </c>
      <c r="AP79" s="153">
        <v>320.94558079196901</v>
      </c>
      <c r="AQ79" s="153">
        <v>0</v>
      </c>
      <c r="AR79" s="153">
        <v>13.4664453972348</v>
      </c>
      <c r="AS79" s="153">
        <v>63.104229712219897</v>
      </c>
      <c r="AT79" s="153">
        <v>-2554.9647510641498</v>
      </c>
      <c r="AU79" s="153">
        <v>0</v>
      </c>
      <c r="AV79" s="153">
        <v>-777.89442930306404</v>
      </c>
      <c r="AW79" s="153">
        <v>8290.6912672385806</v>
      </c>
      <c r="AX79" s="153">
        <v>7512.7968379355198</v>
      </c>
      <c r="AY79" s="153">
        <f t="shared" si="9"/>
        <v>8290.6912672385806</v>
      </c>
      <c r="AZ79" s="153">
        <f t="shared" si="10"/>
        <v>0</v>
      </c>
      <c r="BA79" s="153">
        <f t="shared" si="11"/>
        <v>-2554.9647510641498</v>
      </c>
    </row>
    <row r="80" spans="1:53" s="147" customFormat="1" x14ac:dyDescent="0.2">
      <c r="A80" s="152">
        <v>0.27083333333333298</v>
      </c>
      <c r="B80" s="153">
        <v>3621.3026948448401</v>
      </c>
      <c r="C80" s="153">
        <v>4613.0721414564896</v>
      </c>
      <c r="D80" s="153">
        <v>704.16406371073299</v>
      </c>
      <c r="E80" s="153">
        <v>388.72148624122701</v>
      </c>
      <c r="F80" s="153">
        <v>420.439884978919</v>
      </c>
      <c r="G80" s="153">
        <v>0</v>
      </c>
      <c r="H80" s="153">
        <v>82.518679040656195</v>
      </c>
      <c r="I80" s="153">
        <v>29.4490129414725</v>
      </c>
      <c r="J80" s="153">
        <v>-2467.1818527229998</v>
      </c>
      <c r="K80" s="153">
        <v>0</v>
      </c>
      <c r="L80" s="153">
        <v>-700.002607198698</v>
      </c>
      <c r="M80" s="153">
        <v>7392.4861104913298</v>
      </c>
      <c r="N80" s="153">
        <v>6692.4835032926303</v>
      </c>
      <c r="O80" s="153">
        <f t="shared" si="3"/>
        <v>7392.4861104913298</v>
      </c>
      <c r="P80" s="153">
        <f t="shared" si="4"/>
        <v>0</v>
      </c>
      <c r="Q80" s="153">
        <f t="shared" si="5"/>
        <v>-2467.1818527229998</v>
      </c>
      <c r="S80" s="152">
        <v>0.27083333333333298</v>
      </c>
      <c r="T80" s="153">
        <v>2988.9583997230502</v>
      </c>
      <c r="U80" s="153">
        <v>4899.5701892396701</v>
      </c>
      <c r="V80" s="153">
        <v>753.84463246908797</v>
      </c>
      <c r="W80" s="153">
        <v>392.08954606424697</v>
      </c>
      <c r="X80" s="153">
        <v>139.27692466345999</v>
      </c>
      <c r="Y80" s="153">
        <v>0</v>
      </c>
      <c r="Z80" s="153">
        <v>47.735817535043999</v>
      </c>
      <c r="AA80" s="153">
        <v>29.386893109319701</v>
      </c>
      <c r="AB80" s="153">
        <v>-1745.36160060525</v>
      </c>
      <c r="AC80" s="153">
        <v>0</v>
      </c>
      <c r="AD80" s="153">
        <v>-692.99999856710599</v>
      </c>
      <c r="AE80" s="153">
        <v>7505.5008021986296</v>
      </c>
      <c r="AF80" s="153">
        <v>6812.5008036315203</v>
      </c>
      <c r="AG80" s="153">
        <f t="shared" si="6"/>
        <v>7505.5008021986296</v>
      </c>
      <c r="AH80" s="153">
        <f t="shared" si="7"/>
        <v>0</v>
      </c>
      <c r="AI80" s="153">
        <f t="shared" si="8"/>
        <v>-1745.36160060525</v>
      </c>
      <c r="AK80" s="152">
        <v>0.27083333333333298</v>
      </c>
      <c r="AL80" s="153">
        <v>4170.1022967592999</v>
      </c>
      <c r="AM80" s="153">
        <v>5064.0373256100202</v>
      </c>
      <c r="AN80" s="153">
        <v>802.61500191574498</v>
      </c>
      <c r="AO80" s="153">
        <v>437.443811153718</v>
      </c>
      <c r="AP80" s="153">
        <v>320.63788284991</v>
      </c>
      <c r="AQ80" s="153">
        <v>0</v>
      </c>
      <c r="AR80" s="153">
        <v>13.429236285791299</v>
      </c>
      <c r="AS80" s="153">
        <v>62.731800263323898</v>
      </c>
      <c r="AT80" s="153">
        <v>-2401.6185649972699</v>
      </c>
      <c r="AU80" s="153">
        <v>0</v>
      </c>
      <c r="AV80" s="153">
        <v>-780.38301834729805</v>
      </c>
      <c r="AW80" s="153">
        <v>8469.3787898405408</v>
      </c>
      <c r="AX80" s="153">
        <v>7688.9957714932398</v>
      </c>
      <c r="AY80" s="153">
        <f t="shared" si="9"/>
        <v>8469.3787898405408</v>
      </c>
      <c r="AZ80" s="153">
        <f t="shared" si="10"/>
        <v>0</v>
      </c>
      <c r="BA80" s="153">
        <f t="shared" si="11"/>
        <v>-2401.6185649972699</v>
      </c>
    </row>
    <row r="81" spans="1:53" s="147" customFormat="1" x14ac:dyDescent="0.2">
      <c r="A81" s="152">
        <v>0.28125</v>
      </c>
      <c r="B81" s="153">
        <v>3622.0229224193899</v>
      </c>
      <c r="C81" s="153">
        <v>4648.1498010857003</v>
      </c>
      <c r="D81" s="153">
        <v>712.37898991783698</v>
      </c>
      <c r="E81" s="153">
        <v>389.17856273453702</v>
      </c>
      <c r="F81" s="153">
        <v>421.16844005363203</v>
      </c>
      <c r="G81" s="153">
        <v>0</v>
      </c>
      <c r="H81" s="153">
        <v>124.900131001514</v>
      </c>
      <c r="I81" s="153">
        <v>28.305643676177102</v>
      </c>
      <c r="J81" s="153">
        <v>-2438.0135000668001</v>
      </c>
      <c r="K81" s="153">
        <v>0</v>
      </c>
      <c r="L81" s="153">
        <v>-703.94748481927502</v>
      </c>
      <c r="M81" s="153">
        <v>7508.0909908219901</v>
      </c>
      <c r="N81" s="153">
        <v>6804.1435060027197</v>
      </c>
      <c r="O81" s="153">
        <f t="shared" si="3"/>
        <v>7508.0909908219901</v>
      </c>
      <c r="P81" s="153">
        <f t="shared" si="4"/>
        <v>0</v>
      </c>
      <c r="Q81" s="153">
        <f t="shared" si="5"/>
        <v>-2438.0135000668001</v>
      </c>
      <c r="S81" s="152">
        <v>0.28125</v>
      </c>
      <c r="T81" s="153">
        <v>2987.8981147885202</v>
      </c>
      <c r="U81" s="153">
        <v>4943.3563614231598</v>
      </c>
      <c r="V81" s="153">
        <v>752.84898853716197</v>
      </c>
      <c r="W81" s="153">
        <v>395.93292540463398</v>
      </c>
      <c r="X81" s="153">
        <v>106.515326690157</v>
      </c>
      <c r="Y81" s="153">
        <v>0</v>
      </c>
      <c r="Z81" s="153">
        <v>78.193100746510595</v>
      </c>
      <c r="AA81" s="153">
        <v>27.768286651937998</v>
      </c>
      <c r="AB81" s="153">
        <v>-1645.17212865391</v>
      </c>
      <c r="AC81" s="153">
        <v>0</v>
      </c>
      <c r="AD81" s="153">
        <v>-697.40059907695104</v>
      </c>
      <c r="AE81" s="153">
        <v>7647.3409755881603</v>
      </c>
      <c r="AF81" s="153">
        <v>6949.9403765112102</v>
      </c>
      <c r="AG81" s="153">
        <f t="shared" si="6"/>
        <v>7647.3409755881603</v>
      </c>
      <c r="AH81" s="153">
        <f t="shared" si="7"/>
        <v>0</v>
      </c>
      <c r="AI81" s="153">
        <f t="shared" si="8"/>
        <v>-1645.17212865391</v>
      </c>
      <c r="AK81" s="152">
        <v>0.28125</v>
      </c>
      <c r="AL81" s="153">
        <v>4169.4355356714996</v>
      </c>
      <c r="AM81" s="153">
        <v>5142.3417800951102</v>
      </c>
      <c r="AN81" s="153">
        <v>806.66307507311205</v>
      </c>
      <c r="AO81" s="153">
        <v>439.94569460558102</v>
      </c>
      <c r="AP81" s="153">
        <v>338.92747500014201</v>
      </c>
      <c r="AQ81" s="153">
        <v>0</v>
      </c>
      <c r="AR81" s="153">
        <v>14.656032885052801</v>
      </c>
      <c r="AS81" s="153">
        <v>58.508030809185399</v>
      </c>
      <c r="AT81" s="153">
        <v>-2373.43406946093</v>
      </c>
      <c r="AU81" s="153">
        <v>0</v>
      </c>
      <c r="AV81" s="153">
        <v>-788.40479778777103</v>
      </c>
      <c r="AW81" s="153">
        <v>8597.0435546787503</v>
      </c>
      <c r="AX81" s="153">
        <v>7808.6387568909804</v>
      </c>
      <c r="AY81" s="153">
        <f t="shared" si="9"/>
        <v>8597.0435546787503</v>
      </c>
      <c r="AZ81" s="153">
        <f t="shared" si="10"/>
        <v>0</v>
      </c>
      <c r="BA81" s="153">
        <f t="shared" si="11"/>
        <v>-2373.43406946093</v>
      </c>
    </row>
    <row r="82" spans="1:53" s="147" customFormat="1" x14ac:dyDescent="0.2">
      <c r="A82" s="152">
        <v>0.29166666666666702</v>
      </c>
      <c r="B82" s="153">
        <v>3622.58309942182</v>
      </c>
      <c r="C82" s="153">
        <v>4641.4257726733204</v>
      </c>
      <c r="D82" s="153">
        <v>824.53800032980496</v>
      </c>
      <c r="E82" s="153">
        <v>403.676380948413</v>
      </c>
      <c r="F82" s="153">
        <v>446.102990128952</v>
      </c>
      <c r="G82" s="153">
        <v>191.40107046391901</v>
      </c>
      <c r="H82" s="153">
        <v>185.186397704668</v>
      </c>
      <c r="I82" s="153">
        <v>24.916182461604102</v>
      </c>
      <c r="J82" s="153">
        <v>-2668.8583982099299</v>
      </c>
      <c r="K82" s="153">
        <v>0</v>
      </c>
      <c r="L82" s="153">
        <v>-709.31370972003594</v>
      </c>
      <c r="M82" s="153">
        <v>7670.9714959225703</v>
      </c>
      <c r="N82" s="153">
        <v>6961.6577862025297</v>
      </c>
      <c r="O82" s="153">
        <f t="shared" si="3"/>
        <v>7670.9714959225703</v>
      </c>
      <c r="P82" s="153">
        <f t="shared" si="4"/>
        <v>0</v>
      </c>
      <c r="Q82" s="153">
        <f t="shared" si="5"/>
        <v>-2668.8583982099299</v>
      </c>
      <c r="S82" s="152">
        <v>0.29166666666666702</v>
      </c>
      <c r="T82" s="153">
        <v>2988.16485887094</v>
      </c>
      <c r="U82" s="153">
        <v>4863.3384723848303</v>
      </c>
      <c r="V82" s="153">
        <v>769.72819593734198</v>
      </c>
      <c r="W82" s="153">
        <v>409.05325844295498</v>
      </c>
      <c r="X82" s="153">
        <v>217.69070997322501</v>
      </c>
      <c r="Y82" s="153">
        <v>0</v>
      </c>
      <c r="Z82" s="153">
        <v>117.64274574217799</v>
      </c>
      <c r="AA82" s="153">
        <v>26.3647653180265</v>
      </c>
      <c r="AB82" s="153">
        <v>-1586.86265745849</v>
      </c>
      <c r="AC82" s="153">
        <v>0</v>
      </c>
      <c r="AD82" s="153">
        <v>-691.83534142507995</v>
      </c>
      <c r="AE82" s="153">
        <v>7805.1203492109998</v>
      </c>
      <c r="AF82" s="153">
        <v>7113.2850077859202</v>
      </c>
      <c r="AG82" s="153">
        <f t="shared" si="6"/>
        <v>7805.1203492109998</v>
      </c>
      <c r="AH82" s="153">
        <f t="shared" si="7"/>
        <v>0</v>
      </c>
      <c r="AI82" s="153">
        <f t="shared" si="8"/>
        <v>-1586.86265745849</v>
      </c>
      <c r="AK82" s="152">
        <v>0.29166666666666702</v>
      </c>
      <c r="AL82" s="153">
        <v>4170.82255633161</v>
      </c>
      <c r="AM82" s="153">
        <v>5093.2921207705604</v>
      </c>
      <c r="AN82" s="153">
        <v>854.07566018998796</v>
      </c>
      <c r="AO82" s="153">
        <v>451.40825876870002</v>
      </c>
      <c r="AP82" s="153">
        <v>604.06574746167803</v>
      </c>
      <c r="AQ82" s="153">
        <v>344.752241501355</v>
      </c>
      <c r="AR82" s="153">
        <v>24.2952032929669</v>
      </c>
      <c r="AS82" s="153">
        <v>63.613106207025098</v>
      </c>
      <c r="AT82" s="153">
        <v>-2824.4919726015401</v>
      </c>
      <c r="AU82" s="153">
        <v>0</v>
      </c>
      <c r="AV82" s="153">
        <v>-791.52299820619601</v>
      </c>
      <c r="AW82" s="153">
        <v>8781.8329219223506</v>
      </c>
      <c r="AX82" s="153">
        <v>7990.3099237161596</v>
      </c>
      <c r="AY82" s="153">
        <f t="shared" si="9"/>
        <v>8781.8329219223506</v>
      </c>
      <c r="AZ82" s="153">
        <f t="shared" si="10"/>
        <v>0</v>
      </c>
      <c r="BA82" s="153">
        <f t="shared" si="11"/>
        <v>-2824.4919726015401</v>
      </c>
    </row>
    <row r="83" spans="1:53" s="147" customFormat="1" x14ac:dyDescent="0.2">
      <c r="A83" s="152">
        <v>0.30208333333333298</v>
      </c>
      <c r="B83" s="153">
        <v>3621.1826162111302</v>
      </c>
      <c r="C83" s="153">
        <v>4663.9407150960396</v>
      </c>
      <c r="D83" s="153">
        <v>838.56708499219701</v>
      </c>
      <c r="E83" s="153">
        <v>408.664967492686</v>
      </c>
      <c r="F83" s="153">
        <v>448.81094325613702</v>
      </c>
      <c r="G83" s="153">
        <v>260.75167888211303</v>
      </c>
      <c r="H83" s="153">
        <v>262.69053803662399</v>
      </c>
      <c r="I83" s="153">
        <v>21.9339109087101</v>
      </c>
      <c r="J83" s="153">
        <v>-2767.0268879159298</v>
      </c>
      <c r="K83" s="153">
        <v>0</v>
      </c>
      <c r="L83" s="153">
        <v>-713.44893587322804</v>
      </c>
      <c r="M83" s="153">
        <v>7759.5155669596998</v>
      </c>
      <c r="N83" s="153">
        <v>7046.0666310864699</v>
      </c>
      <c r="O83" s="153">
        <f t="shared" si="3"/>
        <v>7759.5155669596998</v>
      </c>
      <c r="P83" s="153">
        <f t="shared" si="4"/>
        <v>0</v>
      </c>
      <c r="Q83" s="153">
        <f t="shared" si="5"/>
        <v>-2767.0268879159298</v>
      </c>
      <c r="S83" s="152">
        <v>0.30208333333333298</v>
      </c>
      <c r="T83" s="153">
        <v>2986.31100052275</v>
      </c>
      <c r="U83" s="153">
        <v>4881.2265444668401</v>
      </c>
      <c r="V83" s="153">
        <v>771.65267005353303</v>
      </c>
      <c r="W83" s="153">
        <v>412.869876837866</v>
      </c>
      <c r="X83" s="153">
        <v>222.19684812793599</v>
      </c>
      <c r="Y83" s="153">
        <v>0</v>
      </c>
      <c r="Z83" s="153">
        <v>167.79795598048199</v>
      </c>
      <c r="AA83" s="153">
        <v>24.774409033804801</v>
      </c>
      <c r="AB83" s="153">
        <v>-1539.47819111234</v>
      </c>
      <c r="AC83" s="153">
        <v>0</v>
      </c>
      <c r="AD83" s="153">
        <v>-694.13146139854496</v>
      </c>
      <c r="AE83" s="153">
        <v>7927.3511139108696</v>
      </c>
      <c r="AF83" s="153">
        <v>7233.21965251233</v>
      </c>
      <c r="AG83" s="153">
        <f t="shared" si="6"/>
        <v>7927.3511139108696</v>
      </c>
      <c r="AH83" s="153">
        <f t="shared" si="7"/>
        <v>0</v>
      </c>
      <c r="AI83" s="153">
        <f t="shared" si="8"/>
        <v>-1539.47819111234</v>
      </c>
      <c r="AK83" s="152">
        <v>0.30208333333333298</v>
      </c>
      <c r="AL83" s="153">
        <v>4169.7822501347</v>
      </c>
      <c r="AM83" s="153">
        <v>5068.3109208521701</v>
      </c>
      <c r="AN83" s="153">
        <v>860.78676795659499</v>
      </c>
      <c r="AO83" s="153">
        <v>455.23654662678302</v>
      </c>
      <c r="AP83" s="153">
        <v>656.90356559340501</v>
      </c>
      <c r="AQ83" s="153">
        <v>481.87760332285399</v>
      </c>
      <c r="AR83" s="153">
        <v>42.831143913720702</v>
      </c>
      <c r="AS83" s="153">
        <v>64.904150030540606</v>
      </c>
      <c r="AT83" s="153">
        <v>-2939.5653427089401</v>
      </c>
      <c r="AU83" s="153">
        <v>0</v>
      </c>
      <c r="AV83" s="153">
        <v>-791.60285455693497</v>
      </c>
      <c r="AW83" s="153">
        <v>8861.0676057218207</v>
      </c>
      <c r="AX83" s="153">
        <v>8069.46475116488</v>
      </c>
      <c r="AY83" s="153">
        <f t="shared" si="9"/>
        <v>8861.0676057218207</v>
      </c>
      <c r="AZ83" s="153">
        <f t="shared" si="10"/>
        <v>0</v>
      </c>
      <c r="BA83" s="153">
        <f t="shared" si="11"/>
        <v>-2939.5653427089401</v>
      </c>
    </row>
    <row r="84" spans="1:53" s="147" customFormat="1" x14ac:dyDescent="0.2">
      <c r="A84" s="152">
        <v>0.3125</v>
      </c>
      <c r="B84" s="153">
        <v>3620.3289751688299</v>
      </c>
      <c r="C84" s="153">
        <v>4685.6282462302697</v>
      </c>
      <c r="D84" s="153">
        <v>838.55368022191897</v>
      </c>
      <c r="E84" s="153">
        <v>408.10083000136501</v>
      </c>
      <c r="F84" s="153">
        <v>448.66619973604799</v>
      </c>
      <c r="G84" s="153">
        <v>259.15330869532602</v>
      </c>
      <c r="H84" s="153">
        <v>350.68875849461699</v>
      </c>
      <c r="I84" s="153">
        <v>21.2937427215385</v>
      </c>
      <c r="J84" s="153">
        <v>-2720.1081414901601</v>
      </c>
      <c r="K84" s="153">
        <v>0</v>
      </c>
      <c r="L84" s="153">
        <v>-716.08658293414601</v>
      </c>
      <c r="M84" s="153">
        <v>7912.3055997797501</v>
      </c>
      <c r="N84" s="153">
        <v>7196.21901684561</v>
      </c>
      <c r="O84" s="153">
        <f t="shared" si="3"/>
        <v>7912.3055997797501</v>
      </c>
      <c r="P84" s="153">
        <f t="shared" si="4"/>
        <v>0</v>
      </c>
      <c r="Q84" s="153">
        <f t="shared" si="5"/>
        <v>-2720.1081414901601</v>
      </c>
      <c r="S84" s="152">
        <v>0.3125</v>
      </c>
      <c r="T84" s="153">
        <v>2986.0508827123999</v>
      </c>
      <c r="U84" s="153">
        <v>4912.8798364900404</v>
      </c>
      <c r="V84" s="153">
        <v>771.71950011513604</v>
      </c>
      <c r="W84" s="153">
        <v>411.85760522543001</v>
      </c>
      <c r="X84" s="153">
        <v>221.34219957993199</v>
      </c>
      <c r="Y84" s="153">
        <v>0</v>
      </c>
      <c r="Z84" s="153">
        <v>223.51483487149</v>
      </c>
      <c r="AA84" s="153">
        <v>23.499904274714201</v>
      </c>
      <c r="AB84" s="153">
        <v>-1539.90286158855</v>
      </c>
      <c r="AC84" s="153">
        <v>0</v>
      </c>
      <c r="AD84" s="153">
        <v>-697.52367742645902</v>
      </c>
      <c r="AE84" s="153">
        <v>8010.96190168059</v>
      </c>
      <c r="AF84" s="153">
        <v>7313.4382242541296</v>
      </c>
      <c r="AG84" s="153">
        <f t="shared" si="6"/>
        <v>8010.96190168059</v>
      </c>
      <c r="AH84" s="153">
        <f t="shared" si="7"/>
        <v>0</v>
      </c>
      <c r="AI84" s="153">
        <f t="shared" si="8"/>
        <v>-1539.90286158855</v>
      </c>
      <c r="AK84" s="152">
        <v>0.3125</v>
      </c>
      <c r="AL84" s="153">
        <v>4169.7489071960899</v>
      </c>
      <c r="AM84" s="153">
        <v>5090.2643851811599</v>
      </c>
      <c r="AN84" s="153">
        <v>860.90720147465902</v>
      </c>
      <c r="AO84" s="153">
        <v>455.90795994981403</v>
      </c>
      <c r="AP84" s="153">
        <v>657.17619384724105</v>
      </c>
      <c r="AQ84" s="153">
        <v>384.95595268890497</v>
      </c>
      <c r="AR84" s="153">
        <v>72.422220012293906</v>
      </c>
      <c r="AS84" s="153">
        <v>59.075135625456802</v>
      </c>
      <c r="AT84" s="153">
        <v>-2876.1990659593698</v>
      </c>
      <c r="AU84" s="153">
        <v>0</v>
      </c>
      <c r="AV84" s="153">
        <v>-792.76298399852703</v>
      </c>
      <c r="AW84" s="153">
        <v>8874.25889001625</v>
      </c>
      <c r="AX84" s="153">
        <v>8081.4959060177198</v>
      </c>
      <c r="AY84" s="153">
        <f t="shared" si="9"/>
        <v>8874.25889001625</v>
      </c>
      <c r="AZ84" s="153">
        <f t="shared" si="10"/>
        <v>0</v>
      </c>
      <c r="BA84" s="153">
        <f t="shared" si="11"/>
        <v>-2876.1990659593698</v>
      </c>
    </row>
    <row r="85" spans="1:53" s="147" customFormat="1" x14ac:dyDescent="0.2">
      <c r="A85" s="152">
        <v>0.32291666666666702</v>
      </c>
      <c r="B85" s="153">
        <v>3618.3883253476902</v>
      </c>
      <c r="C85" s="153">
        <v>4731.5379443115798</v>
      </c>
      <c r="D85" s="153">
        <v>834.48979592421301</v>
      </c>
      <c r="E85" s="153">
        <v>403.80033477047499</v>
      </c>
      <c r="F85" s="153">
        <v>448.52983592972799</v>
      </c>
      <c r="G85" s="153">
        <v>185.37086890734699</v>
      </c>
      <c r="H85" s="153">
        <v>447.07314029190701</v>
      </c>
      <c r="I85" s="153">
        <v>21.259144650798401</v>
      </c>
      <c r="J85" s="153">
        <v>-2723.05445594096</v>
      </c>
      <c r="K85" s="153">
        <v>0</v>
      </c>
      <c r="L85" s="153">
        <v>-719.85410502188802</v>
      </c>
      <c r="M85" s="153">
        <v>7967.3949341927701</v>
      </c>
      <c r="N85" s="153">
        <v>7247.54082917088</v>
      </c>
      <c r="O85" s="153">
        <f t="shared" si="3"/>
        <v>7967.3949341927701</v>
      </c>
      <c r="P85" s="153">
        <f t="shared" si="4"/>
        <v>0</v>
      </c>
      <c r="Q85" s="153">
        <f t="shared" si="5"/>
        <v>-2723.05445594096</v>
      </c>
      <c r="S85" s="152">
        <v>0.32291666666666702</v>
      </c>
      <c r="T85" s="153">
        <v>2985.2040060684099</v>
      </c>
      <c r="U85" s="153">
        <v>4919.9317749464799</v>
      </c>
      <c r="V85" s="153">
        <v>773.61054696506994</v>
      </c>
      <c r="W85" s="153">
        <v>410.46997149381298</v>
      </c>
      <c r="X85" s="153">
        <v>222.02453465962299</v>
      </c>
      <c r="Y85" s="153">
        <v>0</v>
      </c>
      <c r="Z85" s="153">
        <v>290.175687435572</v>
      </c>
      <c r="AA85" s="153">
        <v>23.139490569237299</v>
      </c>
      <c r="AB85" s="153">
        <v>-1533.5364822982301</v>
      </c>
      <c r="AC85" s="153">
        <v>0</v>
      </c>
      <c r="AD85" s="153">
        <v>-698.59147419100896</v>
      </c>
      <c r="AE85" s="153">
        <v>8091.0195298399703</v>
      </c>
      <c r="AF85" s="153">
        <v>7392.4280556489603</v>
      </c>
      <c r="AG85" s="153">
        <f t="shared" si="6"/>
        <v>8091.0195298399703</v>
      </c>
      <c r="AH85" s="153">
        <f t="shared" si="7"/>
        <v>0</v>
      </c>
      <c r="AI85" s="153">
        <f t="shared" si="8"/>
        <v>-1533.5364822982301</v>
      </c>
      <c r="AK85" s="152">
        <v>0.32291666666666702</v>
      </c>
      <c r="AL85" s="153">
        <v>4169.1421243240302</v>
      </c>
      <c r="AM85" s="153">
        <v>5064.6417982563498</v>
      </c>
      <c r="AN85" s="153">
        <v>860.144415021491</v>
      </c>
      <c r="AO85" s="153">
        <v>452.66589380147599</v>
      </c>
      <c r="AP85" s="153">
        <v>647.85649744007503</v>
      </c>
      <c r="AQ85" s="153">
        <v>380.10074433039603</v>
      </c>
      <c r="AR85" s="153">
        <v>104.636247058948</v>
      </c>
      <c r="AS85" s="153">
        <v>56.204433833068997</v>
      </c>
      <c r="AT85" s="153">
        <v>-2812.3318874126599</v>
      </c>
      <c r="AU85" s="153">
        <v>0</v>
      </c>
      <c r="AV85" s="153">
        <v>-790.045359949621</v>
      </c>
      <c r="AW85" s="153">
        <v>8923.0602666531704</v>
      </c>
      <c r="AX85" s="153">
        <v>8133.01490670355</v>
      </c>
      <c r="AY85" s="153">
        <f t="shared" si="9"/>
        <v>8923.0602666531704</v>
      </c>
      <c r="AZ85" s="153">
        <f t="shared" si="10"/>
        <v>0</v>
      </c>
      <c r="BA85" s="153">
        <f t="shared" si="11"/>
        <v>-2812.3318874126599</v>
      </c>
    </row>
    <row r="86" spans="1:53" s="147" customFormat="1" x14ac:dyDescent="0.2">
      <c r="A86" s="152">
        <v>0.33333333333333298</v>
      </c>
      <c r="B86" s="153">
        <v>3616.1008233049902</v>
      </c>
      <c r="C86" s="153">
        <v>4653.6905586573102</v>
      </c>
      <c r="D86" s="153">
        <v>780.55958907269905</v>
      </c>
      <c r="E86" s="153">
        <v>402.18382324001698</v>
      </c>
      <c r="F86" s="153">
        <v>488.60385968994899</v>
      </c>
      <c r="G86" s="153">
        <v>9.8808106105769795</v>
      </c>
      <c r="H86" s="153">
        <v>545.00441640826295</v>
      </c>
      <c r="I86" s="153">
        <v>19.8790561991818</v>
      </c>
      <c r="J86" s="153">
        <v>-2493.2885115299</v>
      </c>
      <c r="K86" s="153">
        <v>0</v>
      </c>
      <c r="L86" s="153">
        <v>-709.79972365348306</v>
      </c>
      <c r="M86" s="153">
        <v>8022.6144256530897</v>
      </c>
      <c r="N86" s="153">
        <v>7312.8147019996104</v>
      </c>
      <c r="O86" s="153">
        <f t="shared" si="3"/>
        <v>8022.6144256530897</v>
      </c>
      <c r="P86" s="153">
        <f t="shared" si="4"/>
        <v>0</v>
      </c>
      <c r="Q86" s="153">
        <f t="shared" si="5"/>
        <v>-2493.2885115299</v>
      </c>
      <c r="S86" s="152">
        <v>0.33333333333333298</v>
      </c>
      <c r="T86" s="153">
        <v>2985.9642201909901</v>
      </c>
      <c r="U86" s="153">
        <v>4908.6112761988297</v>
      </c>
      <c r="V86" s="153">
        <v>798.62198913164104</v>
      </c>
      <c r="W86" s="153">
        <v>410.36616939883601</v>
      </c>
      <c r="X86" s="153">
        <v>314.871594777827</v>
      </c>
      <c r="Y86" s="153">
        <v>56.188152991102001</v>
      </c>
      <c r="Z86" s="153">
        <v>360.30727978329401</v>
      </c>
      <c r="AA86" s="153">
        <v>22.277452909715102</v>
      </c>
      <c r="AB86" s="153">
        <v>-1713.6495665085099</v>
      </c>
      <c r="AC86" s="153">
        <v>0</v>
      </c>
      <c r="AD86" s="153">
        <v>-699.82873292412501</v>
      </c>
      <c r="AE86" s="153">
        <v>8143.5585688737301</v>
      </c>
      <c r="AF86" s="153">
        <v>7443.7298359496099</v>
      </c>
      <c r="AG86" s="153">
        <f t="shared" si="6"/>
        <v>8143.5585688737301</v>
      </c>
      <c r="AH86" s="153">
        <f t="shared" si="7"/>
        <v>0</v>
      </c>
      <c r="AI86" s="153">
        <f t="shared" si="8"/>
        <v>-1713.6495665085099</v>
      </c>
      <c r="AK86" s="152">
        <v>0.33333333333333298</v>
      </c>
      <c r="AL86" s="153">
        <v>4167.7949914566798</v>
      </c>
      <c r="AM86" s="153">
        <v>5102.09477840216</v>
      </c>
      <c r="AN86" s="153">
        <v>849.53914723514902</v>
      </c>
      <c r="AO86" s="153">
        <v>457.55220436706702</v>
      </c>
      <c r="AP86" s="153">
        <v>481.23078031401201</v>
      </c>
      <c r="AQ86" s="153">
        <v>368.32443214799201</v>
      </c>
      <c r="AR86" s="153">
        <v>147.482135399583</v>
      </c>
      <c r="AS86" s="153">
        <v>54.714422280629201</v>
      </c>
      <c r="AT86" s="153">
        <v>-2670.8982601278699</v>
      </c>
      <c r="AU86" s="153">
        <v>0</v>
      </c>
      <c r="AV86" s="153">
        <v>-792.677774620273</v>
      </c>
      <c r="AW86" s="153">
        <v>8957.8346314753999</v>
      </c>
      <c r="AX86" s="153">
        <v>8165.1568568551202</v>
      </c>
      <c r="AY86" s="153">
        <f t="shared" si="9"/>
        <v>8957.8346314753999</v>
      </c>
      <c r="AZ86" s="153">
        <f t="shared" si="10"/>
        <v>0</v>
      </c>
      <c r="BA86" s="153">
        <f t="shared" si="11"/>
        <v>-2670.8982601278699</v>
      </c>
    </row>
    <row r="87" spans="1:53" s="147" customFormat="1" x14ac:dyDescent="0.2">
      <c r="A87" s="152">
        <v>0.34375</v>
      </c>
      <c r="B87" s="153">
        <v>3609.1649674487699</v>
      </c>
      <c r="C87" s="153">
        <v>4632.6173770330297</v>
      </c>
      <c r="D87" s="153">
        <v>773.07562191903401</v>
      </c>
      <c r="E87" s="153">
        <v>404.84704733310298</v>
      </c>
      <c r="F87" s="153">
        <v>515.45835736942104</v>
      </c>
      <c r="G87" s="153">
        <v>0</v>
      </c>
      <c r="H87" s="153">
        <v>642.54105547969596</v>
      </c>
      <c r="I87" s="153">
        <v>17.216694120472201</v>
      </c>
      <c r="J87" s="153">
        <v>-2442.3651391560202</v>
      </c>
      <c r="K87" s="153">
        <v>0</v>
      </c>
      <c r="L87" s="153">
        <v>-708.13862743842799</v>
      </c>
      <c r="M87" s="153">
        <v>8152.5559815475099</v>
      </c>
      <c r="N87" s="153">
        <v>7444.4173541090804</v>
      </c>
      <c r="O87" s="153">
        <f t="shared" si="3"/>
        <v>8152.5559815475099</v>
      </c>
      <c r="P87" s="153">
        <f t="shared" si="4"/>
        <v>0</v>
      </c>
      <c r="Q87" s="153">
        <f t="shared" si="5"/>
        <v>-2442.3651391560202</v>
      </c>
      <c r="S87" s="152">
        <v>0.34375</v>
      </c>
      <c r="T87" s="153">
        <v>2986.7911366149501</v>
      </c>
      <c r="U87" s="153">
        <v>4902.4031799923996</v>
      </c>
      <c r="V87" s="153">
        <v>801.95640380417501</v>
      </c>
      <c r="W87" s="153">
        <v>415.11208987980802</v>
      </c>
      <c r="X87" s="153">
        <v>332.28660168372897</v>
      </c>
      <c r="Y87" s="153">
        <v>60.198815741939399</v>
      </c>
      <c r="Z87" s="153">
        <v>426.95497714915598</v>
      </c>
      <c r="AA87" s="153">
        <v>21.6567745185002</v>
      </c>
      <c r="AB87" s="153">
        <v>-1663.95860853721</v>
      </c>
      <c r="AC87" s="153">
        <v>0</v>
      </c>
      <c r="AD87" s="153">
        <v>-700.30094152844902</v>
      </c>
      <c r="AE87" s="153">
        <v>8283.4013708474395</v>
      </c>
      <c r="AF87" s="153">
        <v>7583.1004293189899</v>
      </c>
      <c r="AG87" s="153">
        <f t="shared" si="6"/>
        <v>8283.4013708474395</v>
      </c>
      <c r="AH87" s="153">
        <f t="shared" si="7"/>
        <v>0</v>
      </c>
      <c r="AI87" s="153">
        <f t="shared" si="8"/>
        <v>-1663.95860853721</v>
      </c>
      <c r="AK87" s="152">
        <v>0.34375</v>
      </c>
      <c r="AL87" s="153">
        <v>4166.7146672211402</v>
      </c>
      <c r="AM87" s="153">
        <v>5083.8519323648197</v>
      </c>
      <c r="AN87" s="153">
        <v>848.053743338093</v>
      </c>
      <c r="AO87" s="153">
        <v>461.541997489332</v>
      </c>
      <c r="AP87" s="153">
        <v>453.70627876597399</v>
      </c>
      <c r="AQ87" s="153">
        <v>367.51631567122598</v>
      </c>
      <c r="AR87" s="153">
        <v>201.00990127587599</v>
      </c>
      <c r="AS87" s="153">
        <v>49.6978392357139</v>
      </c>
      <c r="AT87" s="153">
        <v>-2629.5658295818498</v>
      </c>
      <c r="AU87" s="153">
        <v>0</v>
      </c>
      <c r="AV87" s="153">
        <v>-791.15511241542299</v>
      </c>
      <c r="AW87" s="153">
        <v>9002.5268457803195</v>
      </c>
      <c r="AX87" s="153">
        <v>8211.3717333649001</v>
      </c>
      <c r="AY87" s="153">
        <f t="shared" si="9"/>
        <v>9002.5268457803195</v>
      </c>
      <c r="AZ87" s="153">
        <f t="shared" si="10"/>
        <v>0</v>
      </c>
      <c r="BA87" s="153">
        <f t="shared" si="11"/>
        <v>-2629.5658295818498</v>
      </c>
    </row>
    <row r="88" spans="1:53" s="147" customFormat="1" x14ac:dyDescent="0.2">
      <c r="A88" s="152">
        <v>0.35416666666666702</v>
      </c>
      <c r="B88" s="153">
        <v>3609.08495844456</v>
      </c>
      <c r="C88" s="153">
        <v>4684.1922420801702</v>
      </c>
      <c r="D88" s="153">
        <v>781.21009085305604</v>
      </c>
      <c r="E88" s="153">
        <v>403.92662388708601</v>
      </c>
      <c r="F88" s="153">
        <v>515.18127230562004</v>
      </c>
      <c r="G88" s="153">
        <v>0</v>
      </c>
      <c r="H88" s="153">
        <v>736.62518260867796</v>
      </c>
      <c r="I88" s="153">
        <v>14.9732459270519</v>
      </c>
      <c r="J88" s="153">
        <v>-2476.5665352834499</v>
      </c>
      <c r="K88" s="153">
        <v>0</v>
      </c>
      <c r="L88" s="153">
        <v>-713.90930429138803</v>
      </c>
      <c r="M88" s="153">
        <v>8268.6270808227691</v>
      </c>
      <c r="N88" s="153">
        <v>7554.71777653139</v>
      </c>
      <c r="O88" s="153">
        <f t="shared" si="3"/>
        <v>8268.6270808227691</v>
      </c>
      <c r="P88" s="153">
        <f t="shared" si="4"/>
        <v>0</v>
      </c>
      <c r="Q88" s="153">
        <f t="shared" si="5"/>
        <v>-2476.5665352834499</v>
      </c>
      <c r="S88" s="152">
        <v>0.35416666666666702</v>
      </c>
      <c r="T88" s="153">
        <v>2988.3916173902198</v>
      </c>
      <c r="U88" s="153">
        <v>4939.5923275445502</v>
      </c>
      <c r="V88" s="153">
        <v>801.70917009830998</v>
      </c>
      <c r="W88" s="153">
        <v>415.64898134843003</v>
      </c>
      <c r="X88" s="153">
        <v>332.50886389188901</v>
      </c>
      <c r="Y88" s="153">
        <v>60.347838451796797</v>
      </c>
      <c r="Z88" s="153">
        <v>502.77437133946199</v>
      </c>
      <c r="AA88" s="153">
        <v>18.302459713053</v>
      </c>
      <c r="AB88" s="153">
        <v>-1662.60885278461</v>
      </c>
      <c r="AC88" s="153">
        <v>0</v>
      </c>
      <c r="AD88" s="153">
        <v>-704.56658396493003</v>
      </c>
      <c r="AE88" s="153">
        <v>8396.6667769930991</v>
      </c>
      <c r="AF88" s="153">
        <v>7692.10019302817</v>
      </c>
      <c r="AG88" s="153">
        <f t="shared" si="6"/>
        <v>8396.6667769930991</v>
      </c>
      <c r="AH88" s="153">
        <f t="shared" si="7"/>
        <v>0</v>
      </c>
      <c r="AI88" s="153">
        <f t="shared" si="8"/>
        <v>-1662.60885278461</v>
      </c>
      <c r="AK88" s="152">
        <v>0.35416666666666702</v>
      </c>
      <c r="AL88" s="153">
        <v>4166.8613891756104</v>
      </c>
      <c r="AM88" s="153">
        <v>5072.3994828643999</v>
      </c>
      <c r="AN88" s="153">
        <v>848.09388376023799</v>
      </c>
      <c r="AO88" s="153">
        <v>457.44693283324898</v>
      </c>
      <c r="AP88" s="153">
        <v>459.843003310771</v>
      </c>
      <c r="AQ88" s="153">
        <v>368.585106413792</v>
      </c>
      <c r="AR88" s="153">
        <v>258.53364400526402</v>
      </c>
      <c r="AS88" s="153">
        <v>42.897613566149097</v>
      </c>
      <c r="AT88" s="153">
        <v>-2572.5604916543898</v>
      </c>
      <c r="AU88" s="153">
        <v>0</v>
      </c>
      <c r="AV88" s="153">
        <v>-790.17179776371597</v>
      </c>
      <c r="AW88" s="153">
        <v>9102.1005642750806</v>
      </c>
      <c r="AX88" s="153">
        <v>8311.9287665113698</v>
      </c>
      <c r="AY88" s="153">
        <f t="shared" si="9"/>
        <v>9102.1005642750806</v>
      </c>
      <c r="AZ88" s="153">
        <f t="shared" si="10"/>
        <v>0</v>
      </c>
      <c r="BA88" s="153">
        <f t="shared" si="11"/>
        <v>-2572.5604916543898</v>
      </c>
    </row>
    <row r="89" spans="1:53" s="147" customFormat="1" x14ac:dyDescent="0.2">
      <c r="A89" s="152">
        <v>0.36458333333333298</v>
      </c>
      <c r="B89" s="153">
        <v>3602.6226601560102</v>
      </c>
      <c r="C89" s="153">
        <v>4658.3368646587196</v>
      </c>
      <c r="D89" s="153">
        <v>771.33875662479102</v>
      </c>
      <c r="E89" s="153">
        <v>400.13378556509298</v>
      </c>
      <c r="F89" s="153">
        <v>514.53403976669495</v>
      </c>
      <c r="G89" s="153">
        <v>0</v>
      </c>
      <c r="H89" s="153">
        <v>825.34189930819798</v>
      </c>
      <c r="I89" s="153">
        <v>13.3109798365534</v>
      </c>
      <c r="J89" s="153">
        <v>-2482.0010653598702</v>
      </c>
      <c r="K89" s="153">
        <v>0</v>
      </c>
      <c r="L89" s="153">
        <v>-711.19905096387299</v>
      </c>
      <c r="M89" s="153">
        <v>8303.6179205561893</v>
      </c>
      <c r="N89" s="153">
        <v>7592.4188695923103</v>
      </c>
      <c r="O89" s="153">
        <f t="shared" si="3"/>
        <v>8303.6179205561893</v>
      </c>
      <c r="P89" s="153">
        <f t="shared" si="4"/>
        <v>0</v>
      </c>
      <c r="Q89" s="153">
        <f t="shared" si="5"/>
        <v>-2482.0010653598702</v>
      </c>
      <c r="S89" s="152">
        <v>0.36458333333333298</v>
      </c>
      <c r="T89" s="153">
        <v>2988.8050511810402</v>
      </c>
      <c r="U89" s="153">
        <v>4961.5347626775001</v>
      </c>
      <c r="V89" s="153">
        <v>801.01421250177202</v>
      </c>
      <c r="W89" s="153">
        <v>406.760573470758</v>
      </c>
      <c r="X89" s="153">
        <v>327.94666521701402</v>
      </c>
      <c r="Y89" s="153">
        <v>60.3737551009349</v>
      </c>
      <c r="Z89" s="153">
        <v>573.09888895079303</v>
      </c>
      <c r="AA89" s="153">
        <v>21.107570143006001</v>
      </c>
      <c r="AB89" s="153">
        <v>-1667.2406303484399</v>
      </c>
      <c r="AC89" s="153">
        <v>0</v>
      </c>
      <c r="AD89" s="153">
        <v>-706.66489127942305</v>
      </c>
      <c r="AE89" s="153">
        <v>8473.40084889438</v>
      </c>
      <c r="AF89" s="153">
        <v>7766.7359576149602</v>
      </c>
      <c r="AG89" s="153">
        <f t="shared" si="6"/>
        <v>8473.40084889438</v>
      </c>
      <c r="AH89" s="153">
        <f t="shared" si="7"/>
        <v>0</v>
      </c>
      <c r="AI89" s="153">
        <f t="shared" si="8"/>
        <v>-1667.2406303484399</v>
      </c>
      <c r="AK89" s="152">
        <v>0.36458333333333298</v>
      </c>
      <c r="AL89" s="153">
        <v>4166.7612952368499</v>
      </c>
      <c r="AM89" s="153">
        <v>5044.9209935272602</v>
      </c>
      <c r="AN89" s="153">
        <v>847.48500636082599</v>
      </c>
      <c r="AO89" s="153">
        <v>457.37411761708103</v>
      </c>
      <c r="AP89" s="153">
        <v>459.843003310771</v>
      </c>
      <c r="AQ89" s="153">
        <v>367.54238150672802</v>
      </c>
      <c r="AR89" s="153">
        <v>333.13869389380397</v>
      </c>
      <c r="AS89" s="153">
        <v>42.684989419046602</v>
      </c>
      <c r="AT89" s="153">
        <v>-2623.1295146022799</v>
      </c>
      <c r="AU89" s="153">
        <v>0</v>
      </c>
      <c r="AV89" s="153">
        <v>-787.97268911901801</v>
      </c>
      <c r="AW89" s="153">
        <v>9096.6209662700894</v>
      </c>
      <c r="AX89" s="153">
        <v>8308.6482771510691</v>
      </c>
      <c r="AY89" s="153">
        <f t="shared" si="9"/>
        <v>9096.6209662700894</v>
      </c>
      <c r="AZ89" s="153">
        <f t="shared" si="10"/>
        <v>0</v>
      </c>
      <c r="BA89" s="153">
        <f t="shared" si="11"/>
        <v>-2623.1295146022799</v>
      </c>
    </row>
    <row r="90" spans="1:53" s="147" customFormat="1" x14ac:dyDescent="0.2">
      <c r="A90" s="152">
        <v>0.375</v>
      </c>
      <c r="B90" s="153">
        <v>3604.1432220004199</v>
      </c>
      <c r="C90" s="153">
        <v>4591.2148385391702</v>
      </c>
      <c r="D90" s="153">
        <v>659.56199705136203</v>
      </c>
      <c r="E90" s="153">
        <v>381.54724075874702</v>
      </c>
      <c r="F90" s="153">
        <v>510.29998144432801</v>
      </c>
      <c r="G90" s="153">
        <v>0</v>
      </c>
      <c r="H90" s="153">
        <v>908.32289275114601</v>
      </c>
      <c r="I90" s="153">
        <v>12.5927160022857</v>
      </c>
      <c r="J90" s="153">
        <v>-2145.3833471912799</v>
      </c>
      <c r="K90" s="153">
        <v>0</v>
      </c>
      <c r="L90" s="153">
        <v>-702.046927084</v>
      </c>
      <c r="M90" s="153">
        <v>8522.2995413561694</v>
      </c>
      <c r="N90" s="153">
        <v>7820.2526142721699</v>
      </c>
      <c r="O90" s="153">
        <f t="shared" si="3"/>
        <v>8522.2995413561694</v>
      </c>
      <c r="P90" s="153">
        <f t="shared" si="4"/>
        <v>0</v>
      </c>
      <c r="Q90" s="153">
        <f t="shared" si="5"/>
        <v>-2145.3833471912799</v>
      </c>
      <c r="S90" s="152">
        <v>0.375</v>
      </c>
      <c r="T90" s="153">
        <v>2987.21124552014</v>
      </c>
      <c r="U90" s="153">
        <v>5125.31299678096</v>
      </c>
      <c r="V90" s="153">
        <v>795.82215785313394</v>
      </c>
      <c r="W90" s="153">
        <v>384.86667152157997</v>
      </c>
      <c r="X90" s="153">
        <v>150.60227148508801</v>
      </c>
      <c r="Y90" s="153">
        <v>77.440130058075198</v>
      </c>
      <c r="Z90" s="153">
        <v>634.61706469669798</v>
      </c>
      <c r="AA90" s="153">
        <v>16.957085056099</v>
      </c>
      <c r="AB90" s="153">
        <v>-1607.8542935927301</v>
      </c>
      <c r="AC90" s="153">
        <v>0</v>
      </c>
      <c r="AD90" s="153">
        <v>-720.30346851311003</v>
      </c>
      <c r="AE90" s="153">
        <v>8564.9753293790509</v>
      </c>
      <c r="AF90" s="153">
        <v>7844.6718608659403</v>
      </c>
      <c r="AG90" s="153">
        <f t="shared" si="6"/>
        <v>8564.9753293790509</v>
      </c>
      <c r="AH90" s="153">
        <f t="shared" si="7"/>
        <v>0</v>
      </c>
      <c r="AI90" s="153">
        <f t="shared" si="8"/>
        <v>-1607.8542935927301</v>
      </c>
      <c r="AK90" s="152">
        <v>0.375</v>
      </c>
      <c r="AL90" s="153">
        <v>4165.2942710609605</v>
      </c>
      <c r="AM90" s="153">
        <v>5017.6065094184896</v>
      </c>
      <c r="AN90" s="153">
        <v>839.83047819946103</v>
      </c>
      <c r="AO90" s="153">
        <v>443.31119130385099</v>
      </c>
      <c r="AP90" s="153">
        <v>449.17692252647799</v>
      </c>
      <c r="AQ90" s="153">
        <v>182.64048122118299</v>
      </c>
      <c r="AR90" s="153">
        <v>385.66606240502699</v>
      </c>
      <c r="AS90" s="153">
        <v>37.266799610708901</v>
      </c>
      <c r="AT90" s="153">
        <v>-2324.8846054749902</v>
      </c>
      <c r="AU90" s="153">
        <v>0</v>
      </c>
      <c r="AV90" s="153">
        <v>-782.12422411114699</v>
      </c>
      <c r="AW90" s="153">
        <v>9195.9081102711607</v>
      </c>
      <c r="AX90" s="153">
        <v>8413.7838861600194</v>
      </c>
      <c r="AY90" s="153">
        <f t="shared" si="9"/>
        <v>9195.9081102711607</v>
      </c>
      <c r="AZ90" s="153">
        <f t="shared" si="10"/>
        <v>0</v>
      </c>
      <c r="BA90" s="153">
        <f t="shared" si="11"/>
        <v>-2324.8846054749902</v>
      </c>
    </row>
    <row r="91" spans="1:53" s="147" customFormat="1" x14ac:dyDescent="0.2">
      <c r="A91" s="152">
        <v>0.38541666666666702</v>
      </c>
      <c r="B91" s="153">
        <v>3601.9090918575598</v>
      </c>
      <c r="C91" s="153">
        <v>4588.3847386388197</v>
      </c>
      <c r="D91" s="153">
        <v>645.72737774489701</v>
      </c>
      <c r="E91" s="153">
        <v>374.18179916358503</v>
      </c>
      <c r="F91" s="153">
        <v>510.29998144432801</v>
      </c>
      <c r="G91" s="153">
        <v>0</v>
      </c>
      <c r="H91" s="153">
        <v>983.13230911942003</v>
      </c>
      <c r="I91" s="153">
        <v>11.8955124457473</v>
      </c>
      <c r="J91" s="153">
        <v>-2176.52141299711</v>
      </c>
      <c r="K91" s="153">
        <v>0</v>
      </c>
      <c r="L91" s="153">
        <v>-701.43333978664998</v>
      </c>
      <c r="M91" s="153">
        <v>8539.0093974172505</v>
      </c>
      <c r="N91" s="153">
        <v>7837.5760576305902</v>
      </c>
      <c r="O91" s="153">
        <f t="shared" si="3"/>
        <v>8539.0093974172505</v>
      </c>
      <c r="P91" s="153">
        <f t="shared" si="4"/>
        <v>0</v>
      </c>
      <c r="Q91" s="153">
        <f t="shared" si="5"/>
        <v>-2176.52141299711</v>
      </c>
      <c r="S91" s="152">
        <v>0.38541666666666702</v>
      </c>
      <c r="T91" s="153">
        <v>2984.73052880981</v>
      </c>
      <c r="U91" s="153">
        <v>5127.6586245726703</v>
      </c>
      <c r="V91" s="153">
        <v>794.72627698577401</v>
      </c>
      <c r="W91" s="153">
        <v>387.20878654333097</v>
      </c>
      <c r="X91" s="153">
        <v>135.01302875085801</v>
      </c>
      <c r="Y91" s="153">
        <v>78.632313219920306</v>
      </c>
      <c r="Z91" s="153">
        <v>685.99354482226897</v>
      </c>
      <c r="AA91" s="153">
        <v>18.119675189246799</v>
      </c>
      <c r="AB91" s="153">
        <v>-1638.47209359114</v>
      </c>
      <c r="AC91" s="153">
        <v>0</v>
      </c>
      <c r="AD91" s="153">
        <v>-720.82056554504004</v>
      </c>
      <c r="AE91" s="153">
        <v>8573.6106853027304</v>
      </c>
      <c r="AF91" s="153">
        <v>7852.7901197576903</v>
      </c>
      <c r="AG91" s="153">
        <f t="shared" si="6"/>
        <v>8573.6106853027304</v>
      </c>
      <c r="AH91" s="153">
        <f t="shared" si="7"/>
        <v>0</v>
      </c>
      <c r="AI91" s="153">
        <f t="shared" si="8"/>
        <v>-1638.47209359114</v>
      </c>
      <c r="AK91" s="152">
        <v>0.38541666666666702</v>
      </c>
      <c r="AL91" s="153">
        <v>4166.8613566141503</v>
      </c>
      <c r="AM91" s="153">
        <v>4992.3105157026503</v>
      </c>
      <c r="AN91" s="153">
        <v>839.22829427363695</v>
      </c>
      <c r="AO91" s="153">
        <v>445.85898238072502</v>
      </c>
      <c r="AP91" s="153">
        <v>449.17692252647799</v>
      </c>
      <c r="AQ91" s="153">
        <v>87.980250148807698</v>
      </c>
      <c r="AR91" s="153">
        <v>459.87471391841899</v>
      </c>
      <c r="AS91" s="153">
        <v>31.1664256723679</v>
      </c>
      <c r="AT91" s="153">
        <v>-2275.4748091779002</v>
      </c>
      <c r="AU91" s="153">
        <v>0</v>
      </c>
      <c r="AV91" s="153">
        <v>-779.16687037822498</v>
      </c>
      <c r="AW91" s="153">
        <v>9196.9826520593306</v>
      </c>
      <c r="AX91" s="153">
        <v>8417.8157816810999</v>
      </c>
      <c r="AY91" s="153">
        <f t="shared" si="9"/>
        <v>9196.9826520593306</v>
      </c>
      <c r="AZ91" s="153">
        <f t="shared" si="10"/>
        <v>0</v>
      </c>
      <c r="BA91" s="153">
        <f t="shared" si="11"/>
        <v>-2275.4748091779002</v>
      </c>
    </row>
    <row r="92" spans="1:53" s="147" customFormat="1" x14ac:dyDescent="0.2">
      <c r="A92" s="152">
        <v>0.39583333333333298</v>
      </c>
      <c r="B92" s="153">
        <v>3599.8750167889202</v>
      </c>
      <c r="C92" s="153">
        <v>4535.4206792162904</v>
      </c>
      <c r="D92" s="153">
        <v>645.700543645984</v>
      </c>
      <c r="E92" s="153">
        <v>372.97888378041</v>
      </c>
      <c r="F92" s="153">
        <v>510.29998144432801</v>
      </c>
      <c r="G92" s="153">
        <v>0</v>
      </c>
      <c r="H92" s="153">
        <v>1055.72090166873</v>
      </c>
      <c r="I92" s="153">
        <v>10.449986570859799</v>
      </c>
      <c r="J92" s="153">
        <v>-2185.9892477936301</v>
      </c>
      <c r="K92" s="153">
        <v>0</v>
      </c>
      <c r="L92" s="153">
        <v>-696.56556805073706</v>
      </c>
      <c r="M92" s="153">
        <v>8544.4567453219006</v>
      </c>
      <c r="N92" s="153">
        <v>7847.8911772711599</v>
      </c>
      <c r="O92" s="153">
        <f t="shared" si="3"/>
        <v>8544.4567453219006</v>
      </c>
      <c r="P92" s="153">
        <f t="shared" si="4"/>
        <v>0</v>
      </c>
      <c r="Q92" s="153">
        <f t="shared" si="5"/>
        <v>-2185.9892477936301</v>
      </c>
      <c r="S92" s="152">
        <v>0.39583333333333298</v>
      </c>
      <c r="T92" s="153">
        <v>2981.7096813818198</v>
      </c>
      <c r="U92" s="153">
        <v>5108.3108355241302</v>
      </c>
      <c r="V92" s="153">
        <v>794.80646816551496</v>
      </c>
      <c r="W92" s="153">
        <v>384.47959644332599</v>
      </c>
      <c r="X92" s="153">
        <v>135.03353657146801</v>
      </c>
      <c r="Y92" s="153">
        <v>78.723023469217097</v>
      </c>
      <c r="Z92" s="153">
        <v>745.96367188979502</v>
      </c>
      <c r="AA92" s="153">
        <v>17.533608391251601</v>
      </c>
      <c r="AB92" s="153">
        <v>-1620.60371592465</v>
      </c>
      <c r="AC92" s="153">
        <v>0</v>
      </c>
      <c r="AD92" s="153">
        <v>-719.01313792328995</v>
      </c>
      <c r="AE92" s="153">
        <v>8625.9567059118708</v>
      </c>
      <c r="AF92" s="153">
        <v>7906.9435679885801</v>
      </c>
      <c r="AG92" s="153">
        <f t="shared" si="6"/>
        <v>8625.9567059118708</v>
      </c>
      <c r="AH92" s="153">
        <f t="shared" si="7"/>
        <v>0</v>
      </c>
      <c r="AI92" s="153">
        <f t="shared" si="8"/>
        <v>-1620.60371592465</v>
      </c>
      <c r="AK92" s="152">
        <v>0.39583333333333298</v>
      </c>
      <c r="AL92" s="153">
        <v>4165.1475816679504</v>
      </c>
      <c r="AM92" s="153">
        <v>4991.3095103186897</v>
      </c>
      <c r="AN92" s="153">
        <v>839.00747090338496</v>
      </c>
      <c r="AO92" s="153">
        <v>446.57321047359602</v>
      </c>
      <c r="AP92" s="153">
        <v>449.17692252647799</v>
      </c>
      <c r="AQ92" s="153">
        <v>87.954181330034402</v>
      </c>
      <c r="AR92" s="153">
        <v>501.10665368755099</v>
      </c>
      <c r="AS92" s="153">
        <v>26.9017435662644</v>
      </c>
      <c r="AT92" s="153">
        <v>-2334.0782731048398</v>
      </c>
      <c r="AU92" s="153">
        <v>0</v>
      </c>
      <c r="AV92" s="153">
        <v>-779.26525892244695</v>
      </c>
      <c r="AW92" s="153">
        <v>9173.0990013691098</v>
      </c>
      <c r="AX92" s="153">
        <v>8393.8337424466608</v>
      </c>
      <c r="AY92" s="153">
        <f t="shared" si="9"/>
        <v>9173.0990013691098</v>
      </c>
      <c r="AZ92" s="153">
        <f t="shared" si="10"/>
        <v>0</v>
      </c>
      <c r="BA92" s="153">
        <f t="shared" si="11"/>
        <v>-2334.0782731048398</v>
      </c>
    </row>
    <row r="93" spans="1:53" s="147" customFormat="1" x14ac:dyDescent="0.2">
      <c r="A93" s="152">
        <v>0.40625</v>
      </c>
      <c r="B93" s="153">
        <v>3604.9368155849302</v>
      </c>
      <c r="C93" s="153">
        <v>4499.93663310999</v>
      </c>
      <c r="D93" s="153">
        <v>650.86422078621297</v>
      </c>
      <c r="E93" s="153">
        <v>367.383136135955</v>
      </c>
      <c r="F93" s="153">
        <v>510.29998144432801</v>
      </c>
      <c r="G93" s="153">
        <v>0</v>
      </c>
      <c r="H93" s="153">
        <v>1118.1656655648101</v>
      </c>
      <c r="I93" s="153">
        <v>9.3390184920766295</v>
      </c>
      <c r="J93" s="153">
        <v>-2238.8293829064701</v>
      </c>
      <c r="K93" s="153">
        <v>0</v>
      </c>
      <c r="L93" s="153">
        <v>-693.53928588897895</v>
      </c>
      <c r="M93" s="153">
        <v>8522.0960882118397</v>
      </c>
      <c r="N93" s="153">
        <v>7828.5568023228598</v>
      </c>
      <c r="O93" s="153">
        <f t="shared" si="3"/>
        <v>8522.0960882118397</v>
      </c>
      <c r="P93" s="153">
        <f t="shared" si="4"/>
        <v>0</v>
      </c>
      <c r="Q93" s="153">
        <f t="shared" si="5"/>
        <v>-2238.8293829064701</v>
      </c>
      <c r="S93" s="152">
        <v>0.40625</v>
      </c>
      <c r="T93" s="153">
        <v>2978.1152951027898</v>
      </c>
      <c r="U93" s="153">
        <v>5087.9471085037903</v>
      </c>
      <c r="V93" s="153">
        <v>793.256203240839</v>
      </c>
      <c r="W93" s="153">
        <v>379.84064280149499</v>
      </c>
      <c r="X93" s="153">
        <v>131.395443922656</v>
      </c>
      <c r="Y93" s="153">
        <v>78.742460956070701</v>
      </c>
      <c r="Z93" s="153">
        <v>784.03265293407105</v>
      </c>
      <c r="AA93" s="153">
        <v>23.141667906715</v>
      </c>
      <c r="AB93" s="153">
        <v>-1623.4634651548499</v>
      </c>
      <c r="AC93" s="153">
        <v>0</v>
      </c>
      <c r="AD93" s="153">
        <v>-716.827999362686</v>
      </c>
      <c r="AE93" s="153">
        <v>8633.0080102135707</v>
      </c>
      <c r="AF93" s="153">
        <v>7916.1800108508896</v>
      </c>
      <c r="AG93" s="153">
        <f t="shared" si="6"/>
        <v>8633.0080102135707</v>
      </c>
      <c r="AH93" s="153">
        <f t="shared" si="7"/>
        <v>0</v>
      </c>
      <c r="AI93" s="153">
        <f t="shared" si="8"/>
        <v>-1623.4634651548499</v>
      </c>
      <c r="AK93" s="152">
        <v>0.40625</v>
      </c>
      <c r="AL93" s="153">
        <v>4163.1003447741896</v>
      </c>
      <c r="AM93" s="153">
        <v>4962.9855173394499</v>
      </c>
      <c r="AN93" s="153">
        <v>831.43324400569099</v>
      </c>
      <c r="AO93" s="153">
        <v>439.74022999120598</v>
      </c>
      <c r="AP93" s="153">
        <v>449.17692252647799</v>
      </c>
      <c r="AQ93" s="153">
        <v>88.716676628130102</v>
      </c>
      <c r="AR93" s="153">
        <v>524.82095452289605</v>
      </c>
      <c r="AS93" s="153">
        <v>27.258602198490401</v>
      </c>
      <c r="AT93" s="153">
        <v>-2338.0423532422301</v>
      </c>
      <c r="AU93" s="153">
        <v>0</v>
      </c>
      <c r="AV93" s="153">
        <v>-775.99521446308802</v>
      </c>
      <c r="AW93" s="153">
        <v>9149.1901387442995</v>
      </c>
      <c r="AX93" s="153">
        <v>8373.1949242812207</v>
      </c>
      <c r="AY93" s="153">
        <f t="shared" si="9"/>
        <v>9149.1901387442995</v>
      </c>
      <c r="AZ93" s="153">
        <f t="shared" si="10"/>
        <v>0</v>
      </c>
      <c r="BA93" s="153">
        <f t="shared" si="11"/>
        <v>-2338.0423532422301</v>
      </c>
    </row>
    <row r="94" spans="1:53" s="147" customFormat="1" x14ac:dyDescent="0.2">
      <c r="A94" s="152">
        <v>0.41666666666666702</v>
      </c>
      <c r="B94" s="153">
        <v>3605.4103243070499</v>
      </c>
      <c r="C94" s="153">
        <v>4406.2414248647401</v>
      </c>
      <c r="D94" s="153">
        <v>597.577801050738</v>
      </c>
      <c r="E94" s="153">
        <v>352.75838885734902</v>
      </c>
      <c r="F94" s="153">
        <v>512.33395522767898</v>
      </c>
      <c r="G94" s="153">
        <v>0</v>
      </c>
      <c r="H94" s="153">
        <v>1184.5445033889</v>
      </c>
      <c r="I94" s="153">
        <v>7.87038321508851</v>
      </c>
      <c r="J94" s="153">
        <v>-1898.5724743962801</v>
      </c>
      <c r="K94" s="153">
        <v>0</v>
      </c>
      <c r="L94" s="153">
        <v>-682.95581640465798</v>
      </c>
      <c r="M94" s="153">
        <v>8768.1643065152693</v>
      </c>
      <c r="N94" s="153">
        <v>8085.20849011061</v>
      </c>
      <c r="O94" s="153">
        <f t="shared" si="3"/>
        <v>8768.1643065152693</v>
      </c>
      <c r="P94" s="153">
        <f t="shared" si="4"/>
        <v>0</v>
      </c>
      <c r="Q94" s="153">
        <f t="shared" si="5"/>
        <v>-1898.5724743962801</v>
      </c>
      <c r="S94" s="152">
        <v>0.41666666666666702</v>
      </c>
      <c r="T94" s="153">
        <v>2976.2347037355999</v>
      </c>
      <c r="U94" s="153">
        <v>5102.5597944563397</v>
      </c>
      <c r="V94" s="153">
        <v>778.74247658208697</v>
      </c>
      <c r="W94" s="153">
        <v>386.802614523405</v>
      </c>
      <c r="X94" s="153">
        <v>98.069616182214702</v>
      </c>
      <c r="Y94" s="153">
        <v>0</v>
      </c>
      <c r="Z94" s="153">
        <v>839.98896815306296</v>
      </c>
      <c r="AA94" s="153">
        <v>24.4710686314729</v>
      </c>
      <c r="AB94" s="153">
        <v>-1575.65608624889</v>
      </c>
      <c r="AC94" s="153">
        <v>0</v>
      </c>
      <c r="AD94" s="153">
        <v>-717.55183861997102</v>
      </c>
      <c r="AE94" s="153">
        <v>8631.2131560152902</v>
      </c>
      <c r="AF94" s="153">
        <v>7913.6613173953201</v>
      </c>
      <c r="AG94" s="153">
        <f t="shared" si="6"/>
        <v>8631.2131560152902</v>
      </c>
      <c r="AH94" s="153">
        <f t="shared" si="7"/>
        <v>0</v>
      </c>
      <c r="AI94" s="153">
        <f t="shared" si="8"/>
        <v>-1575.65608624889</v>
      </c>
      <c r="AK94" s="152">
        <v>0.41666666666666702</v>
      </c>
      <c r="AL94" s="153">
        <v>4159.7926861903597</v>
      </c>
      <c r="AM94" s="153">
        <v>4907.3055115963398</v>
      </c>
      <c r="AN94" s="153">
        <v>730.61959161697303</v>
      </c>
      <c r="AO94" s="153">
        <v>422.055985806254</v>
      </c>
      <c r="AP94" s="153">
        <v>448.110314448049</v>
      </c>
      <c r="AQ94" s="153">
        <v>146.64678333150101</v>
      </c>
      <c r="AR94" s="153">
        <v>574.592531952483</v>
      </c>
      <c r="AS94" s="153">
        <v>32.386455806897601</v>
      </c>
      <c r="AT94" s="153">
        <v>-2277.7721545773502</v>
      </c>
      <c r="AU94" s="153">
        <v>0</v>
      </c>
      <c r="AV94" s="153">
        <v>-768.92974669007697</v>
      </c>
      <c r="AW94" s="153">
        <v>9143.7377061714906</v>
      </c>
      <c r="AX94" s="153">
        <v>8374.8079594814208</v>
      </c>
      <c r="AY94" s="153">
        <f t="shared" si="9"/>
        <v>9143.7377061714906</v>
      </c>
      <c r="AZ94" s="153">
        <f t="shared" si="10"/>
        <v>0</v>
      </c>
      <c r="BA94" s="153">
        <f t="shared" si="11"/>
        <v>-2277.7721545773502</v>
      </c>
    </row>
    <row r="95" spans="1:53" s="147" customFormat="1" x14ac:dyDescent="0.2">
      <c r="A95" s="152">
        <v>0.42708333333333298</v>
      </c>
      <c r="B95" s="153">
        <v>3601.6356544915102</v>
      </c>
      <c r="C95" s="153">
        <v>4446.9393167076796</v>
      </c>
      <c r="D95" s="153">
        <v>267.344140828288</v>
      </c>
      <c r="E95" s="153">
        <v>344.40053223315499</v>
      </c>
      <c r="F95" s="153">
        <v>512.33395522767898</v>
      </c>
      <c r="G95" s="153">
        <v>0</v>
      </c>
      <c r="H95" s="153">
        <v>1235.30702764702</v>
      </c>
      <c r="I95" s="153">
        <v>7.0918125512739403</v>
      </c>
      <c r="J95" s="153">
        <v>-1557.1276247191099</v>
      </c>
      <c r="K95" s="153">
        <v>0</v>
      </c>
      <c r="L95" s="153">
        <v>-680.64112667275401</v>
      </c>
      <c r="M95" s="153">
        <v>8857.9248149675004</v>
      </c>
      <c r="N95" s="153">
        <v>8177.2836882947404</v>
      </c>
      <c r="O95" s="153">
        <f t="shared" si="3"/>
        <v>8857.9248149675004</v>
      </c>
      <c r="P95" s="153">
        <f t="shared" si="4"/>
        <v>0</v>
      </c>
      <c r="Q95" s="153">
        <f t="shared" si="5"/>
        <v>-1557.1276247191099</v>
      </c>
      <c r="S95" s="152">
        <v>0.42708333333333298</v>
      </c>
      <c r="T95" s="153">
        <v>2974.8010031348999</v>
      </c>
      <c r="U95" s="153">
        <v>5082.0061164536301</v>
      </c>
      <c r="V95" s="153">
        <v>776.65095178280001</v>
      </c>
      <c r="W95" s="153">
        <v>376.20534948935301</v>
      </c>
      <c r="X95" s="153">
        <v>96.483434875000995</v>
      </c>
      <c r="Y95" s="153">
        <v>0</v>
      </c>
      <c r="Z95" s="153">
        <v>936.59100838502604</v>
      </c>
      <c r="AA95" s="153">
        <v>21.649358192775502</v>
      </c>
      <c r="AB95" s="153">
        <v>-1573.04699807463</v>
      </c>
      <c r="AC95" s="153">
        <v>0</v>
      </c>
      <c r="AD95" s="153">
        <v>-715.39248926714799</v>
      </c>
      <c r="AE95" s="153">
        <v>8691.3402242388493</v>
      </c>
      <c r="AF95" s="153">
        <v>7975.9477349717099</v>
      </c>
      <c r="AG95" s="153">
        <f t="shared" si="6"/>
        <v>8691.3402242388493</v>
      </c>
      <c r="AH95" s="153">
        <f t="shared" si="7"/>
        <v>0</v>
      </c>
      <c r="AI95" s="153">
        <f t="shared" si="8"/>
        <v>-1573.04699807463</v>
      </c>
      <c r="AK95" s="152">
        <v>0.42708333333333298</v>
      </c>
      <c r="AL95" s="153">
        <v>4157.1785542173102</v>
      </c>
      <c r="AM95" s="153">
        <v>4893.2797686465101</v>
      </c>
      <c r="AN95" s="153">
        <v>717.42489292759706</v>
      </c>
      <c r="AO95" s="153">
        <v>420.27118443348797</v>
      </c>
      <c r="AP95" s="153">
        <v>448.110314448049</v>
      </c>
      <c r="AQ95" s="153">
        <v>146.6533007848</v>
      </c>
      <c r="AR95" s="153">
        <v>622.46042296789199</v>
      </c>
      <c r="AS95" s="153">
        <v>32.275368939708798</v>
      </c>
      <c r="AT95" s="153">
        <v>-2342.4241603745299</v>
      </c>
      <c r="AU95" s="153">
        <v>0</v>
      </c>
      <c r="AV95" s="153">
        <v>-767.45219503985004</v>
      </c>
      <c r="AW95" s="153">
        <v>9095.2296469908197</v>
      </c>
      <c r="AX95" s="153">
        <v>8327.7774519509694</v>
      </c>
      <c r="AY95" s="153">
        <f t="shared" si="9"/>
        <v>9095.2296469908197</v>
      </c>
      <c r="AZ95" s="153">
        <f t="shared" si="10"/>
        <v>0</v>
      </c>
      <c r="BA95" s="153">
        <f t="shared" si="11"/>
        <v>-2342.4241603745299</v>
      </c>
    </row>
    <row r="96" spans="1:53" s="147" customFormat="1" x14ac:dyDescent="0.2">
      <c r="A96" s="152">
        <v>0.4375</v>
      </c>
      <c r="B96" s="153">
        <v>3595.5668722027199</v>
      </c>
      <c r="C96" s="153">
        <v>4571.6277932481698</v>
      </c>
      <c r="D96" s="153">
        <v>37.332685959031103</v>
      </c>
      <c r="E96" s="153">
        <v>355.06132344933701</v>
      </c>
      <c r="F96" s="153">
        <v>512.33395522767898</v>
      </c>
      <c r="G96" s="153">
        <v>0</v>
      </c>
      <c r="H96" s="153">
        <v>1278.4978318808901</v>
      </c>
      <c r="I96" s="153">
        <v>6.0375995964878699</v>
      </c>
      <c r="J96" s="153">
        <v>-1510.52666987214</v>
      </c>
      <c r="K96" s="153">
        <v>0</v>
      </c>
      <c r="L96" s="153">
        <v>-689.40674601701505</v>
      </c>
      <c r="M96" s="153">
        <v>8845.9313916921892</v>
      </c>
      <c r="N96" s="153">
        <v>8156.5246456751702</v>
      </c>
      <c r="O96" s="153">
        <f t="shared" si="3"/>
        <v>8845.9313916921892</v>
      </c>
      <c r="P96" s="153">
        <f t="shared" si="4"/>
        <v>0</v>
      </c>
      <c r="Q96" s="153">
        <f t="shared" si="5"/>
        <v>-1510.52666987214</v>
      </c>
      <c r="S96" s="152">
        <v>0.4375</v>
      </c>
      <c r="T96" s="153">
        <v>2973.23389793147</v>
      </c>
      <c r="U96" s="153">
        <v>5054.9726589715601</v>
      </c>
      <c r="V96" s="153">
        <v>776.93160459795195</v>
      </c>
      <c r="W96" s="153">
        <v>370.169233826778</v>
      </c>
      <c r="X96" s="153">
        <v>95.600471460243398</v>
      </c>
      <c r="Y96" s="153">
        <v>0</v>
      </c>
      <c r="Z96" s="153">
        <v>998.48602507707199</v>
      </c>
      <c r="AA96" s="153">
        <v>14.3844928558617</v>
      </c>
      <c r="AB96" s="153">
        <v>-1568.71251900773</v>
      </c>
      <c r="AC96" s="153">
        <v>0</v>
      </c>
      <c r="AD96" s="153">
        <v>-712.60908872294601</v>
      </c>
      <c r="AE96" s="153">
        <v>8715.0658657132099</v>
      </c>
      <c r="AF96" s="153">
        <v>8002.4567769902596</v>
      </c>
      <c r="AG96" s="153">
        <f t="shared" si="6"/>
        <v>8715.0658657132099</v>
      </c>
      <c r="AH96" s="153">
        <f t="shared" si="7"/>
        <v>0</v>
      </c>
      <c r="AI96" s="153">
        <f t="shared" si="8"/>
        <v>-1568.71251900773</v>
      </c>
      <c r="AK96" s="152">
        <v>0.4375</v>
      </c>
      <c r="AL96" s="153">
        <v>4158.7457374548903</v>
      </c>
      <c r="AM96" s="153">
        <v>4885.4839172268803</v>
      </c>
      <c r="AN96" s="153">
        <v>717.43159048506197</v>
      </c>
      <c r="AO96" s="153">
        <v>420.28712644722498</v>
      </c>
      <c r="AP96" s="153">
        <v>448.110314448049</v>
      </c>
      <c r="AQ96" s="153">
        <v>146.56206141073</v>
      </c>
      <c r="AR96" s="153">
        <v>682.08447469181101</v>
      </c>
      <c r="AS96" s="153">
        <v>31.061307493762701</v>
      </c>
      <c r="AT96" s="153">
        <v>-2354.85673085602</v>
      </c>
      <c r="AU96" s="153">
        <v>0</v>
      </c>
      <c r="AV96" s="153">
        <v>-767.19672037635405</v>
      </c>
      <c r="AW96" s="153">
        <v>9134.9097988023805</v>
      </c>
      <c r="AX96" s="153">
        <v>8367.7130784260298</v>
      </c>
      <c r="AY96" s="153">
        <f t="shared" si="9"/>
        <v>9134.9097988023805</v>
      </c>
      <c r="AZ96" s="153">
        <f t="shared" si="10"/>
        <v>0</v>
      </c>
      <c r="BA96" s="153">
        <f t="shared" si="11"/>
        <v>-2354.85673085602</v>
      </c>
    </row>
    <row r="97" spans="1:53" s="147" customFormat="1" x14ac:dyDescent="0.2">
      <c r="A97" s="152">
        <v>0.44791666666666702</v>
      </c>
      <c r="B97" s="153">
        <v>3593.09258479243</v>
      </c>
      <c r="C97" s="153">
        <v>4599.5060568933504</v>
      </c>
      <c r="D97" s="153">
        <v>0</v>
      </c>
      <c r="E97" s="153">
        <v>357.45347661484999</v>
      </c>
      <c r="F97" s="153">
        <v>512.33395522767898</v>
      </c>
      <c r="G97" s="153">
        <v>0</v>
      </c>
      <c r="H97" s="153">
        <v>1319.8988040230099</v>
      </c>
      <c r="I97" s="153">
        <v>5.3486099152364597</v>
      </c>
      <c r="J97" s="153">
        <v>-1503.4218200635401</v>
      </c>
      <c r="K97" s="153">
        <v>0</v>
      </c>
      <c r="L97" s="153">
        <v>-691.77761063554306</v>
      </c>
      <c r="M97" s="153">
        <v>8884.2116674030203</v>
      </c>
      <c r="N97" s="153">
        <v>8192.4340567674808</v>
      </c>
      <c r="O97" s="153">
        <f t="shared" si="3"/>
        <v>8884.2116674030203</v>
      </c>
      <c r="P97" s="153">
        <f t="shared" si="4"/>
        <v>0</v>
      </c>
      <c r="Q97" s="153">
        <f t="shared" si="5"/>
        <v>-1503.4218200635401</v>
      </c>
      <c r="S97" s="152">
        <v>0.44791666666666702</v>
      </c>
      <c r="T97" s="153">
        <v>2972.2402501752399</v>
      </c>
      <c r="U97" s="153">
        <v>5085.1003804011498</v>
      </c>
      <c r="V97" s="153">
        <v>776.13641822295097</v>
      </c>
      <c r="W97" s="153">
        <v>371.99514236976802</v>
      </c>
      <c r="X97" s="153">
        <v>93.689113849660998</v>
      </c>
      <c r="Y97" s="153">
        <v>0</v>
      </c>
      <c r="Z97" s="153">
        <v>1033.08047989396</v>
      </c>
      <c r="AA97" s="153">
        <v>12.723424954051399</v>
      </c>
      <c r="AB97" s="153">
        <v>-1604.2674069531599</v>
      </c>
      <c r="AC97" s="153">
        <v>0</v>
      </c>
      <c r="AD97" s="153">
        <v>-715.81306831658696</v>
      </c>
      <c r="AE97" s="153">
        <v>8740.6978029136208</v>
      </c>
      <c r="AF97" s="153">
        <v>8024.8847345970298</v>
      </c>
      <c r="AG97" s="153">
        <f t="shared" si="6"/>
        <v>8740.6978029136208</v>
      </c>
      <c r="AH97" s="153">
        <f t="shared" si="7"/>
        <v>0</v>
      </c>
      <c r="AI97" s="153">
        <f t="shared" si="8"/>
        <v>-1604.2674069531599</v>
      </c>
      <c r="AK97" s="152">
        <v>0.44791666666666702</v>
      </c>
      <c r="AL97" s="153">
        <v>4157.2453052174496</v>
      </c>
      <c r="AM97" s="153">
        <v>4855.0946317196003</v>
      </c>
      <c r="AN97" s="153">
        <v>716.65542933634697</v>
      </c>
      <c r="AO97" s="153">
        <v>418.46275991753299</v>
      </c>
      <c r="AP97" s="153">
        <v>448.110314448049</v>
      </c>
      <c r="AQ97" s="153">
        <v>146.67285115585099</v>
      </c>
      <c r="AR97" s="153">
        <v>711.79912310752002</v>
      </c>
      <c r="AS97" s="153">
        <v>35.854791247463297</v>
      </c>
      <c r="AT97" s="153">
        <v>-2349.7530656958702</v>
      </c>
      <c r="AU97" s="153">
        <v>0</v>
      </c>
      <c r="AV97" s="153">
        <v>-764.25947878751003</v>
      </c>
      <c r="AW97" s="153">
        <v>9140.1421404539396</v>
      </c>
      <c r="AX97" s="153">
        <v>8375.8826616664301</v>
      </c>
      <c r="AY97" s="153">
        <f t="shared" si="9"/>
        <v>9140.1421404539396</v>
      </c>
      <c r="AZ97" s="153">
        <f t="shared" si="10"/>
        <v>0</v>
      </c>
      <c r="BA97" s="153">
        <f t="shared" si="11"/>
        <v>-2349.7530656958702</v>
      </c>
    </row>
    <row r="98" spans="1:53" s="147" customFormat="1" x14ac:dyDescent="0.2">
      <c r="A98" s="152">
        <v>0.45833333333333298</v>
      </c>
      <c r="B98" s="153">
        <v>3594.2130039246799</v>
      </c>
      <c r="C98" s="153">
        <v>4480.9822270230798</v>
      </c>
      <c r="D98" s="153">
        <v>0</v>
      </c>
      <c r="E98" s="153">
        <v>356.60695685489998</v>
      </c>
      <c r="F98" s="153">
        <v>511.31696833600301</v>
      </c>
      <c r="G98" s="153">
        <v>0</v>
      </c>
      <c r="H98" s="153">
        <v>1355.8178359292399</v>
      </c>
      <c r="I98" s="153">
        <v>4.4102128252869903</v>
      </c>
      <c r="J98" s="153">
        <v>-1151.9268836062499</v>
      </c>
      <c r="K98" s="153">
        <v>-143.59565947596599</v>
      </c>
      <c r="L98" s="153">
        <v>-680.43953961479895</v>
      </c>
      <c r="M98" s="153">
        <v>9007.8246618109697</v>
      </c>
      <c r="N98" s="153">
        <v>8327.3851221961704</v>
      </c>
      <c r="O98" s="153">
        <f t="shared" si="3"/>
        <v>9007.8246618109697</v>
      </c>
      <c r="P98" s="153">
        <f t="shared" si="4"/>
        <v>0</v>
      </c>
      <c r="Q98" s="153">
        <f t="shared" si="5"/>
        <v>-1151.9268836062499</v>
      </c>
      <c r="S98" s="152">
        <v>0.45833333333333298</v>
      </c>
      <c r="T98" s="153">
        <v>2970.99322484609</v>
      </c>
      <c r="U98" s="153">
        <v>5160.6182496265601</v>
      </c>
      <c r="V98" s="153">
        <v>768.73255608390104</v>
      </c>
      <c r="W98" s="153">
        <v>368.85937535430901</v>
      </c>
      <c r="X98" s="153">
        <v>80.091202124678006</v>
      </c>
      <c r="Y98" s="153">
        <v>0</v>
      </c>
      <c r="Z98" s="153">
        <v>1092.9325977067001</v>
      </c>
      <c r="AA98" s="153">
        <v>12.7800645413189</v>
      </c>
      <c r="AB98" s="153">
        <v>-1659.6385978513399</v>
      </c>
      <c r="AC98" s="153">
        <v>0</v>
      </c>
      <c r="AD98" s="153">
        <v>-723.128336929905</v>
      </c>
      <c r="AE98" s="153">
        <v>8795.3686724322306</v>
      </c>
      <c r="AF98" s="153">
        <v>8072.2403355023198</v>
      </c>
      <c r="AG98" s="153">
        <f t="shared" si="6"/>
        <v>8795.3686724322306</v>
      </c>
      <c r="AH98" s="153">
        <f t="shared" si="7"/>
        <v>0</v>
      </c>
      <c r="AI98" s="153">
        <f t="shared" si="8"/>
        <v>-1659.6385978513399</v>
      </c>
      <c r="AK98" s="152">
        <v>0.45833333333333298</v>
      </c>
      <c r="AL98" s="153">
        <v>4157.0785579629401</v>
      </c>
      <c r="AM98" s="153">
        <v>4782.2132263229296</v>
      </c>
      <c r="AN98" s="153">
        <v>593.72794915070199</v>
      </c>
      <c r="AO98" s="153">
        <v>404.87943516599</v>
      </c>
      <c r="AP98" s="153">
        <v>445.97709829118998</v>
      </c>
      <c r="AQ98" s="153">
        <v>0</v>
      </c>
      <c r="AR98" s="153">
        <v>749.00198776990305</v>
      </c>
      <c r="AS98" s="153">
        <v>27.088732121216399</v>
      </c>
      <c r="AT98" s="153">
        <v>-2039.2094279109299</v>
      </c>
      <c r="AU98" s="153">
        <v>0</v>
      </c>
      <c r="AV98" s="153">
        <v>-752.82107167706295</v>
      </c>
      <c r="AW98" s="153">
        <v>9120.7575588739401</v>
      </c>
      <c r="AX98" s="153">
        <v>8367.9364871968792</v>
      </c>
      <c r="AY98" s="153">
        <f t="shared" si="9"/>
        <v>9120.7575588739401</v>
      </c>
      <c r="AZ98" s="153">
        <f t="shared" si="10"/>
        <v>0</v>
      </c>
      <c r="BA98" s="153">
        <f t="shared" si="11"/>
        <v>-2039.2094279109299</v>
      </c>
    </row>
    <row r="99" spans="1:53" s="147" customFormat="1" x14ac:dyDescent="0.2">
      <c r="A99" s="152">
        <v>0.46875</v>
      </c>
      <c r="B99" s="153">
        <v>3587.9374584400298</v>
      </c>
      <c r="C99" s="153">
        <v>4567.9663017481998</v>
      </c>
      <c r="D99" s="153">
        <v>0</v>
      </c>
      <c r="E99" s="153">
        <v>358.331940881842</v>
      </c>
      <c r="F99" s="153">
        <v>511.31696833600301</v>
      </c>
      <c r="G99" s="153">
        <v>0</v>
      </c>
      <c r="H99" s="153">
        <v>1386.3032011269599</v>
      </c>
      <c r="I99" s="153">
        <v>3.7089041109544598</v>
      </c>
      <c r="J99" s="153">
        <v>-1022.73959613999</v>
      </c>
      <c r="K99" s="153">
        <v>-311.30626140084701</v>
      </c>
      <c r="L99" s="153">
        <v>-688.91214966311202</v>
      </c>
      <c r="M99" s="153">
        <v>9081.5189171031598</v>
      </c>
      <c r="N99" s="153">
        <v>8392.6067674400401</v>
      </c>
      <c r="O99" s="153">
        <f t="shared" si="3"/>
        <v>9081.5189171031598</v>
      </c>
      <c r="P99" s="153">
        <f t="shared" si="4"/>
        <v>0</v>
      </c>
      <c r="Q99" s="153">
        <f t="shared" si="5"/>
        <v>-1022.73959613999</v>
      </c>
      <c r="S99" s="152">
        <v>0.46875</v>
      </c>
      <c r="T99" s="153">
        <v>2969.8662376101902</v>
      </c>
      <c r="U99" s="153">
        <v>5205.5161917984497</v>
      </c>
      <c r="V99" s="153">
        <v>767.95742362156295</v>
      </c>
      <c r="W99" s="153">
        <v>368.83163055054303</v>
      </c>
      <c r="X99" s="153">
        <v>78.052813904044498</v>
      </c>
      <c r="Y99" s="153">
        <v>0</v>
      </c>
      <c r="Z99" s="153">
        <v>1186.28949874573</v>
      </c>
      <c r="AA99" s="153">
        <v>14.79138657313</v>
      </c>
      <c r="AB99" s="153">
        <v>-1650.8551321218499</v>
      </c>
      <c r="AC99" s="153">
        <v>0</v>
      </c>
      <c r="AD99" s="153">
        <v>-728.13400021579901</v>
      </c>
      <c r="AE99" s="153">
        <v>8940.4500506818003</v>
      </c>
      <c r="AF99" s="153">
        <v>8212.3160504660009</v>
      </c>
      <c r="AG99" s="153">
        <f t="shared" si="6"/>
        <v>8940.4500506818003</v>
      </c>
      <c r="AH99" s="153">
        <f t="shared" si="7"/>
        <v>0</v>
      </c>
      <c r="AI99" s="153">
        <f t="shared" si="8"/>
        <v>-1650.8551321218499</v>
      </c>
      <c r="AK99" s="152">
        <v>0.46875</v>
      </c>
      <c r="AL99" s="153">
        <v>4157.7987849737901</v>
      </c>
      <c r="AM99" s="153">
        <v>4752.7429765446695</v>
      </c>
      <c r="AN99" s="153">
        <v>252.11775344803499</v>
      </c>
      <c r="AO99" s="153">
        <v>379.979860943657</v>
      </c>
      <c r="AP99" s="153">
        <v>445.97709829118998</v>
      </c>
      <c r="AQ99" s="153">
        <v>0</v>
      </c>
      <c r="AR99" s="153">
        <v>781.239306993215</v>
      </c>
      <c r="AS99" s="153">
        <v>29.429838519783999</v>
      </c>
      <c r="AT99" s="153">
        <v>-1670.7892195089</v>
      </c>
      <c r="AU99" s="153">
        <v>0</v>
      </c>
      <c r="AV99" s="153">
        <v>-743.94639753157003</v>
      </c>
      <c r="AW99" s="153">
        <v>9128.4964002054294</v>
      </c>
      <c r="AX99" s="153">
        <v>8384.5500026738591</v>
      </c>
      <c r="AY99" s="153">
        <f t="shared" si="9"/>
        <v>9128.4964002054294</v>
      </c>
      <c r="AZ99" s="153">
        <f t="shared" si="10"/>
        <v>0</v>
      </c>
      <c r="BA99" s="153">
        <f t="shared" si="11"/>
        <v>-1670.7892195089</v>
      </c>
    </row>
    <row r="100" spans="1:53" s="147" customFormat="1" x14ac:dyDescent="0.2">
      <c r="A100" s="152">
        <v>0.47916666666666702</v>
      </c>
      <c r="B100" s="153">
        <v>3584.6495996169401</v>
      </c>
      <c r="C100" s="153">
        <v>4582.8659550162702</v>
      </c>
      <c r="D100" s="153">
        <v>0</v>
      </c>
      <c r="E100" s="153">
        <v>360.10885876303598</v>
      </c>
      <c r="F100" s="153">
        <v>511.31696833600301</v>
      </c>
      <c r="G100" s="153">
        <v>0</v>
      </c>
      <c r="H100" s="153">
        <v>1413.0096655224299</v>
      </c>
      <c r="I100" s="153">
        <v>3.1753150258232599</v>
      </c>
      <c r="J100" s="153">
        <v>-1053.0669884041099</v>
      </c>
      <c r="K100" s="153">
        <v>-310.684987210619</v>
      </c>
      <c r="L100" s="153">
        <v>-690.48675698053898</v>
      </c>
      <c r="M100" s="153">
        <v>9091.3743866657696</v>
      </c>
      <c r="N100" s="153">
        <v>8400.8876296852304</v>
      </c>
      <c r="O100" s="153">
        <f t="shared" si="3"/>
        <v>9091.3743866657696</v>
      </c>
      <c r="P100" s="153">
        <f t="shared" si="4"/>
        <v>0</v>
      </c>
      <c r="Q100" s="153">
        <f t="shared" si="5"/>
        <v>-1053.0669884041099</v>
      </c>
      <c r="S100" s="152">
        <v>0.47916666666666702</v>
      </c>
      <c r="T100" s="153">
        <v>2968.7259327070801</v>
      </c>
      <c r="U100" s="153">
        <v>5180.6103105034499</v>
      </c>
      <c r="V100" s="153">
        <v>767.75695790766702</v>
      </c>
      <c r="W100" s="153">
        <v>365.63030199365102</v>
      </c>
      <c r="X100" s="153">
        <v>78.041780956952195</v>
      </c>
      <c r="Y100" s="153">
        <v>0</v>
      </c>
      <c r="Z100" s="153">
        <v>1262.75138986805</v>
      </c>
      <c r="AA100" s="153">
        <v>14.344561039931399</v>
      </c>
      <c r="AB100" s="153">
        <v>-1675.2190189743301</v>
      </c>
      <c r="AC100" s="153">
        <v>0</v>
      </c>
      <c r="AD100" s="153">
        <v>-725.98281242479402</v>
      </c>
      <c r="AE100" s="153">
        <v>8962.6422160024504</v>
      </c>
      <c r="AF100" s="153">
        <v>8236.6594035776598</v>
      </c>
      <c r="AG100" s="153">
        <f t="shared" si="6"/>
        <v>8962.6422160024504</v>
      </c>
      <c r="AH100" s="153">
        <f t="shared" si="7"/>
        <v>0</v>
      </c>
      <c r="AI100" s="153">
        <f t="shared" si="8"/>
        <v>-1675.2190189743301</v>
      </c>
      <c r="AK100" s="152">
        <v>0.47916666666666702</v>
      </c>
      <c r="AL100" s="153">
        <v>4155.6915047413604</v>
      </c>
      <c r="AM100" s="153">
        <v>4767.54711810345</v>
      </c>
      <c r="AN100" s="153">
        <v>29.621160287021599</v>
      </c>
      <c r="AO100" s="153">
        <v>379.22319629010599</v>
      </c>
      <c r="AP100" s="153">
        <v>445.97709829118998</v>
      </c>
      <c r="AQ100" s="153">
        <v>0</v>
      </c>
      <c r="AR100" s="153">
        <v>778.50220233372795</v>
      </c>
      <c r="AS100" s="153">
        <v>29.072400366339199</v>
      </c>
      <c r="AT100" s="153">
        <v>-1554.2891163449201</v>
      </c>
      <c r="AU100" s="153">
        <v>0</v>
      </c>
      <c r="AV100" s="153">
        <v>-742.17530970647204</v>
      </c>
      <c r="AW100" s="153">
        <v>9031.3455640682805</v>
      </c>
      <c r="AX100" s="153">
        <v>8289.1702543617994</v>
      </c>
      <c r="AY100" s="153">
        <f t="shared" si="9"/>
        <v>9031.3455640682805</v>
      </c>
      <c r="AZ100" s="153">
        <f t="shared" si="10"/>
        <v>0</v>
      </c>
      <c r="BA100" s="153">
        <f t="shared" si="11"/>
        <v>-1554.2891163449201</v>
      </c>
    </row>
    <row r="101" spans="1:53" s="147" customFormat="1" x14ac:dyDescent="0.2">
      <c r="A101" s="152">
        <v>0.48958333333333298</v>
      </c>
      <c r="B101" s="153">
        <v>3585.7766617434399</v>
      </c>
      <c r="C101" s="153">
        <v>4565.2255121348298</v>
      </c>
      <c r="D101" s="153">
        <v>0</v>
      </c>
      <c r="E101" s="153">
        <v>357.56857954154901</v>
      </c>
      <c r="F101" s="153">
        <v>511.31696833600301</v>
      </c>
      <c r="G101" s="153">
        <v>0</v>
      </c>
      <c r="H101" s="153">
        <v>1433.7991451257001</v>
      </c>
      <c r="I101" s="153">
        <v>3.2827898532273698</v>
      </c>
      <c r="J101" s="153">
        <v>-1075.3932868294801</v>
      </c>
      <c r="K101" s="153">
        <v>-310.86732298842003</v>
      </c>
      <c r="L101" s="153">
        <v>-688.80681753394697</v>
      </c>
      <c r="M101" s="153">
        <v>9070.7090469168506</v>
      </c>
      <c r="N101" s="153">
        <v>8381.9022293829003</v>
      </c>
      <c r="O101" s="153">
        <f t="shared" si="3"/>
        <v>9070.7090469168506</v>
      </c>
      <c r="P101" s="153">
        <f t="shared" si="4"/>
        <v>0</v>
      </c>
      <c r="Q101" s="153">
        <f t="shared" si="5"/>
        <v>-1075.3932868294801</v>
      </c>
      <c r="S101" s="152">
        <v>0.48958333333333298</v>
      </c>
      <c r="T101" s="153">
        <v>2967.3254774320899</v>
      </c>
      <c r="U101" s="153">
        <v>5179.4898764310401</v>
      </c>
      <c r="V101" s="153">
        <v>767.690127846064</v>
      </c>
      <c r="W101" s="153">
        <v>364.089857410668</v>
      </c>
      <c r="X101" s="153">
        <v>77.970066800852607</v>
      </c>
      <c r="Y101" s="153">
        <v>0</v>
      </c>
      <c r="Z101" s="153">
        <v>1283.3770393279999</v>
      </c>
      <c r="AA101" s="153">
        <v>16.944866821619101</v>
      </c>
      <c r="AB101" s="153">
        <v>-1695.9859658497001</v>
      </c>
      <c r="AC101" s="153">
        <v>0</v>
      </c>
      <c r="AD101" s="153">
        <v>-725.880938316928</v>
      </c>
      <c r="AE101" s="153">
        <v>8960.9013462206294</v>
      </c>
      <c r="AF101" s="153">
        <v>8235.0204079037103</v>
      </c>
      <c r="AG101" s="153">
        <f t="shared" si="6"/>
        <v>8960.9013462206294</v>
      </c>
      <c r="AH101" s="153">
        <f t="shared" si="7"/>
        <v>0</v>
      </c>
      <c r="AI101" s="153">
        <f t="shared" si="8"/>
        <v>-1695.9859658497001</v>
      </c>
      <c r="AK101" s="152">
        <v>0.48958333333333298</v>
      </c>
      <c r="AL101" s="153">
        <v>4153.2041996685903</v>
      </c>
      <c r="AM101" s="153">
        <v>4813.6568452807796</v>
      </c>
      <c r="AN101" s="153">
        <v>0</v>
      </c>
      <c r="AO101" s="153">
        <v>404.62107601001702</v>
      </c>
      <c r="AP101" s="153">
        <v>445.97709829118998</v>
      </c>
      <c r="AQ101" s="153">
        <v>0</v>
      </c>
      <c r="AR101" s="153">
        <v>823.80516717753699</v>
      </c>
      <c r="AS101" s="153">
        <v>29.743379939021001</v>
      </c>
      <c r="AT101" s="153">
        <v>-1665.41699254787</v>
      </c>
      <c r="AU101" s="153">
        <v>0</v>
      </c>
      <c r="AV101" s="153">
        <v>-748.16286239929298</v>
      </c>
      <c r="AW101" s="153">
        <v>9005.5907738192709</v>
      </c>
      <c r="AX101" s="153">
        <v>8257.4279114199799</v>
      </c>
      <c r="AY101" s="153">
        <f t="shared" si="9"/>
        <v>9005.5907738192709</v>
      </c>
      <c r="AZ101" s="153">
        <f t="shared" si="10"/>
        <v>0</v>
      </c>
      <c r="BA101" s="153">
        <f t="shared" si="11"/>
        <v>-1665.41699254787</v>
      </c>
    </row>
    <row r="102" spans="1:53" s="147" customFormat="1" x14ac:dyDescent="0.2">
      <c r="A102" s="152">
        <v>0.5</v>
      </c>
      <c r="B102" s="153">
        <v>3583.2557919641899</v>
      </c>
      <c r="C102" s="153">
        <v>4609.15591004406</v>
      </c>
      <c r="D102" s="153">
        <v>0</v>
      </c>
      <c r="E102" s="153">
        <v>358.92138728911698</v>
      </c>
      <c r="F102" s="153">
        <v>510.29998144432801</v>
      </c>
      <c r="G102" s="153">
        <v>0</v>
      </c>
      <c r="H102" s="153">
        <v>1448.8548262786601</v>
      </c>
      <c r="I102" s="153">
        <v>3.38193155543832</v>
      </c>
      <c r="J102" s="153">
        <v>-1104.05670676761</v>
      </c>
      <c r="K102" s="153">
        <v>-310.42162292665301</v>
      </c>
      <c r="L102" s="153">
        <v>-693.14975282807598</v>
      </c>
      <c r="M102" s="153">
        <v>9099.3914988815304</v>
      </c>
      <c r="N102" s="153">
        <v>8406.2417460534598</v>
      </c>
      <c r="O102" s="153">
        <f t="shared" si="3"/>
        <v>9099.3914988815304</v>
      </c>
      <c r="P102" s="153">
        <f t="shared" si="4"/>
        <v>0</v>
      </c>
      <c r="Q102" s="153">
        <f t="shared" si="5"/>
        <v>-1104.05670676761</v>
      </c>
      <c r="S102" s="152">
        <v>0.5</v>
      </c>
      <c r="T102" s="153">
        <v>2966.7653213713202</v>
      </c>
      <c r="U102" s="153">
        <v>5168.5373871222</v>
      </c>
      <c r="V102" s="153">
        <v>764.19534712798895</v>
      </c>
      <c r="W102" s="153">
        <v>363.12408445462597</v>
      </c>
      <c r="X102" s="153">
        <v>79.081400707030696</v>
      </c>
      <c r="Y102" s="153">
        <v>60.9763263384704</v>
      </c>
      <c r="Z102" s="153">
        <v>1280.5447113516</v>
      </c>
      <c r="AA102" s="153">
        <v>22.1999605626137</v>
      </c>
      <c r="AB102" s="153">
        <v>-1758.06022158361</v>
      </c>
      <c r="AC102" s="153">
        <v>0</v>
      </c>
      <c r="AD102" s="153">
        <v>-725.51871465131399</v>
      </c>
      <c r="AE102" s="153">
        <v>8947.3643174522294</v>
      </c>
      <c r="AF102" s="153">
        <v>8221.8456028009205</v>
      </c>
      <c r="AG102" s="153">
        <f t="shared" si="6"/>
        <v>8947.3643174522294</v>
      </c>
      <c r="AH102" s="153">
        <f t="shared" si="7"/>
        <v>0</v>
      </c>
      <c r="AI102" s="153">
        <f t="shared" si="8"/>
        <v>-1758.06022158361</v>
      </c>
      <c r="AK102" s="152">
        <v>0.5</v>
      </c>
      <c r="AL102" s="153">
        <v>4150.2633459709205</v>
      </c>
      <c r="AM102" s="153">
        <v>4800.5601576720001</v>
      </c>
      <c r="AN102" s="153">
        <v>0</v>
      </c>
      <c r="AO102" s="153">
        <v>397.51489912677903</v>
      </c>
      <c r="AP102" s="153">
        <v>444.91049021276098</v>
      </c>
      <c r="AQ102" s="153">
        <v>0</v>
      </c>
      <c r="AR102" s="153">
        <v>855.39289750356897</v>
      </c>
      <c r="AS102" s="153">
        <v>32.087434519127399</v>
      </c>
      <c r="AT102" s="153">
        <v>-1596.76263847008</v>
      </c>
      <c r="AU102" s="153">
        <v>0</v>
      </c>
      <c r="AV102" s="153">
        <v>-746.49864118578296</v>
      </c>
      <c r="AW102" s="153">
        <v>9083.9665865350798</v>
      </c>
      <c r="AX102" s="153">
        <v>8337.4679453492899</v>
      </c>
      <c r="AY102" s="153">
        <f t="shared" si="9"/>
        <v>9083.9665865350798</v>
      </c>
      <c r="AZ102" s="153">
        <f t="shared" si="10"/>
        <v>0</v>
      </c>
      <c r="BA102" s="153">
        <f t="shared" si="11"/>
        <v>-1596.76263847008</v>
      </c>
    </row>
    <row r="103" spans="1:53" s="147" customFormat="1" x14ac:dyDescent="0.2">
      <c r="A103" s="152">
        <v>0.51041666666666696</v>
      </c>
      <c r="B103" s="153">
        <v>3583.2290897324301</v>
      </c>
      <c r="C103" s="153">
        <v>4615.1887459150503</v>
      </c>
      <c r="D103" s="153">
        <v>0</v>
      </c>
      <c r="E103" s="153">
        <v>357.98984861517698</v>
      </c>
      <c r="F103" s="153">
        <v>510.29998144432801</v>
      </c>
      <c r="G103" s="153">
        <v>0</v>
      </c>
      <c r="H103" s="153">
        <v>1461.4867622552399</v>
      </c>
      <c r="I103" s="153">
        <v>3.3022122488668701</v>
      </c>
      <c r="J103" s="153">
        <v>-1085.93904648688</v>
      </c>
      <c r="K103" s="153">
        <v>-310.49590627028101</v>
      </c>
      <c r="L103" s="153">
        <v>-693.76544431301204</v>
      </c>
      <c r="M103" s="153">
        <v>9135.0616874539301</v>
      </c>
      <c r="N103" s="153">
        <v>8441.2962431409196</v>
      </c>
      <c r="O103" s="153">
        <f t="shared" si="3"/>
        <v>9135.0616874539301</v>
      </c>
      <c r="P103" s="153">
        <f t="shared" si="4"/>
        <v>0</v>
      </c>
      <c r="Q103" s="153">
        <f t="shared" si="5"/>
        <v>-1085.93904648688</v>
      </c>
      <c r="S103" s="152">
        <v>0.51041666666666696</v>
      </c>
      <c r="T103" s="153">
        <v>2965.9650891240699</v>
      </c>
      <c r="U103" s="153">
        <v>5193.0747318858403</v>
      </c>
      <c r="V103" s="153">
        <v>763.70086340231796</v>
      </c>
      <c r="W103" s="153">
        <v>365.71596956218099</v>
      </c>
      <c r="X103" s="153">
        <v>79.192695096791098</v>
      </c>
      <c r="Y103" s="153">
        <v>61.261414422273099</v>
      </c>
      <c r="Z103" s="153">
        <v>1296.8370812409</v>
      </c>
      <c r="AA103" s="153">
        <v>25.555102055655102</v>
      </c>
      <c r="AB103" s="153">
        <v>-1722.3619540883999</v>
      </c>
      <c r="AC103" s="153">
        <v>0</v>
      </c>
      <c r="AD103" s="153">
        <v>-728.20501683761199</v>
      </c>
      <c r="AE103" s="153">
        <v>9028.9409927016204</v>
      </c>
      <c r="AF103" s="153">
        <v>8300.7359758640105</v>
      </c>
      <c r="AG103" s="153">
        <f t="shared" si="6"/>
        <v>9028.9409927016204</v>
      </c>
      <c r="AH103" s="153">
        <f t="shared" si="7"/>
        <v>0</v>
      </c>
      <c r="AI103" s="153">
        <f t="shared" si="8"/>
        <v>-1722.3619540883999</v>
      </c>
      <c r="AK103" s="152">
        <v>0.51041666666666696</v>
      </c>
      <c r="AL103" s="153">
        <v>4150.0031798776699</v>
      </c>
      <c r="AM103" s="153">
        <v>4830.1166618077104</v>
      </c>
      <c r="AN103" s="153">
        <v>0</v>
      </c>
      <c r="AO103" s="153">
        <v>398.71090597222502</v>
      </c>
      <c r="AP103" s="153">
        <v>444.91049021276098</v>
      </c>
      <c r="AQ103" s="153">
        <v>0</v>
      </c>
      <c r="AR103" s="153">
        <v>840.06100688723905</v>
      </c>
      <c r="AS103" s="153">
        <v>31.057037537397701</v>
      </c>
      <c r="AT103" s="153">
        <v>-1594.8962809842301</v>
      </c>
      <c r="AU103" s="153">
        <v>0</v>
      </c>
      <c r="AV103" s="153">
        <v>-749.35688393327496</v>
      </c>
      <c r="AW103" s="153">
        <v>9099.9630013107708</v>
      </c>
      <c r="AX103" s="153">
        <v>8350.6061173774906</v>
      </c>
      <c r="AY103" s="153">
        <f t="shared" si="9"/>
        <v>9099.9630013107708</v>
      </c>
      <c r="AZ103" s="153">
        <f t="shared" si="10"/>
        <v>0</v>
      </c>
      <c r="BA103" s="153">
        <f t="shared" si="11"/>
        <v>-1594.8962809842301</v>
      </c>
    </row>
    <row r="104" spans="1:53" s="147" customFormat="1" x14ac:dyDescent="0.2">
      <c r="A104" s="152">
        <v>0.52083333333333304</v>
      </c>
      <c r="B104" s="153">
        <v>3581.1149893777301</v>
      </c>
      <c r="C104" s="153">
        <v>4617.5393334569499</v>
      </c>
      <c r="D104" s="153">
        <v>0</v>
      </c>
      <c r="E104" s="153">
        <v>357.12778301874903</v>
      </c>
      <c r="F104" s="153">
        <v>510.29998144432801</v>
      </c>
      <c r="G104" s="153">
        <v>0</v>
      </c>
      <c r="H104" s="153">
        <v>1469.44577476987</v>
      </c>
      <c r="I104" s="153">
        <v>2.5428655436701999</v>
      </c>
      <c r="J104" s="153">
        <v>-1137.9303952662599</v>
      </c>
      <c r="K104" s="153">
        <v>-309.21282714993998</v>
      </c>
      <c r="L104" s="153">
        <v>-693.86616710922704</v>
      </c>
      <c r="M104" s="153">
        <v>9090.9275051951008</v>
      </c>
      <c r="N104" s="153">
        <v>8397.0613380858704</v>
      </c>
      <c r="O104" s="153">
        <f t="shared" si="3"/>
        <v>9090.9275051951008</v>
      </c>
      <c r="P104" s="153">
        <f t="shared" si="4"/>
        <v>0</v>
      </c>
      <c r="Q104" s="153">
        <f t="shared" si="5"/>
        <v>-1137.9303952662599</v>
      </c>
      <c r="S104" s="152">
        <v>0.52083333333333304</v>
      </c>
      <c r="T104" s="153">
        <v>2963.19094415462</v>
      </c>
      <c r="U104" s="153">
        <v>5195.7346386181998</v>
      </c>
      <c r="V104" s="153">
        <v>763.15960352770696</v>
      </c>
      <c r="W104" s="153">
        <v>362.531371641639</v>
      </c>
      <c r="X104" s="153">
        <v>79.250982435506003</v>
      </c>
      <c r="Y104" s="153">
        <v>61.306768805428902</v>
      </c>
      <c r="Z104" s="153">
        <v>1276.0912863896499</v>
      </c>
      <c r="AA104" s="153">
        <v>23.2344517530553</v>
      </c>
      <c r="AB104" s="153">
        <v>-1735.6709852071999</v>
      </c>
      <c r="AC104" s="153">
        <v>0</v>
      </c>
      <c r="AD104" s="153">
        <v>-727.89448563920303</v>
      </c>
      <c r="AE104" s="153">
        <v>8988.8290621186097</v>
      </c>
      <c r="AF104" s="153">
        <v>8260.9345764794107</v>
      </c>
      <c r="AG104" s="153">
        <f t="shared" si="6"/>
        <v>8988.8290621186097</v>
      </c>
      <c r="AH104" s="153">
        <f t="shared" si="7"/>
        <v>0</v>
      </c>
      <c r="AI104" s="153">
        <f t="shared" si="8"/>
        <v>-1735.6709852071999</v>
      </c>
      <c r="AK104" s="152">
        <v>0.52083333333333304</v>
      </c>
      <c r="AL104" s="153">
        <v>4148.7895490106202</v>
      </c>
      <c r="AM104" s="153">
        <v>4827.3150266738003</v>
      </c>
      <c r="AN104" s="153">
        <v>0</v>
      </c>
      <c r="AO104" s="153">
        <v>397.019599396736</v>
      </c>
      <c r="AP104" s="153">
        <v>444.91049021276098</v>
      </c>
      <c r="AQ104" s="153">
        <v>0</v>
      </c>
      <c r="AR104" s="153">
        <v>816.28857581833404</v>
      </c>
      <c r="AS104" s="153">
        <v>29.280479143646399</v>
      </c>
      <c r="AT104" s="153">
        <v>-1613.0394090950499</v>
      </c>
      <c r="AU104" s="153">
        <v>0</v>
      </c>
      <c r="AV104" s="153">
        <v>-748.70425834977505</v>
      </c>
      <c r="AW104" s="153">
        <v>9050.5643111608406</v>
      </c>
      <c r="AX104" s="153">
        <v>8301.8600528110601</v>
      </c>
      <c r="AY104" s="153">
        <f t="shared" si="9"/>
        <v>9050.5643111608406</v>
      </c>
      <c r="AZ104" s="153">
        <f t="shared" si="10"/>
        <v>0</v>
      </c>
      <c r="BA104" s="153">
        <f t="shared" si="11"/>
        <v>-1613.0394090950499</v>
      </c>
    </row>
    <row r="105" spans="1:53" s="147" customFormat="1" x14ac:dyDescent="0.2">
      <c r="A105" s="152">
        <v>0.53125</v>
      </c>
      <c r="B105" s="153">
        <v>3579.4077235749901</v>
      </c>
      <c r="C105" s="153">
        <v>4616.5428411831799</v>
      </c>
      <c r="D105" s="153">
        <v>0</v>
      </c>
      <c r="E105" s="153">
        <v>355.88485539548498</v>
      </c>
      <c r="F105" s="153">
        <v>510.29998144432801</v>
      </c>
      <c r="G105" s="153">
        <v>0</v>
      </c>
      <c r="H105" s="153">
        <v>1472.4189102637499</v>
      </c>
      <c r="I105" s="153">
        <v>2.0867785744195801</v>
      </c>
      <c r="J105" s="153">
        <v>-1073.7642434654699</v>
      </c>
      <c r="K105" s="153">
        <v>-376.310577771525</v>
      </c>
      <c r="L105" s="153">
        <v>-693.60468841461397</v>
      </c>
      <c r="M105" s="153">
        <v>9086.5662691991492</v>
      </c>
      <c r="N105" s="153">
        <v>8392.9615807845294</v>
      </c>
      <c r="O105" s="153">
        <f t="shared" si="3"/>
        <v>9086.5662691991492</v>
      </c>
      <c r="P105" s="153">
        <f t="shared" si="4"/>
        <v>0</v>
      </c>
      <c r="Q105" s="153">
        <f t="shared" si="5"/>
        <v>-1073.7642434654699</v>
      </c>
      <c r="S105" s="152">
        <v>0.53125</v>
      </c>
      <c r="T105" s="153">
        <v>2961.95726905421</v>
      </c>
      <c r="U105" s="153">
        <v>5175.5695925508098</v>
      </c>
      <c r="V105" s="153">
        <v>761.39551177099702</v>
      </c>
      <c r="W105" s="153">
        <v>361.234954187033</v>
      </c>
      <c r="X105" s="153">
        <v>79.2031628656067</v>
      </c>
      <c r="Y105" s="153">
        <v>61.948215758163997</v>
      </c>
      <c r="Z105" s="153">
        <v>1262.99445573772</v>
      </c>
      <c r="AA105" s="153">
        <v>28.306951490446199</v>
      </c>
      <c r="AB105" s="153">
        <v>-1740.8873469323401</v>
      </c>
      <c r="AC105" s="153">
        <v>0</v>
      </c>
      <c r="AD105" s="153">
        <v>-725.73280296982898</v>
      </c>
      <c r="AE105" s="153">
        <v>8951.7227664826496</v>
      </c>
      <c r="AF105" s="153">
        <v>8225.9899635128204</v>
      </c>
      <c r="AG105" s="153">
        <f t="shared" si="6"/>
        <v>8951.7227664826496</v>
      </c>
      <c r="AH105" s="153">
        <f t="shared" si="7"/>
        <v>0</v>
      </c>
      <c r="AI105" s="153">
        <f t="shared" si="8"/>
        <v>-1740.8873469323401</v>
      </c>
      <c r="AK105" s="152">
        <v>0.53125</v>
      </c>
      <c r="AL105" s="153">
        <v>4149.4897181599599</v>
      </c>
      <c r="AM105" s="153">
        <v>4826.4068015787998</v>
      </c>
      <c r="AN105" s="153">
        <v>0</v>
      </c>
      <c r="AO105" s="153">
        <v>397.26527112832201</v>
      </c>
      <c r="AP105" s="153">
        <v>444.91049021276098</v>
      </c>
      <c r="AQ105" s="153">
        <v>0</v>
      </c>
      <c r="AR105" s="153">
        <v>867.52685605772103</v>
      </c>
      <c r="AS105" s="153">
        <v>31.940751055685599</v>
      </c>
      <c r="AT105" s="153">
        <v>-1617.61661739485</v>
      </c>
      <c r="AU105" s="153">
        <v>0</v>
      </c>
      <c r="AV105" s="153">
        <v>-749.08223878019999</v>
      </c>
      <c r="AW105" s="153">
        <v>9099.9232707983992</v>
      </c>
      <c r="AX105" s="153">
        <v>8350.8410320181993</v>
      </c>
      <c r="AY105" s="153">
        <f t="shared" si="9"/>
        <v>9099.9232707983992</v>
      </c>
      <c r="AZ105" s="153">
        <f t="shared" si="10"/>
        <v>0</v>
      </c>
      <c r="BA105" s="153">
        <f t="shared" si="11"/>
        <v>-1617.61661739485</v>
      </c>
    </row>
    <row r="106" spans="1:53" s="147" customFormat="1" x14ac:dyDescent="0.2">
      <c r="A106" s="152">
        <v>0.54166666666666696</v>
      </c>
      <c r="B106" s="153">
        <v>3577.1202378141402</v>
      </c>
      <c r="C106" s="153">
        <v>4657.4559329883195</v>
      </c>
      <c r="D106" s="153">
        <v>0</v>
      </c>
      <c r="E106" s="153">
        <v>356.633025709246</v>
      </c>
      <c r="F106" s="153">
        <v>510.29998144432801</v>
      </c>
      <c r="G106" s="153">
        <v>0</v>
      </c>
      <c r="H106" s="153">
        <v>1472.63715721995</v>
      </c>
      <c r="I106" s="153">
        <v>2.0050586241459398</v>
      </c>
      <c r="J106" s="153">
        <v>-838.54450397238804</v>
      </c>
      <c r="K106" s="153">
        <v>-642.196204731482</v>
      </c>
      <c r="L106" s="153">
        <v>-697.52451411346397</v>
      </c>
      <c r="M106" s="153">
        <v>9095.4106850962507</v>
      </c>
      <c r="N106" s="153">
        <v>8397.8861709827906</v>
      </c>
      <c r="O106" s="153">
        <f t="shared" si="3"/>
        <v>9095.4106850962507</v>
      </c>
      <c r="P106" s="153">
        <f t="shared" si="4"/>
        <v>0</v>
      </c>
      <c r="Q106" s="153">
        <f t="shared" si="5"/>
        <v>-838.54450397238804</v>
      </c>
      <c r="S106" s="152">
        <v>0.54166666666666696</v>
      </c>
      <c r="T106" s="153">
        <v>2960.3901150084698</v>
      </c>
      <c r="U106" s="153">
        <v>5191.43461748965</v>
      </c>
      <c r="V106" s="153">
        <v>758.17469923051999</v>
      </c>
      <c r="W106" s="153">
        <v>358.60141151041199</v>
      </c>
      <c r="X106" s="153">
        <v>78.049755323841595</v>
      </c>
      <c r="Y106" s="153">
        <v>119.78858034256599</v>
      </c>
      <c r="Z106" s="153">
        <v>1267.0515347477501</v>
      </c>
      <c r="AA106" s="153">
        <v>27.855116900610799</v>
      </c>
      <c r="AB106" s="153">
        <v>-1826.4623444670599</v>
      </c>
      <c r="AC106" s="153">
        <v>0</v>
      </c>
      <c r="AD106" s="153">
        <v>-727.72598492674797</v>
      </c>
      <c r="AE106" s="153">
        <v>8934.8834860867591</v>
      </c>
      <c r="AF106" s="153">
        <v>8207.1575011600107</v>
      </c>
      <c r="AG106" s="153">
        <f t="shared" si="6"/>
        <v>8934.8834860867591</v>
      </c>
      <c r="AH106" s="153">
        <f t="shared" si="7"/>
        <v>0</v>
      </c>
      <c r="AI106" s="153">
        <f t="shared" si="8"/>
        <v>-1826.4623444670599</v>
      </c>
      <c r="AK106" s="152">
        <v>0.54166666666666696</v>
      </c>
      <c r="AL106" s="153">
        <v>4150.0232703006404</v>
      </c>
      <c r="AM106" s="153">
        <v>4882.5304717871404</v>
      </c>
      <c r="AN106" s="153">
        <v>0</v>
      </c>
      <c r="AO106" s="153">
        <v>394.95367416007201</v>
      </c>
      <c r="AP106" s="153">
        <v>445.97709829118998</v>
      </c>
      <c r="AQ106" s="153">
        <v>0</v>
      </c>
      <c r="AR106" s="153">
        <v>827.83294816843204</v>
      </c>
      <c r="AS106" s="153">
        <v>31.587716241513501</v>
      </c>
      <c r="AT106" s="153">
        <v>-1620.3092767419701</v>
      </c>
      <c r="AU106" s="153">
        <v>0</v>
      </c>
      <c r="AV106" s="153">
        <v>-754.22375331159503</v>
      </c>
      <c r="AW106" s="153">
        <v>9112.5959022070201</v>
      </c>
      <c r="AX106" s="153">
        <v>8358.3721488954307</v>
      </c>
      <c r="AY106" s="153">
        <f t="shared" si="9"/>
        <v>9112.5959022070201</v>
      </c>
      <c r="AZ106" s="153">
        <f t="shared" si="10"/>
        <v>0</v>
      </c>
      <c r="BA106" s="153">
        <f t="shared" si="11"/>
        <v>-1620.3092767419701</v>
      </c>
    </row>
    <row r="107" spans="1:53" s="147" customFormat="1" x14ac:dyDescent="0.2">
      <c r="A107" s="152">
        <v>0.55208333333333304</v>
      </c>
      <c r="B107" s="153">
        <v>3574.2725587690102</v>
      </c>
      <c r="C107" s="153">
        <v>4672.0913396503902</v>
      </c>
      <c r="D107" s="153">
        <v>0</v>
      </c>
      <c r="E107" s="153">
        <v>359.51349412587302</v>
      </c>
      <c r="F107" s="153">
        <v>510.29998144432801</v>
      </c>
      <c r="G107" s="153">
        <v>0</v>
      </c>
      <c r="H107" s="153">
        <v>1466.7866127520199</v>
      </c>
      <c r="I107" s="153">
        <v>2.2740551558709599</v>
      </c>
      <c r="J107" s="153">
        <v>-797.14364239282997</v>
      </c>
      <c r="K107" s="153">
        <v>-641.65594874317003</v>
      </c>
      <c r="L107" s="153">
        <v>-698.94676229939796</v>
      </c>
      <c r="M107" s="153">
        <v>9146.4384507614996</v>
      </c>
      <c r="N107" s="153">
        <v>8447.4916884620998</v>
      </c>
      <c r="O107" s="153">
        <f t="shared" si="3"/>
        <v>9146.4384507614996</v>
      </c>
      <c r="P107" s="153">
        <f t="shared" si="4"/>
        <v>0</v>
      </c>
      <c r="Q107" s="153">
        <f t="shared" si="5"/>
        <v>-797.14364239282997</v>
      </c>
      <c r="S107" s="152">
        <v>0.55208333333333304</v>
      </c>
      <c r="T107" s="153">
        <v>2957.5226812455498</v>
      </c>
      <c r="U107" s="153">
        <v>5201.4620922938002</v>
      </c>
      <c r="V107" s="153">
        <v>757.53988297954402</v>
      </c>
      <c r="W107" s="153">
        <v>361.20255371538701</v>
      </c>
      <c r="X107" s="153">
        <v>78.049755323841595</v>
      </c>
      <c r="Y107" s="153">
        <v>118.61583367891799</v>
      </c>
      <c r="Z107" s="153">
        <v>1257.32775816772</v>
      </c>
      <c r="AA107" s="153">
        <v>20.653593121126399</v>
      </c>
      <c r="AB107" s="153">
        <v>-1805.28143663381</v>
      </c>
      <c r="AC107" s="153">
        <v>0</v>
      </c>
      <c r="AD107" s="153">
        <v>-728.49806943182205</v>
      </c>
      <c r="AE107" s="153">
        <v>8947.0927138920797</v>
      </c>
      <c r="AF107" s="153">
        <v>8218.5946444602596</v>
      </c>
      <c r="AG107" s="153">
        <f t="shared" si="6"/>
        <v>8947.0927138920797</v>
      </c>
      <c r="AH107" s="153">
        <f t="shared" si="7"/>
        <v>0</v>
      </c>
      <c r="AI107" s="153">
        <f t="shared" si="8"/>
        <v>-1805.28143663381</v>
      </c>
      <c r="AK107" s="152">
        <v>0.55208333333333304</v>
      </c>
      <c r="AL107" s="153">
        <v>4148.32271530862</v>
      </c>
      <c r="AM107" s="153">
        <v>4890.5967208943703</v>
      </c>
      <c r="AN107" s="153">
        <v>0</v>
      </c>
      <c r="AO107" s="153">
        <v>398.91782619422202</v>
      </c>
      <c r="AP107" s="153">
        <v>445.97709829118998</v>
      </c>
      <c r="AQ107" s="153">
        <v>0</v>
      </c>
      <c r="AR107" s="153">
        <v>812.302836414186</v>
      </c>
      <c r="AS107" s="153">
        <v>31.319231385068999</v>
      </c>
      <c r="AT107" s="153">
        <v>-1622.94679773705</v>
      </c>
      <c r="AU107" s="153">
        <v>0</v>
      </c>
      <c r="AV107" s="153">
        <v>-755.060927453349</v>
      </c>
      <c r="AW107" s="153">
        <v>9104.4896307506006</v>
      </c>
      <c r="AX107" s="153">
        <v>8349.4287032972497</v>
      </c>
      <c r="AY107" s="153">
        <f t="shared" si="9"/>
        <v>9104.4896307506006</v>
      </c>
      <c r="AZ107" s="153">
        <f t="shared" si="10"/>
        <v>0</v>
      </c>
      <c r="BA107" s="153">
        <f t="shared" si="11"/>
        <v>-1622.94679773705</v>
      </c>
    </row>
    <row r="108" spans="1:53" s="147" customFormat="1" x14ac:dyDescent="0.2">
      <c r="A108" s="152">
        <v>0.5625</v>
      </c>
      <c r="B108" s="153">
        <v>3574.5593146872402</v>
      </c>
      <c r="C108" s="153">
        <v>4666.0200822636798</v>
      </c>
      <c r="D108" s="153">
        <v>0</v>
      </c>
      <c r="E108" s="153">
        <v>365.54197185029801</v>
      </c>
      <c r="F108" s="153">
        <v>510.29998144432801</v>
      </c>
      <c r="G108" s="153">
        <v>0</v>
      </c>
      <c r="H108" s="153">
        <v>1455.40396038877</v>
      </c>
      <c r="I108" s="153">
        <v>2.0197506514800501</v>
      </c>
      <c r="J108" s="153">
        <v>-842.89369240383201</v>
      </c>
      <c r="K108" s="153">
        <v>-641.50063483252598</v>
      </c>
      <c r="L108" s="153">
        <v>-698.68944086195904</v>
      </c>
      <c r="M108" s="153">
        <v>9089.4507340494401</v>
      </c>
      <c r="N108" s="153">
        <v>8390.7612931874792</v>
      </c>
      <c r="O108" s="153">
        <f t="shared" si="3"/>
        <v>9089.4507340494401</v>
      </c>
      <c r="P108" s="153">
        <f t="shared" si="4"/>
        <v>0</v>
      </c>
      <c r="Q108" s="153">
        <f t="shared" si="5"/>
        <v>-842.89369240383201</v>
      </c>
      <c r="S108" s="152">
        <v>0.5625</v>
      </c>
      <c r="T108" s="153">
        <v>2954.61514795413</v>
      </c>
      <c r="U108" s="153">
        <v>5164.7777017572398</v>
      </c>
      <c r="V108" s="153">
        <v>757.326047990539</v>
      </c>
      <c r="W108" s="153">
        <v>359.67339575288503</v>
      </c>
      <c r="X108" s="153">
        <v>78.049755323841595</v>
      </c>
      <c r="Y108" s="153">
        <v>118.54456239946001</v>
      </c>
      <c r="Z108" s="153">
        <v>1235.1580033752</v>
      </c>
      <c r="AA108" s="153">
        <v>15.7383961795096</v>
      </c>
      <c r="AB108" s="153">
        <v>-1788.36981104184</v>
      </c>
      <c r="AC108" s="153">
        <v>0</v>
      </c>
      <c r="AD108" s="153">
        <v>-724.40389854847103</v>
      </c>
      <c r="AE108" s="153">
        <v>8895.5131996909604</v>
      </c>
      <c r="AF108" s="153">
        <v>8171.10930114249</v>
      </c>
      <c r="AG108" s="153">
        <f t="shared" si="6"/>
        <v>8895.5131996909604</v>
      </c>
      <c r="AH108" s="153">
        <f t="shared" si="7"/>
        <v>0</v>
      </c>
      <c r="AI108" s="153">
        <f t="shared" si="8"/>
        <v>-1788.36981104184</v>
      </c>
      <c r="AK108" s="152">
        <v>0.5625</v>
      </c>
      <c r="AL108" s="153">
        <v>4146.5155540851401</v>
      </c>
      <c r="AM108" s="153">
        <v>4907.80372362043</v>
      </c>
      <c r="AN108" s="153">
        <v>0</v>
      </c>
      <c r="AO108" s="153">
        <v>399.40412355097101</v>
      </c>
      <c r="AP108" s="153">
        <v>445.97709829118998</v>
      </c>
      <c r="AQ108" s="153">
        <v>0</v>
      </c>
      <c r="AR108" s="153">
        <v>733.060358626224</v>
      </c>
      <c r="AS108" s="153">
        <v>31.346083932471899</v>
      </c>
      <c r="AT108" s="153">
        <v>-1612.53435822554</v>
      </c>
      <c r="AU108" s="153">
        <v>0</v>
      </c>
      <c r="AV108" s="153">
        <v>-756.10460984231599</v>
      </c>
      <c r="AW108" s="153">
        <v>9051.5725838808903</v>
      </c>
      <c r="AX108" s="153">
        <v>8295.4679740385709</v>
      </c>
      <c r="AY108" s="153">
        <f t="shared" si="9"/>
        <v>9051.5725838808903</v>
      </c>
      <c r="AZ108" s="153">
        <f t="shared" si="10"/>
        <v>0</v>
      </c>
      <c r="BA108" s="153">
        <f t="shared" si="11"/>
        <v>-1612.53435822554</v>
      </c>
    </row>
    <row r="109" spans="1:53" s="147" customFormat="1" x14ac:dyDescent="0.2">
      <c r="A109" s="152">
        <v>0.57291666666666696</v>
      </c>
      <c r="B109" s="153">
        <v>3574.1925497647999</v>
      </c>
      <c r="C109" s="153">
        <v>4578.5242250543097</v>
      </c>
      <c r="D109" s="153">
        <v>0</v>
      </c>
      <c r="E109" s="153">
        <v>369.20403109710003</v>
      </c>
      <c r="F109" s="153">
        <v>510.29998144432801</v>
      </c>
      <c r="G109" s="153">
        <v>0</v>
      </c>
      <c r="H109" s="153">
        <v>1442.8184421502599</v>
      </c>
      <c r="I109" s="153">
        <v>2.3077189594187999</v>
      </c>
      <c r="J109" s="153">
        <v>-847.50437614668203</v>
      </c>
      <c r="K109" s="153">
        <v>-641.29129779607001</v>
      </c>
      <c r="L109" s="153">
        <v>-690.27379712568302</v>
      </c>
      <c r="M109" s="153">
        <v>8988.5512745274591</v>
      </c>
      <c r="N109" s="153">
        <v>8298.2774774017798</v>
      </c>
      <c r="O109" s="153">
        <f t="shared" si="3"/>
        <v>8988.5512745274591</v>
      </c>
      <c r="P109" s="153">
        <f t="shared" si="4"/>
        <v>0</v>
      </c>
      <c r="Q109" s="153">
        <f t="shared" si="5"/>
        <v>-847.50437614668203</v>
      </c>
      <c r="S109" s="152">
        <v>0.57291666666666696</v>
      </c>
      <c r="T109" s="153">
        <v>2952.0476873185698</v>
      </c>
      <c r="U109" s="153">
        <v>5154.0995970706899</v>
      </c>
      <c r="V109" s="153">
        <v>747.71707115560196</v>
      </c>
      <c r="W109" s="153">
        <v>358.34600820522297</v>
      </c>
      <c r="X109" s="153">
        <v>78.049755323841595</v>
      </c>
      <c r="Y109" s="153">
        <v>118.43441565196601</v>
      </c>
      <c r="Z109" s="153">
        <v>1197.87811872004</v>
      </c>
      <c r="AA109" s="153">
        <v>13.045477524641299</v>
      </c>
      <c r="AB109" s="153">
        <v>-1817.6378066816701</v>
      </c>
      <c r="AC109" s="153">
        <v>0</v>
      </c>
      <c r="AD109" s="153">
        <v>-722.66004370350095</v>
      </c>
      <c r="AE109" s="153">
        <v>8801.9803242888993</v>
      </c>
      <c r="AF109" s="153">
        <v>8079.3202805853998</v>
      </c>
      <c r="AG109" s="153">
        <f t="shared" si="6"/>
        <v>8801.9803242888993</v>
      </c>
      <c r="AH109" s="153">
        <f t="shared" si="7"/>
        <v>0</v>
      </c>
      <c r="AI109" s="153">
        <f t="shared" si="8"/>
        <v>-1817.6378066816701</v>
      </c>
      <c r="AK109" s="152">
        <v>0.57291666666666696</v>
      </c>
      <c r="AL109" s="153">
        <v>4144.9218006933597</v>
      </c>
      <c r="AM109" s="153">
        <v>4863.7579376418898</v>
      </c>
      <c r="AN109" s="153">
        <v>0</v>
      </c>
      <c r="AO109" s="153">
        <v>398.846787565819</v>
      </c>
      <c r="AP109" s="153">
        <v>263.14701410128202</v>
      </c>
      <c r="AQ109" s="153">
        <v>0</v>
      </c>
      <c r="AR109" s="153">
        <v>719.798591465806</v>
      </c>
      <c r="AS109" s="153">
        <v>32.319783875684898</v>
      </c>
      <c r="AT109" s="153">
        <v>-1666.7645065197501</v>
      </c>
      <c r="AU109" s="153">
        <v>0</v>
      </c>
      <c r="AV109" s="153">
        <v>-750.09341134384204</v>
      </c>
      <c r="AW109" s="153">
        <v>8756.0274088240803</v>
      </c>
      <c r="AX109" s="153">
        <v>8005.9339974802397</v>
      </c>
      <c r="AY109" s="153">
        <f t="shared" si="9"/>
        <v>8756.0274088240803</v>
      </c>
      <c r="AZ109" s="153">
        <f t="shared" si="10"/>
        <v>0</v>
      </c>
      <c r="BA109" s="153">
        <f t="shared" si="11"/>
        <v>-1666.7645065197501</v>
      </c>
    </row>
    <row r="110" spans="1:53" s="147" customFormat="1" x14ac:dyDescent="0.2">
      <c r="A110" s="152">
        <v>0.58333333333333304</v>
      </c>
      <c r="B110" s="153">
        <v>3572.4385713382999</v>
      </c>
      <c r="C110" s="153">
        <v>4475.90025787593</v>
      </c>
      <c r="D110" s="153">
        <v>0</v>
      </c>
      <c r="E110" s="153">
        <v>368.15775075749599</v>
      </c>
      <c r="F110" s="153">
        <v>510.29998144432801</v>
      </c>
      <c r="G110" s="153">
        <v>0</v>
      </c>
      <c r="H110" s="153">
        <v>1424.79082179736</v>
      </c>
      <c r="I110" s="153">
        <v>2.2717690647848401</v>
      </c>
      <c r="J110" s="153">
        <v>-623.63902628765504</v>
      </c>
      <c r="K110" s="153">
        <v>-765.66794032888902</v>
      </c>
      <c r="L110" s="153">
        <v>-679.94201994073796</v>
      </c>
      <c r="M110" s="153">
        <v>8964.5521856616597</v>
      </c>
      <c r="N110" s="153">
        <v>8284.6101657209201</v>
      </c>
      <c r="O110" s="153">
        <f t="shared" si="3"/>
        <v>8964.5521856616597</v>
      </c>
      <c r="P110" s="153">
        <f t="shared" si="4"/>
        <v>0</v>
      </c>
      <c r="Q110" s="153">
        <f t="shared" si="5"/>
        <v>-623.63902628765504</v>
      </c>
      <c r="S110" s="152">
        <v>0.58333333333333304</v>
      </c>
      <c r="T110" s="153">
        <v>2949.2535821290899</v>
      </c>
      <c r="U110" s="153">
        <v>5120.5417549011299</v>
      </c>
      <c r="V110" s="153">
        <v>627.618050540632</v>
      </c>
      <c r="W110" s="153">
        <v>358.757413594436</v>
      </c>
      <c r="X110" s="153">
        <v>79.107523725807894</v>
      </c>
      <c r="Y110" s="153">
        <v>0</v>
      </c>
      <c r="Z110" s="153">
        <v>1190.5920557583299</v>
      </c>
      <c r="AA110" s="153">
        <v>14.087913762928601</v>
      </c>
      <c r="AB110" s="153">
        <v>-1541.64702249175</v>
      </c>
      <c r="AC110" s="153">
        <v>0</v>
      </c>
      <c r="AD110" s="153">
        <v>-715.88494804975005</v>
      </c>
      <c r="AE110" s="153">
        <v>8798.3112719206001</v>
      </c>
      <c r="AF110" s="153">
        <v>8082.42632387085</v>
      </c>
      <c r="AG110" s="153">
        <f t="shared" si="6"/>
        <v>8798.3112719206001</v>
      </c>
      <c r="AH110" s="153">
        <f t="shared" si="7"/>
        <v>0</v>
      </c>
      <c r="AI110" s="153">
        <f t="shared" si="8"/>
        <v>-1541.64702249175</v>
      </c>
      <c r="AK110" s="152">
        <v>0.58333333333333304</v>
      </c>
      <c r="AL110" s="153">
        <v>4143.3279496171799</v>
      </c>
      <c r="AM110" s="153">
        <v>4922.3370390213704</v>
      </c>
      <c r="AN110" s="153">
        <v>0</v>
      </c>
      <c r="AO110" s="153">
        <v>397.88178689413797</v>
      </c>
      <c r="AP110" s="153">
        <v>161.63111353837701</v>
      </c>
      <c r="AQ110" s="153">
        <v>0</v>
      </c>
      <c r="AR110" s="153">
        <v>735.95192880142599</v>
      </c>
      <c r="AS110" s="153">
        <v>36.071744180916703</v>
      </c>
      <c r="AT110" s="153">
        <v>-1765.1375461366099</v>
      </c>
      <c r="AU110" s="153">
        <v>0</v>
      </c>
      <c r="AV110" s="153">
        <v>-755.09744420656398</v>
      </c>
      <c r="AW110" s="153">
        <v>8632.0640159167997</v>
      </c>
      <c r="AX110" s="153">
        <v>7876.9665717102298</v>
      </c>
      <c r="AY110" s="153">
        <f t="shared" si="9"/>
        <v>8632.0640159167997</v>
      </c>
      <c r="AZ110" s="153">
        <f t="shared" si="10"/>
        <v>0</v>
      </c>
      <c r="BA110" s="153">
        <f t="shared" si="11"/>
        <v>-1765.1375461366099</v>
      </c>
    </row>
    <row r="111" spans="1:53" s="147" customFormat="1" x14ac:dyDescent="0.2">
      <c r="A111" s="152">
        <v>0.59375</v>
      </c>
      <c r="B111" s="153">
        <v>3570.6246105814198</v>
      </c>
      <c r="C111" s="153">
        <v>4598.9740439021098</v>
      </c>
      <c r="D111" s="153">
        <v>0</v>
      </c>
      <c r="E111" s="153">
        <v>369.44534701754901</v>
      </c>
      <c r="F111" s="153">
        <v>510.29998144432801</v>
      </c>
      <c r="G111" s="153">
        <v>0</v>
      </c>
      <c r="H111" s="153">
        <v>1402.8748167422</v>
      </c>
      <c r="I111" s="153">
        <v>1.6653225262648099</v>
      </c>
      <c r="J111" s="153">
        <v>-583.78683864906895</v>
      </c>
      <c r="K111" s="153">
        <v>-942.45455761000096</v>
      </c>
      <c r="L111" s="153">
        <v>-691.79177418166398</v>
      </c>
      <c r="M111" s="153">
        <v>8927.6427259548109</v>
      </c>
      <c r="N111" s="153">
        <v>8235.8509517731509</v>
      </c>
      <c r="O111" s="153">
        <f t="shared" si="3"/>
        <v>8927.6427259548109</v>
      </c>
      <c r="P111" s="153">
        <f t="shared" si="4"/>
        <v>0</v>
      </c>
      <c r="Q111" s="153">
        <f t="shared" si="5"/>
        <v>-583.78683864906895</v>
      </c>
      <c r="S111" s="152">
        <v>0.59375</v>
      </c>
      <c r="T111" s="153">
        <v>2947.2329761678602</v>
      </c>
      <c r="U111" s="153">
        <v>5125.8393645916403</v>
      </c>
      <c r="V111" s="153">
        <v>612.48957377902298</v>
      </c>
      <c r="W111" s="153">
        <v>359.32142297250198</v>
      </c>
      <c r="X111" s="153">
        <v>79.012421249817805</v>
      </c>
      <c r="Y111" s="153">
        <v>0</v>
      </c>
      <c r="Z111" s="153">
        <v>1182.2543709013401</v>
      </c>
      <c r="AA111" s="153">
        <v>12.3814684167747</v>
      </c>
      <c r="AB111" s="153">
        <v>-1545.0125898873</v>
      </c>
      <c r="AC111" s="153">
        <v>0</v>
      </c>
      <c r="AD111" s="153">
        <v>-716.003118586239</v>
      </c>
      <c r="AE111" s="153">
        <v>8773.5190081916608</v>
      </c>
      <c r="AF111" s="153">
        <v>8057.5158896054199</v>
      </c>
      <c r="AG111" s="153">
        <f t="shared" si="6"/>
        <v>8773.5190081916608</v>
      </c>
      <c r="AH111" s="153">
        <f t="shared" si="7"/>
        <v>0</v>
      </c>
      <c r="AI111" s="153">
        <f t="shared" si="8"/>
        <v>-1545.0125898873</v>
      </c>
      <c r="AK111" s="152">
        <v>0.59375</v>
      </c>
      <c r="AL111" s="153">
        <v>4140.3137675037397</v>
      </c>
      <c r="AM111" s="153">
        <v>4966.6099471921598</v>
      </c>
      <c r="AN111" s="153">
        <v>0</v>
      </c>
      <c r="AO111" s="153">
        <v>401.046715791368</v>
      </c>
      <c r="AP111" s="153">
        <v>163.00569298134599</v>
      </c>
      <c r="AQ111" s="153">
        <v>0</v>
      </c>
      <c r="AR111" s="153">
        <v>738.91754988916102</v>
      </c>
      <c r="AS111" s="153">
        <v>31.930009014733599</v>
      </c>
      <c r="AT111" s="153">
        <v>-1812.57575963866</v>
      </c>
      <c r="AU111" s="153">
        <v>0</v>
      </c>
      <c r="AV111" s="153">
        <v>-759.48833380398696</v>
      </c>
      <c r="AW111" s="153">
        <v>8629.2479227338499</v>
      </c>
      <c r="AX111" s="153">
        <v>7869.75958892986</v>
      </c>
      <c r="AY111" s="153">
        <f t="shared" si="9"/>
        <v>8629.2479227338499</v>
      </c>
      <c r="AZ111" s="153">
        <f t="shared" si="10"/>
        <v>0</v>
      </c>
      <c r="BA111" s="153">
        <f t="shared" si="11"/>
        <v>-1812.57575963866</v>
      </c>
    </row>
    <row r="112" spans="1:53" s="147" customFormat="1" x14ac:dyDescent="0.2">
      <c r="A112" s="152">
        <v>0.60416666666666696</v>
      </c>
      <c r="B112" s="153">
        <v>3567.4901756180702</v>
      </c>
      <c r="C112" s="153">
        <v>4588.3055271577696</v>
      </c>
      <c r="D112" s="153">
        <v>0</v>
      </c>
      <c r="E112" s="153">
        <v>359.65233319280497</v>
      </c>
      <c r="F112" s="153">
        <v>510.29998144432801</v>
      </c>
      <c r="G112" s="153">
        <v>0</v>
      </c>
      <c r="H112" s="153">
        <v>1377.3664943946801</v>
      </c>
      <c r="I112" s="153">
        <v>1.9172017169222</v>
      </c>
      <c r="J112" s="153">
        <v>-590.90492808567103</v>
      </c>
      <c r="K112" s="153">
        <v>-940.21257521948905</v>
      </c>
      <c r="L112" s="153">
        <v>-689.73277207445801</v>
      </c>
      <c r="M112" s="153">
        <v>8873.9142102194201</v>
      </c>
      <c r="N112" s="153">
        <v>8184.1814381449603</v>
      </c>
      <c r="O112" s="153">
        <f t="shared" si="3"/>
        <v>8873.9142102194201</v>
      </c>
      <c r="P112" s="153">
        <f t="shared" si="4"/>
        <v>0</v>
      </c>
      <c r="Q112" s="153">
        <f t="shared" si="5"/>
        <v>-590.90492808567103</v>
      </c>
      <c r="S112" s="152">
        <v>0.60416666666666696</v>
      </c>
      <c r="T112" s="153">
        <v>2945.6525695779901</v>
      </c>
      <c r="U112" s="153">
        <v>5107.7458581832198</v>
      </c>
      <c r="V112" s="153">
        <v>612.42943243345997</v>
      </c>
      <c r="W112" s="153">
        <v>358.829665372237</v>
      </c>
      <c r="X112" s="153">
        <v>78.997790099665494</v>
      </c>
      <c r="Y112" s="153">
        <v>0</v>
      </c>
      <c r="Z112" s="153">
        <v>1165.00759034154</v>
      </c>
      <c r="AA112" s="153">
        <v>10.8357386658253</v>
      </c>
      <c r="AB112" s="153">
        <v>-1556.1938373795899</v>
      </c>
      <c r="AC112" s="153">
        <v>0</v>
      </c>
      <c r="AD112" s="153">
        <v>-713.96037992112497</v>
      </c>
      <c r="AE112" s="153">
        <v>8723.3048072943293</v>
      </c>
      <c r="AF112" s="153">
        <v>8009.3444273732102</v>
      </c>
      <c r="AG112" s="153">
        <f t="shared" si="6"/>
        <v>8723.3048072943293</v>
      </c>
      <c r="AH112" s="153">
        <f t="shared" si="7"/>
        <v>0</v>
      </c>
      <c r="AI112" s="153">
        <f t="shared" si="8"/>
        <v>-1556.1938373795899</v>
      </c>
      <c r="AK112" s="152">
        <v>0.60416666666666696</v>
      </c>
      <c r="AL112" s="153">
        <v>4138.1931696327501</v>
      </c>
      <c r="AM112" s="153">
        <v>4923.6814797910702</v>
      </c>
      <c r="AN112" s="153">
        <v>0</v>
      </c>
      <c r="AO112" s="153">
        <v>399.590849394401</v>
      </c>
      <c r="AP112" s="153">
        <v>162.338545382631</v>
      </c>
      <c r="AQ112" s="153">
        <v>0</v>
      </c>
      <c r="AR112" s="153">
        <v>746.91016210563203</v>
      </c>
      <c r="AS112" s="153">
        <v>32.330408125640801</v>
      </c>
      <c r="AT112" s="153">
        <v>-1813.83604641337</v>
      </c>
      <c r="AU112" s="153">
        <v>0</v>
      </c>
      <c r="AV112" s="153">
        <v>-755.08841146851</v>
      </c>
      <c r="AW112" s="153">
        <v>8589.2085680187593</v>
      </c>
      <c r="AX112" s="153">
        <v>7834.1201565502497</v>
      </c>
      <c r="AY112" s="153">
        <f t="shared" si="9"/>
        <v>8589.2085680187593</v>
      </c>
      <c r="AZ112" s="153">
        <f t="shared" si="10"/>
        <v>0</v>
      </c>
      <c r="BA112" s="153">
        <f t="shared" si="11"/>
        <v>-1813.83604641337</v>
      </c>
    </row>
    <row r="113" spans="1:53" s="147" customFormat="1" x14ac:dyDescent="0.2">
      <c r="A113" s="152">
        <v>0.61458333333333304</v>
      </c>
      <c r="B113" s="153">
        <v>3567.9369983902702</v>
      </c>
      <c r="C113" s="153">
        <v>4558.2835205690399</v>
      </c>
      <c r="D113" s="153">
        <v>0</v>
      </c>
      <c r="E113" s="153">
        <v>358.30456632689697</v>
      </c>
      <c r="F113" s="153">
        <v>510.29998144432801</v>
      </c>
      <c r="G113" s="153">
        <v>0</v>
      </c>
      <c r="H113" s="153">
        <v>1349.7985756748201</v>
      </c>
      <c r="I113" s="153">
        <v>1.90023826405607</v>
      </c>
      <c r="J113" s="153">
        <v>-597.89890284526302</v>
      </c>
      <c r="K113" s="153">
        <v>-939.38870091194406</v>
      </c>
      <c r="L113" s="153">
        <v>-686.534815680478</v>
      </c>
      <c r="M113" s="153">
        <v>8809.2362769121992</v>
      </c>
      <c r="N113" s="153">
        <v>8122.7014612317198</v>
      </c>
      <c r="O113" s="153">
        <f t="shared" si="3"/>
        <v>8809.2362769121992</v>
      </c>
      <c r="P113" s="153">
        <f t="shared" si="4"/>
        <v>0</v>
      </c>
      <c r="Q113" s="153">
        <f t="shared" si="5"/>
        <v>-597.89890284526302</v>
      </c>
      <c r="S113" s="152">
        <v>0.61458333333333304</v>
      </c>
      <c r="T113" s="153">
        <v>2946.0259526826098</v>
      </c>
      <c r="U113" s="153">
        <v>5085.9649769208099</v>
      </c>
      <c r="V113" s="153">
        <v>608.44017206820001</v>
      </c>
      <c r="W113" s="153">
        <v>358.14127990872998</v>
      </c>
      <c r="X113" s="153">
        <v>80.406419346580705</v>
      </c>
      <c r="Y113" s="153">
        <v>0</v>
      </c>
      <c r="Z113" s="153">
        <v>1159.01358372707</v>
      </c>
      <c r="AA113" s="153">
        <v>13.2000427189978</v>
      </c>
      <c r="AB113" s="153">
        <v>-1567.7905850192401</v>
      </c>
      <c r="AC113" s="153">
        <v>0</v>
      </c>
      <c r="AD113" s="153">
        <v>-711.75563230933903</v>
      </c>
      <c r="AE113" s="153">
        <v>8683.40184235376</v>
      </c>
      <c r="AF113" s="153">
        <v>7971.6462100444196</v>
      </c>
      <c r="AG113" s="153">
        <f t="shared" si="6"/>
        <v>8683.40184235376</v>
      </c>
      <c r="AH113" s="153">
        <f t="shared" si="7"/>
        <v>0</v>
      </c>
      <c r="AI113" s="153">
        <f t="shared" si="8"/>
        <v>-1567.7905850192401</v>
      </c>
      <c r="AK113" s="152">
        <v>0.61458333333333304</v>
      </c>
      <c r="AL113" s="153">
        <v>4137.3728486831496</v>
      </c>
      <c r="AM113" s="153">
        <v>4922.2523996671798</v>
      </c>
      <c r="AN113" s="153">
        <v>0</v>
      </c>
      <c r="AO113" s="153">
        <v>399.17064408835802</v>
      </c>
      <c r="AP113" s="153">
        <v>162.13746484802101</v>
      </c>
      <c r="AQ113" s="153">
        <v>0</v>
      </c>
      <c r="AR113" s="153">
        <v>717.11209857033498</v>
      </c>
      <c r="AS113" s="153">
        <v>43.2489732325067</v>
      </c>
      <c r="AT113" s="153">
        <v>-1810.92562924666</v>
      </c>
      <c r="AU113" s="153">
        <v>0</v>
      </c>
      <c r="AV113" s="153">
        <v>-754.78663396135198</v>
      </c>
      <c r="AW113" s="153">
        <v>8570.3687998428904</v>
      </c>
      <c r="AX113" s="153">
        <v>7815.5821658815303</v>
      </c>
      <c r="AY113" s="153">
        <f t="shared" si="9"/>
        <v>8570.3687998428904</v>
      </c>
      <c r="AZ113" s="153">
        <f t="shared" si="10"/>
        <v>0</v>
      </c>
      <c r="BA113" s="153">
        <f t="shared" si="11"/>
        <v>-1810.92562924666</v>
      </c>
    </row>
    <row r="114" spans="1:53" s="147" customFormat="1" x14ac:dyDescent="0.2">
      <c r="A114" s="152">
        <v>0.625</v>
      </c>
      <c r="B114" s="153">
        <v>3569.1040650188702</v>
      </c>
      <c r="C114" s="153">
        <v>4568.5051240320399</v>
      </c>
      <c r="D114" s="153">
        <v>0</v>
      </c>
      <c r="E114" s="153">
        <v>354.12317240823501</v>
      </c>
      <c r="F114" s="153">
        <v>512.33395522767898</v>
      </c>
      <c r="G114" s="153">
        <v>0</v>
      </c>
      <c r="H114" s="153">
        <v>1312.9674923459099</v>
      </c>
      <c r="I114" s="153">
        <v>2.23531343000441</v>
      </c>
      <c r="J114" s="153">
        <v>-728.73220599963804</v>
      </c>
      <c r="K114" s="153">
        <v>-756.16648139341805</v>
      </c>
      <c r="L114" s="153">
        <v>-687.07411729026398</v>
      </c>
      <c r="M114" s="153">
        <v>8834.3704350696898</v>
      </c>
      <c r="N114" s="153">
        <v>8147.29631777942</v>
      </c>
      <c r="O114" s="153">
        <f t="shared" si="3"/>
        <v>8834.3704350696898</v>
      </c>
      <c r="P114" s="153">
        <f t="shared" si="4"/>
        <v>0</v>
      </c>
      <c r="Q114" s="153">
        <f t="shared" si="5"/>
        <v>-728.73220599963804</v>
      </c>
      <c r="S114" s="152">
        <v>0.625</v>
      </c>
      <c r="T114" s="153">
        <v>2945.1323827995898</v>
      </c>
      <c r="U114" s="153">
        <v>5028.3809380005296</v>
      </c>
      <c r="V114" s="153">
        <v>557.10757595717996</v>
      </c>
      <c r="W114" s="153">
        <v>356.94407825584398</v>
      </c>
      <c r="X114" s="153">
        <v>78.913917212995301</v>
      </c>
      <c r="Y114" s="153">
        <v>0</v>
      </c>
      <c r="Z114" s="153">
        <v>1091.35020070937</v>
      </c>
      <c r="AA114" s="153">
        <v>14.844465552322299</v>
      </c>
      <c r="AB114" s="153">
        <v>-1441.0834545898399</v>
      </c>
      <c r="AC114" s="153">
        <v>0</v>
      </c>
      <c r="AD114" s="153">
        <v>-704.74902473780105</v>
      </c>
      <c r="AE114" s="153">
        <v>8631.5901038979791</v>
      </c>
      <c r="AF114" s="153">
        <v>7926.84107916018</v>
      </c>
      <c r="AG114" s="153">
        <f t="shared" si="6"/>
        <v>8631.5901038979791</v>
      </c>
      <c r="AH114" s="153">
        <f t="shared" si="7"/>
        <v>0</v>
      </c>
      <c r="AI114" s="153">
        <f t="shared" si="8"/>
        <v>-1441.0834545898399</v>
      </c>
      <c r="AK114" s="152">
        <v>0.625</v>
      </c>
      <c r="AL114" s="153">
        <v>4138.1864945327397</v>
      </c>
      <c r="AM114" s="153">
        <v>4846.8955238753297</v>
      </c>
      <c r="AN114" s="153">
        <v>0</v>
      </c>
      <c r="AO114" s="153">
        <v>395.21365812250201</v>
      </c>
      <c r="AP114" s="153">
        <v>238.98997948972499</v>
      </c>
      <c r="AQ114" s="153">
        <v>0</v>
      </c>
      <c r="AR114" s="153">
        <v>639.99657462981304</v>
      </c>
      <c r="AS114" s="153">
        <v>41.963913034363998</v>
      </c>
      <c r="AT114" s="153">
        <v>-1757.45219118821</v>
      </c>
      <c r="AU114" s="153">
        <v>0</v>
      </c>
      <c r="AV114" s="153">
        <v>-747.14782556889395</v>
      </c>
      <c r="AW114" s="153">
        <v>8543.7939524962494</v>
      </c>
      <c r="AX114" s="153">
        <v>7796.6461269273595</v>
      </c>
      <c r="AY114" s="153">
        <f t="shared" si="9"/>
        <v>8543.7939524962494</v>
      </c>
      <c r="AZ114" s="153">
        <f t="shared" si="10"/>
        <v>0</v>
      </c>
      <c r="BA114" s="153">
        <f t="shared" si="11"/>
        <v>-1757.45219118821</v>
      </c>
    </row>
    <row r="115" spans="1:53" s="147" customFormat="1" x14ac:dyDescent="0.2">
      <c r="A115" s="152">
        <v>0.63541666666666696</v>
      </c>
      <c r="B115" s="153">
        <v>3567.0233098901899</v>
      </c>
      <c r="C115" s="153">
        <v>4584.1741286782799</v>
      </c>
      <c r="D115" s="153">
        <v>0</v>
      </c>
      <c r="E115" s="153">
        <v>355.90112891490497</v>
      </c>
      <c r="F115" s="153">
        <v>512.33395522767898</v>
      </c>
      <c r="G115" s="153">
        <v>0</v>
      </c>
      <c r="H115" s="153">
        <v>1267.8561072288701</v>
      </c>
      <c r="I115" s="153">
        <v>3.1451063062764901</v>
      </c>
      <c r="J115" s="153">
        <v>-826.82990612663502</v>
      </c>
      <c r="K115" s="153">
        <v>-634.01833092603397</v>
      </c>
      <c r="L115" s="153">
        <v>-688.29167287171003</v>
      </c>
      <c r="M115" s="153">
        <v>8829.5854991935303</v>
      </c>
      <c r="N115" s="153">
        <v>8141.2938263218202</v>
      </c>
      <c r="O115" s="153">
        <f t="shared" si="3"/>
        <v>8829.5854991935303</v>
      </c>
      <c r="P115" s="153">
        <f t="shared" si="4"/>
        <v>0</v>
      </c>
      <c r="Q115" s="153">
        <f t="shared" si="5"/>
        <v>-826.82990612663502</v>
      </c>
      <c r="S115" s="152">
        <v>0.63541666666666696</v>
      </c>
      <c r="T115" s="153">
        <v>2945.4524463931102</v>
      </c>
      <c r="U115" s="153">
        <v>5078.7130397800202</v>
      </c>
      <c r="V115" s="153">
        <v>550.27838872354198</v>
      </c>
      <c r="W115" s="153">
        <v>358.32340847576802</v>
      </c>
      <c r="X115" s="153">
        <v>79.228629513610301</v>
      </c>
      <c r="Y115" s="153">
        <v>0</v>
      </c>
      <c r="Z115" s="153">
        <v>1027.6051196630799</v>
      </c>
      <c r="AA115" s="153">
        <v>16.853616720026999</v>
      </c>
      <c r="AB115" s="153">
        <v>-1418.01873276233</v>
      </c>
      <c r="AC115" s="153">
        <v>0</v>
      </c>
      <c r="AD115" s="153">
        <v>-709.22635554249803</v>
      </c>
      <c r="AE115" s="153">
        <v>8638.4359165068308</v>
      </c>
      <c r="AF115" s="153">
        <v>7929.2095609643302</v>
      </c>
      <c r="AG115" s="153">
        <f t="shared" si="6"/>
        <v>8638.4359165068308</v>
      </c>
      <c r="AH115" s="153">
        <f t="shared" si="7"/>
        <v>0</v>
      </c>
      <c r="AI115" s="153">
        <f t="shared" si="8"/>
        <v>-1418.01873276233</v>
      </c>
      <c r="AK115" s="152">
        <v>0.63541666666666696</v>
      </c>
      <c r="AL115" s="153">
        <v>4137.7597765537503</v>
      </c>
      <c r="AM115" s="153">
        <v>4849.7892141946904</v>
      </c>
      <c r="AN115" s="153">
        <v>0</v>
      </c>
      <c r="AO115" s="153">
        <v>399.13175572677102</v>
      </c>
      <c r="AP115" s="153">
        <v>259.636851009971</v>
      </c>
      <c r="AQ115" s="153">
        <v>0</v>
      </c>
      <c r="AR115" s="153">
        <v>619.45908199209805</v>
      </c>
      <c r="AS115" s="153">
        <v>44.637874251722799</v>
      </c>
      <c r="AT115" s="153">
        <v>-1755.5538093088201</v>
      </c>
      <c r="AU115" s="153">
        <v>0</v>
      </c>
      <c r="AV115" s="153">
        <v>-747.70546630823105</v>
      </c>
      <c r="AW115" s="153">
        <v>8554.8607444201807</v>
      </c>
      <c r="AX115" s="153">
        <v>7807.1552781119499</v>
      </c>
      <c r="AY115" s="153">
        <f t="shared" si="9"/>
        <v>8554.8607444201807</v>
      </c>
      <c r="AZ115" s="153">
        <f t="shared" si="10"/>
        <v>0</v>
      </c>
      <c r="BA115" s="153">
        <f t="shared" si="11"/>
        <v>-1755.5538093088201</v>
      </c>
    </row>
    <row r="116" spans="1:53" s="147" customFormat="1" x14ac:dyDescent="0.2">
      <c r="A116" s="152">
        <v>0.64583333333333304</v>
      </c>
      <c r="B116" s="153">
        <v>3562.9285063666998</v>
      </c>
      <c r="C116" s="153">
        <v>4615.4064788025198</v>
      </c>
      <c r="D116" s="153">
        <v>0</v>
      </c>
      <c r="E116" s="153">
        <v>346.70374938288199</v>
      </c>
      <c r="F116" s="153">
        <v>512.33395522767898</v>
      </c>
      <c r="G116" s="153">
        <v>0</v>
      </c>
      <c r="H116" s="153">
        <v>1219.22177453014</v>
      </c>
      <c r="I116" s="153">
        <v>4.2534616956636802</v>
      </c>
      <c r="J116" s="153">
        <v>-821.68608077190299</v>
      </c>
      <c r="K116" s="153">
        <v>-632.68123898413296</v>
      </c>
      <c r="L116" s="153">
        <v>-690.15648411371501</v>
      </c>
      <c r="M116" s="153">
        <v>8806.48060624955</v>
      </c>
      <c r="N116" s="153">
        <v>8116.3241221358303</v>
      </c>
      <c r="O116" s="153">
        <f t="shared" si="3"/>
        <v>8806.48060624955</v>
      </c>
      <c r="P116" s="153">
        <f t="shared" si="4"/>
        <v>0</v>
      </c>
      <c r="Q116" s="153">
        <f t="shared" si="5"/>
        <v>-821.68608077190299</v>
      </c>
      <c r="S116" s="152">
        <v>0.64583333333333304</v>
      </c>
      <c r="T116" s="153">
        <v>2943.96541000054</v>
      </c>
      <c r="U116" s="153">
        <v>5155.49655707894</v>
      </c>
      <c r="V116" s="153">
        <v>550.27838872354198</v>
      </c>
      <c r="W116" s="153">
        <v>358.50093182919801</v>
      </c>
      <c r="X116" s="153">
        <v>78.888419629483806</v>
      </c>
      <c r="Y116" s="153">
        <v>0</v>
      </c>
      <c r="Z116" s="153">
        <v>940.27047895207795</v>
      </c>
      <c r="AA116" s="153">
        <v>19.865104890936799</v>
      </c>
      <c r="AB116" s="153">
        <v>-1400.77525792029</v>
      </c>
      <c r="AC116" s="153">
        <v>0</v>
      </c>
      <c r="AD116" s="153">
        <v>-716.03652457742305</v>
      </c>
      <c r="AE116" s="153">
        <v>8646.4900331844292</v>
      </c>
      <c r="AF116" s="153">
        <v>7930.453508607</v>
      </c>
      <c r="AG116" s="153">
        <f t="shared" si="6"/>
        <v>8646.4900331844292</v>
      </c>
      <c r="AH116" s="153">
        <f t="shared" si="7"/>
        <v>0</v>
      </c>
      <c r="AI116" s="153">
        <f t="shared" si="8"/>
        <v>-1400.77525792029</v>
      </c>
      <c r="AK116" s="152">
        <v>0.64583333333333304</v>
      </c>
      <c r="AL116" s="153">
        <v>4137.5196031990799</v>
      </c>
      <c r="AM116" s="153">
        <v>4881.1439420550896</v>
      </c>
      <c r="AN116" s="153">
        <v>0</v>
      </c>
      <c r="AO116" s="153">
        <v>396.65324908449901</v>
      </c>
      <c r="AP116" s="153">
        <v>258.868813770781</v>
      </c>
      <c r="AQ116" s="153">
        <v>0</v>
      </c>
      <c r="AR116" s="153">
        <v>603.09267745201601</v>
      </c>
      <c r="AS116" s="153">
        <v>38.053783136788603</v>
      </c>
      <c r="AT116" s="153">
        <v>-1830.0448367030799</v>
      </c>
      <c r="AU116" s="153">
        <v>0</v>
      </c>
      <c r="AV116" s="153">
        <v>-750.42411716618903</v>
      </c>
      <c r="AW116" s="153">
        <v>8485.2872319951693</v>
      </c>
      <c r="AX116" s="153">
        <v>7734.8631148289896</v>
      </c>
      <c r="AY116" s="153">
        <f t="shared" si="9"/>
        <v>8485.2872319951693</v>
      </c>
      <c r="AZ116" s="153">
        <f t="shared" si="10"/>
        <v>0</v>
      </c>
      <c r="BA116" s="153">
        <f t="shared" si="11"/>
        <v>-1830.0448367030799</v>
      </c>
    </row>
    <row r="117" spans="1:53" s="147" customFormat="1" x14ac:dyDescent="0.2">
      <c r="A117" s="152">
        <v>0.65625</v>
      </c>
      <c r="B117" s="153">
        <v>3561.01447736809</v>
      </c>
      <c r="C117" s="153">
        <v>4621.2884575920898</v>
      </c>
      <c r="D117" s="153">
        <v>0</v>
      </c>
      <c r="E117" s="153">
        <v>352.67356089562099</v>
      </c>
      <c r="F117" s="153">
        <v>512.33395522767898</v>
      </c>
      <c r="G117" s="153">
        <v>0</v>
      </c>
      <c r="H117" s="153">
        <v>1161.6962939595201</v>
      </c>
      <c r="I117" s="153">
        <v>2.3419466677807099</v>
      </c>
      <c r="J117" s="153">
        <v>-947.58783009237902</v>
      </c>
      <c r="K117" s="153">
        <v>-516.39468010125699</v>
      </c>
      <c r="L117" s="153">
        <v>-690.58922127352002</v>
      </c>
      <c r="M117" s="153">
        <v>8747.3661815171399</v>
      </c>
      <c r="N117" s="153">
        <v>8056.7769602436201</v>
      </c>
      <c r="O117" s="153">
        <f t="shared" si="3"/>
        <v>8747.3661815171399</v>
      </c>
      <c r="P117" s="153">
        <f t="shared" si="4"/>
        <v>0</v>
      </c>
      <c r="Q117" s="153">
        <f t="shared" si="5"/>
        <v>-947.58783009237902</v>
      </c>
      <c r="S117" s="152">
        <v>0.65625</v>
      </c>
      <c r="T117" s="153">
        <v>2944.33215055234</v>
      </c>
      <c r="U117" s="153">
        <v>5193.5506635269003</v>
      </c>
      <c r="V117" s="153">
        <v>553.65289082897596</v>
      </c>
      <c r="W117" s="153">
        <v>358.05533736442197</v>
      </c>
      <c r="X117" s="153">
        <v>78.888419629483806</v>
      </c>
      <c r="Y117" s="153">
        <v>0</v>
      </c>
      <c r="Z117" s="153">
        <v>847.56106168411998</v>
      </c>
      <c r="AA117" s="153">
        <v>20.308024886912701</v>
      </c>
      <c r="AB117" s="153">
        <v>-1338.5517818176199</v>
      </c>
      <c r="AC117" s="153">
        <v>0</v>
      </c>
      <c r="AD117" s="153">
        <v>-719.11150731843202</v>
      </c>
      <c r="AE117" s="153">
        <v>8657.7967666555305</v>
      </c>
      <c r="AF117" s="153">
        <v>7938.6852593371004</v>
      </c>
      <c r="AG117" s="153">
        <f t="shared" si="6"/>
        <v>8657.7967666555305</v>
      </c>
      <c r="AH117" s="153">
        <f t="shared" si="7"/>
        <v>0</v>
      </c>
      <c r="AI117" s="153">
        <f t="shared" si="8"/>
        <v>-1338.5517818176199</v>
      </c>
      <c r="AK117" s="152">
        <v>0.65625</v>
      </c>
      <c r="AL117" s="153">
        <v>4139.4735189384801</v>
      </c>
      <c r="AM117" s="153">
        <v>4876.3932946273999</v>
      </c>
      <c r="AN117" s="153">
        <v>0</v>
      </c>
      <c r="AO117" s="153">
        <v>394.47317932806698</v>
      </c>
      <c r="AP117" s="153">
        <v>259.57910895601799</v>
      </c>
      <c r="AQ117" s="153">
        <v>0</v>
      </c>
      <c r="AR117" s="153">
        <v>567.84645870013003</v>
      </c>
      <c r="AS117" s="153">
        <v>37.999919240328303</v>
      </c>
      <c r="AT117" s="153">
        <v>-1837.4006586278899</v>
      </c>
      <c r="AU117" s="153">
        <v>0</v>
      </c>
      <c r="AV117" s="153">
        <v>-749.66959010388598</v>
      </c>
      <c r="AW117" s="153">
        <v>8438.3648211625405</v>
      </c>
      <c r="AX117" s="153">
        <v>7688.6952310586603</v>
      </c>
      <c r="AY117" s="153">
        <f t="shared" si="9"/>
        <v>8438.3648211625405</v>
      </c>
      <c r="AZ117" s="153">
        <f t="shared" si="10"/>
        <v>0</v>
      </c>
      <c r="BA117" s="153">
        <f t="shared" si="11"/>
        <v>-1837.4006586278899</v>
      </c>
    </row>
    <row r="118" spans="1:53" s="147" customFormat="1" x14ac:dyDescent="0.2">
      <c r="A118" s="152">
        <v>0.66666666666666696</v>
      </c>
      <c r="B118" s="153">
        <v>3559.8740966894102</v>
      </c>
      <c r="C118" s="153">
        <v>4584.4099538890796</v>
      </c>
      <c r="D118" s="153">
        <v>65.665826389996397</v>
      </c>
      <c r="E118" s="153">
        <v>349.79853461844601</v>
      </c>
      <c r="F118" s="153">
        <v>512.33395522767898</v>
      </c>
      <c r="G118" s="153">
        <v>0</v>
      </c>
      <c r="H118" s="153">
        <v>1104.77471943417</v>
      </c>
      <c r="I118" s="153">
        <v>2.8404486604738599</v>
      </c>
      <c r="J118" s="153">
        <v>-1504.62353352216</v>
      </c>
      <c r="K118" s="153">
        <v>-37.0064053383174</v>
      </c>
      <c r="L118" s="153">
        <v>-687.49056716691098</v>
      </c>
      <c r="M118" s="153">
        <v>8638.0675960487606</v>
      </c>
      <c r="N118" s="153">
        <v>7950.5770288818503</v>
      </c>
      <c r="O118" s="153">
        <f t="shared" si="3"/>
        <v>8638.0675960487606</v>
      </c>
      <c r="P118" s="153">
        <f t="shared" si="4"/>
        <v>0</v>
      </c>
      <c r="Q118" s="153">
        <f t="shared" si="5"/>
        <v>-1504.62353352216</v>
      </c>
      <c r="S118" s="152">
        <v>0.66666666666666696</v>
      </c>
      <c r="T118" s="153">
        <v>2943.2584991082999</v>
      </c>
      <c r="U118" s="153">
        <v>5164.12239392835</v>
      </c>
      <c r="V118" s="153">
        <v>600.608644029625</v>
      </c>
      <c r="W118" s="153">
        <v>357.13235467583502</v>
      </c>
      <c r="X118" s="153">
        <v>81.347075869299601</v>
      </c>
      <c r="Y118" s="153">
        <v>0</v>
      </c>
      <c r="Z118" s="153">
        <v>785.68834398879699</v>
      </c>
      <c r="AA118" s="153">
        <v>25.565505651843701</v>
      </c>
      <c r="AB118" s="153">
        <v>-1403.21984724503</v>
      </c>
      <c r="AC118" s="153">
        <v>0</v>
      </c>
      <c r="AD118" s="153">
        <v>-716.46613805455502</v>
      </c>
      <c r="AE118" s="153">
        <v>8554.5029700070208</v>
      </c>
      <c r="AF118" s="153">
        <v>7838.0368319524596</v>
      </c>
      <c r="AG118" s="153">
        <f t="shared" si="6"/>
        <v>8554.5029700070208</v>
      </c>
      <c r="AH118" s="153">
        <f t="shared" si="7"/>
        <v>0</v>
      </c>
      <c r="AI118" s="153">
        <f t="shared" si="8"/>
        <v>-1403.21984724503</v>
      </c>
      <c r="AK118" s="152">
        <v>0.66666666666666696</v>
      </c>
      <c r="AL118" s="153">
        <v>4140.48048219679</v>
      </c>
      <c r="AM118" s="153">
        <v>4830.1995543216399</v>
      </c>
      <c r="AN118" s="153">
        <v>72.350034672039797</v>
      </c>
      <c r="AO118" s="153">
        <v>402.21118944810001</v>
      </c>
      <c r="AP118" s="153">
        <v>262.637739775113</v>
      </c>
      <c r="AQ118" s="153">
        <v>0</v>
      </c>
      <c r="AR118" s="153">
        <v>573.46269246233896</v>
      </c>
      <c r="AS118" s="153">
        <v>37.7845644123027</v>
      </c>
      <c r="AT118" s="153">
        <v>-1884.85674133871</v>
      </c>
      <c r="AU118" s="153">
        <v>0</v>
      </c>
      <c r="AV118" s="153">
        <v>-746.70846298759</v>
      </c>
      <c r="AW118" s="153">
        <v>8434.2695159496106</v>
      </c>
      <c r="AX118" s="153">
        <v>7687.5610529620199</v>
      </c>
      <c r="AY118" s="153">
        <f t="shared" si="9"/>
        <v>8434.2695159496106</v>
      </c>
      <c r="AZ118" s="153">
        <f t="shared" si="10"/>
        <v>0</v>
      </c>
      <c r="BA118" s="153">
        <f t="shared" si="11"/>
        <v>-1884.85674133871</v>
      </c>
    </row>
    <row r="119" spans="1:53" s="147" customFormat="1" x14ac:dyDescent="0.2">
      <c r="A119" s="152">
        <v>0.67708333333333304</v>
      </c>
      <c r="B119" s="153">
        <v>3558.55358991923</v>
      </c>
      <c r="C119" s="153">
        <v>4615.7810556856703</v>
      </c>
      <c r="D119" s="153">
        <v>154.53465217105699</v>
      </c>
      <c r="E119" s="153">
        <v>356.15685140935199</v>
      </c>
      <c r="F119" s="153">
        <v>512.33395522767898</v>
      </c>
      <c r="G119" s="153">
        <v>0</v>
      </c>
      <c r="H119" s="153">
        <v>1039.29412197274</v>
      </c>
      <c r="I119" s="153">
        <v>3.33929886451104</v>
      </c>
      <c r="J119" s="153">
        <v>-1642.0000929390101</v>
      </c>
      <c r="K119" s="153">
        <v>0</v>
      </c>
      <c r="L119" s="153">
        <v>-692.02358617693994</v>
      </c>
      <c r="M119" s="153">
        <v>8597.9934323112393</v>
      </c>
      <c r="N119" s="153">
        <v>7905.9698461342996</v>
      </c>
      <c r="O119" s="153">
        <f t="shared" ref="O119:O149" si="12">M119</f>
        <v>8597.9934323112393</v>
      </c>
      <c r="P119" s="153">
        <f t="shared" ref="P119:P149" si="13">IF(J119&lt;0,0,J119)</f>
        <v>0</v>
      </c>
      <c r="Q119" s="153">
        <f t="shared" ref="Q119:Q149" si="14">IF(J119&lt;0,J119,0)</f>
        <v>-1642.0000929390101</v>
      </c>
      <c r="S119" s="152">
        <v>0.67708333333333304</v>
      </c>
      <c r="T119" s="153">
        <v>2942.7783630160998</v>
      </c>
      <c r="U119" s="153">
        <v>5209.1123137524701</v>
      </c>
      <c r="V119" s="153">
        <v>606.52906314863196</v>
      </c>
      <c r="W119" s="153">
        <v>360.15187631166799</v>
      </c>
      <c r="X119" s="153">
        <v>81.916825876044697</v>
      </c>
      <c r="Y119" s="153">
        <v>0</v>
      </c>
      <c r="Z119" s="153">
        <v>705.80828283527603</v>
      </c>
      <c r="AA119" s="153">
        <v>26.573999148481501</v>
      </c>
      <c r="AB119" s="153">
        <v>-1353.3818885782</v>
      </c>
      <c r="AC119" s="153">
        <v>0</v>
      </c>
      <c r="AD119" s="153">
        <v>-720.54226231400798</v>
      </c>
      <c r="AE119" s="153">
        <v>8579.4888355104704</v>
      </c>
      <c r="AF119" s="153">
        <v>7858.9465731964701</v>
      </c>
      <c r="AG119" s="153">
        <f t="shared" ref="AG119:AG149" si="15">AE119</f>
        <v>8579.4888355104704</v>
      </c>
      <c r="AH119" s="153">
        <f t="shared" ref="AH119:AH149" si="16">IF(AB119&lt;0,0,AB119)</f>
        <v>0</v>
      </c>
      <c r="AI119" s="153">
        <f t="shared" ref="AI119:AI149" si="17">IF(AB119&lt;0,AB119,0)</f>
        <v>-1353.3818885782</v>
      </c>
      <c r="AK119" s="152">
        <v>0.67708333333333304</v>
      </c>
      <c r="AL119" s="153">
        <v>4139.7736053859699</v>
      </c>
      <c r="AM119" s="153">
        <v>4890.5948422171105</v>
      </c>
      <c r="AN119" s="153">
        <v>166.82059278415301</v>
      </c>
      <c r="AO119" s="153">
        <v>404.48170593456501</v>
      </c>
      <c r="AP119" s="153">
        <v>263.15223082861797</v>
      </c>
      <c r="AQ119" s="153">
        <v>0</v>
      </c>
      <c r="AR119" s="153">
        <v>532.17228079779102</v>
      </c>
      <c r="AS119" s="153">
        <v>34.866583227034603</v>
      </c>
      <c r="AT119" s="153">
        <v>-2024.3219842395899</v>
      </c>
      <c r="AU119" s="153">
        <v>0</v>
      </c>
      <c r="AV119" s="153">
        <v>-753.73961790222199</v>
      </c>
      <c r="AW119" s="153">
        <v>8407.5398569356494</v>
      </c>
      <c r="AX119" s="153">
        <v>7653.8002390334304</v>
      </c>
      <c r="AY119" s="153">
        <f t="shared" ref="AY119:AY149" si="18">AW119</f>
        <v>8407.5398569356494</v>
      </c>
      <c r="AZ119" s="153">
        <f t="shared" ref="AZ119:AZ149" si="19">IF(AT119&lt;0,0,AT119)</f>
        <v>0</v>
      </c>
      <c r="BA119" s="153">
        <f t="shared" ref="BA119:BA149" si="20">IF(AT119&lt;0,AT119,0)</f>
        <v>-2024.3219842395899</v>
      </c>
    </row>
    <row r="120" spans="1:53" s="147" customFormat="1" x14ac:dyDescent="0.2">
      <c r="A120" s="152">
        <v>0.6875</v>
      </c>
      <c r="B120" s="153">
        <v>3559.59398376542</v>
      </c>
      <c r="C120" s="153">
        <v>4604.9099707103296</v>
      </c>
      <c r="D120" s="153">
        <v>342.80082780122802</v>
      </c>
      <c r="E120" s="153">
        <v>357.15221587669299</v>
      </c>
      <c r="F120" s="153">
        <v>512.33395522767898</v>
      </c>
      <c r="G120" s="153">
        <v>0</v>
      </c>
      <c r="H120" s="153">
        <v>967.59792635036695</v>
      </c>
      <c r="I120" s="153">
        <v>3.1856692670311801</v>
      </c>
      <c r="J120" s="153">
        <v>-1770.1564919710099</v>
      </c>
      <c r="K120" s="153">
        <v>0</v>
      </c>
      <c r="L120" s="153">
        <v>-693.91881114055695</v>
      </c>
      <c r="M120" s="153">
        <v>8577.4180570277404</v>
      </c>
      <c r="N120" s="153">
        <v>7883.4992458871902</v>
      </c>
      <c r="O120" s="153">
        <f t="shared" si="12"/>
        <v>8577.4180570277404</v>
      </c>
      <c r="P120" s="153">
        <f t="shared" si="13"/>
        <v>0</v>
      </c>
      <c r="Q120" s="153">
        <f t="shared" si="14"/>
        <v>-1770.1564919710099</v>
      </c>
      <c r="S120" s="152">
        <v>0.6875</v>
      </c>
      <c r="T120" s="153">
        <v>2941.01784230369</v>
      </c>
      <c r="U120" s="153">
        <v>5261.5785144894899</v>
      </c>
      <c r="V120" s="153">
        <v>606.46224532248505</v>
      </c>
      <c r="W120" s="153">
        <v>360.99623358663598</v>
      </c>
      <c r="X120" s="153">
        <v>81.895211371269198</v>
      </c>
      <c r="Y120" s="153">
        <v>40.825824408523097</v>
      </c>
      <c r="Z120" s="153">
        <v>594.10164023019195</v>
      </c>
      <c r="AA120" s="153">
        <v>22.949947718860301</v>
      </c>
      <c r="AB120" s="153">
        <v>-1373.4106320820099</v>
      </c>
      <c r="AC120" s="153">
        <v>0</v>
      </c>
      <c r="AD120" s="153">
        <v>-725.25332052603198</v>
      </c>
      <c r="AE120" s="153">
        <v>8536.4168273491305</v>
      </c>
      <c r="AF120" s="153">
        <v>7811.1635068230999</v>
      </c>
      <c r="AG120" s="153">
        <f t="shared" si="15"/>
        <v>8536.4168273491305</v>
      </c>
      <c r="AH120" s="153">
        <f t="shared" si="16"/>
        <v>0</v>
      </c>
      <c r="AI120" s="153">
        <f t="shared" si="17"/>
        <v>-1373.4106320820099</v>
      </c>
      <c r="AK120" s="152">
        <v>0.6875</v>
      </c>
      <c r="AL120" s="153">
        <v>4138.7466819505498</v>
      </c>
      <c r="AM120" s="153">
        <v>4912.4408264316198</v>
      </c>
      <c r="AN120" s="153">
        <v>335.97635125737702</v>
      </c>
      <c r="AO120" s="153">
        <v>404.132646250307</v>
      </c>
      <c r="AP120" s="153">
        <v>262.48358049126801</v>
      </c>
      <c r="AQ120" s="153">
        <v>0</v>
      </c>
      <c r="AR120" s="153">
        <v>447.126848180536</v>
      </c>
      <c r="AS120" s="153">
        <v>33.452997329202702</v>
      </c>
      <c r="AT120" s="153">
        <v>-2176.7952054798402</v>
      </c>
      <c r="AU120" s="153">
        <v>0</v>
      </c>
      <c r="AV120" s="153">
        <v>-757.47916201933504</v>
      </c>
      <c r="AW120" s="153">
        <v>8357.5647264110194</v>
      </c>
      <c r="AX120" s="153">
        <v>7600.0855643916802</v>
      </c>
      <c r="AY120" s="153">
        <f t="shared" si="18"/>
        <v>8357.5647264110194</v>
      </c>
      <c r="AZ120" s="153">
        <f t="shared" si="19"/>
        <v>0</v>
      </c>
      <c r="BA120" s="153">
        <f t="shared" si="20"/>
        <v>-2176.7952054798402</v>
      </c>
    </row>
    <row r="121" spans="1:53" s="147" customFormat="1" x14ac:dyDescent="0.2">
      <c r="A121" s="152">
        <v>0.69791666666666696</v>
      </c>
      <c r="B121" s="153">
        <v>3559.0271149231999</v>
      </c>
      <c r="C121" s="153">
        <v>4523.9634687553898</v>
      </c>
      <c r="D121" s="153">
        <v>549.28069206886403</v>
      </c>
      <c r="E121" s="153">
        <v>354.77965983212403</v>
      </c>
      <c r="F121" s="153">
        <v>512.33395522767898</v>
      </c>
      <c r="G121" s="153">
        <v>67.204040013911595</v>
      </c>
      <c r="H121" s="153">
        <v>891.90689120332695</v>
      </c>
      <c r="I121" s="153">
        <v>2.9180327667325798</v>
      </c>
      <c r="J121" s="153">
        <v>-1879.9472403580201</v>
      </c>
      <c r="K121" s="153">
        <v>0</v>
      </c>
      <c r="L121" s="153">
        <v>-689.79714294943403</v>
      </c>
      <c r="M121" s="153">
        <v>8581.4666144332095</v>
      </c>
      <c r="N121" s="153">
        <v>7891.6694714837704</v>
      </c>
      <c r="O121" s="153">
        <f t="shared" si="12"/>
        <v>8581.4666144332095</v>
      </c>
      <c r="P121" s="153">
        <f t="shared" si="13"/>
        <v>0</v>
      </c>
      <c r="Q121" s="153">
        <f t="shared" si="14"/>
        <v>-1879.9472403580201</v>
      </c>
      <c r="S121" s="152">
        <v>0.69791666666666696</v>
      </c>
      <c r="T121" s="153">
        <v>2939.9442071404201</v>
      </c>
      <c r="U121" s="153">
        <v>5207.57175396411</v>
      </c>
      <c r="V121" s="153">
        <v>617.902160289677</v>
      </c>
      <c r="W121" s="153">
        <v>361.40278527495298</v>
      </c>
      <c r="X121" s="153">
        <v>91.578298073218306</v>
      </c>
      <c r="Y121" s="153">
        <v>87.476504689938594</v>
      </c>
      <c r="Z121" s="153">
        <v>550.30626699752804</v>
      </c>
      <c r="AA121" s="153">
        <v>23.152521465673601</v>
      </c>
      <c r="AB121" s="153">
        <v>-1363.9280097875501</v>
      </c>
      <c r="AC121" s="153">
        <v>0</v>
      </c>
      <c r="AD121" s="153">
        <v>-720.47520964856096</v>
      </c>
      <c r="AE121" s="153">
        <v>8515.4064881079594</v>
      </c>
      <c r="AF121" s="153">
        <v>7794.9312784594003</v>
      </c>
      <c r="AG121" s="153">
        <f t="shared" si="15"/>
        <v>8515.4064881079594</v>
      </c>
      <c r="AH121" s="153">
        <f t="shared" si="16"/>
        <v>0</v>
      </c>
      <c r="AI121" s="153">
        <f t="shared" si="17"/>
        <v>-1363.9280097875501</v>
      </c>
      <c r="AK121" s="152">
        <v>0.69791666666666696</v>
      </c>
      <c r="AL121" s="153">
        <v>4138.99336759792</v>
      </c>
      <c r="AM121" s="153">
        <v>4903.6013533177002</v>
      </c>
      <c r="AN121" s="153">
        <v>462.19581672565499</v>
      </c>
      <c r="AO121" s="153">
        <v>404.154532617222</v>
      </c>
      <c r="AP121" s="153">
        <v>262.70685273224598</v>
      </c>
      <c r="AQ121" s="153">
        <v>0</v>
      </c>
      <c r="AR121" s="153">
        <v>398.485621779513</v>
      </c>
      <c r="AS121" s="153">
        <v>30.746296635124899</v>
      </c>
      <c r="AT121" s="153">
        <v>-2273.8378994223199</v>
      </c>
      <c r="AU121" s="153">
        <v>0</v>
      </c>
      <c r="AV121" s="153">
        <v>-757.95434318229104</v>
      </c>
      <c r="AW121" s="153">
        <v>8327.0459419830495</v>
      </c>
      <c r="AX121" s="153">
        <v>7569.09159880076</v>
      </c>
      <c r="AY121" s="153">
        <f t="shared" si="18"/>
        <v>8327.0459419830495</v>
      </c>
      <c r="AZ121" s="153">
        <f t="shared" si="19"/>
        <v>0</v>
      </c>
      <c r="BA121" s="153">
        <f t="shared" si="20"/>
        <v>-2273.8378994223199</v>
      </c>
    </row>
    <row r="122" spans="1:53" s="147" customFormat="1" x14ac:dyDescent="0.2">
      <c r="A122" s="152">
        <v>0.70833333333333304</v>
      </c>
      <c r="B122" s="153">
        <v>3559.0070556856799</v>
      </c>
      <c r="C122" s="153">
        <v>4485.2964566535802</v>
      </c>
      <c r="D122" s="153">
        <v>741.06755182102995</v>
      </c>
      <c r="E122" s="153">
        <v>359.57445047447902</v>
      </c>
      <c r="F122" s="153">
        <v>513.35094211935404</v>
      </c>
      <c r="G122" s="153">
        <v>208.37545496777301</v>
      </c>
      <c r="H122" s="153">
        <v>810.102564031768</v>
      </c>
      <c r="I122" s="153">
        <v>2.9733651074784602</v>
      </c>
      <c r="J122" s="153">
        <v>-2352.8052552754898</v>
      </c>
      <c r="K122" s="153">
        <v>0</v>
      </c>
      <c r="L122" s="153">
        <v>-690.96861945276601</v>
      </c>
      <c r="M122" s="153">
        <v>8326.9425855856498</v>
      </c>
      <c r="N122" s="153">
        <v>7635.9739661328904</v>
      </c>
      <c r="O122" s="153">
        <f t="shared" si="12"/>
        <v>8326.9425855856498</v>
      </c>
      <c r="P122" s="153">
        <f t="shared" si="13"/>
        <v>0</v>
      </c>
      <c r="Q122" s="153">
        <f t="shared" si="14"/>
        <v>-2352.8052552754898</v>
      </c>
      <c r="S122" s="152">
        <v>0.70833333333333304</v>
      </c>
      <c r="T122" s="153">
        <v>2938.1170329689298</v>
      </c>
      <c r="U122" s="153">
        <v>5089.5566515313303</v>
      </c>
      <c r="V122" s="153">
        <v>571.581202947576</v>
      </c>
      <c r="W122" s="153">
        <v>365.54661727798202</v>
      </c>
      <c r="X122" s="153">
        <v>189.49662405000899</v>
      </c>
      <c r="Y122" s="153">
        <v>23.325340140707802</v>
      </c>
      <c r="Z122" s="153">
        <v>478.320562978515</v>
      </c>
      <c r="AA122" s="153">
        <v>24.0533056795331</v>
      </c>
      <c r="AB122" s="153">
        <v>-1205.3029017101001</v>
      </c>
      <c r="AC122" s="153">
        <v>0</v>
      </c>
      <c r="AD122" s="153">
        <v>-707.82235244062804</v>
      </c>
      <c r="AE122" s="153">
        <v>8474.6944358644905</v>
      </c>
      <c r="AF122" s="153">
        <v>7766.8720834238602</v>
      </c>
      <c r="AG122" s="153">
        <f t="shared" si="15"/>
        <v>8474.6944358644905</v>
      </c>
      <c r="AH122" s="153">
        <f t="shared" si="16"/>
        <v>0</v>
      </c>
      <c r="AI122" s="153">
        <f t="shared" si="17"/>
        <v>-1205.3029017101001</v>
      </c>
      <c r="AK122" s="152">
        <v>0.70833333333333304</v>
      </c>
      <c r="AL122" s="153">
        <v>4139.1733999295302</v>
      </c>
      <c r="AM122" s="153">
        <v>4939.3014946261501</v>
      </c>
      <c r="AN122" s="153">
        <v>768.57776984921702</v>
      </c>
      <c r="AO122" s="153">
        <v>418.07766834613199</v>
      </c>
      <c r="AP122" s="153">
        <v>305.48208774583401</v>
      </c>
      <c r="AQ122" s="153">
        <v>0</v>
      </c>
      <c r="AR122" s="153">
        <v>341.65466526741199</v>
      </c>
      <c r="AS122" s="153">
        <v>30.5402753350278</v>
      </c>
      <c r="AT122" s="153">
        <v>-2544.4760733549001</v>
      </c>
      <c r="AU122" s="153">
        <v>0</v>
      </c>
      <c r="AV122" s="153">
        <v>-766.49182854967898</v>
      </c>
      <c r="AW122" s="153">
        <v>8398.3312877444005</v>
      </c>
      <c r="AX122" s="153">
        <v>7631.8394591947299</v>
      </c>
      <c r="AY122" s="153">
        <f t="shared" si="18"/>
        <v>8398.3312877444005</v>
      </c>
      <c r="AZ122" s="153">
        <f t="shared" si="19"/>
        <v>0</v>
      </c>
      <c r="BA122" s="153">
        <f t="shared" si="20"/>
        <v>-2544.4760733549001</v>
      </c>
    </row>
    <row r="123" spans="1:53" s="147" customFormat="1" x14ac:dyDescent="0.2">
      <c r="A123" s="152">
        <v>0.71875</v>
      </c>
      <c r="B123" s="153">
        <v>3559.7474076251501</v>
      </c>
      <c r="C123" s="153">
        <v>4543.8177212143801</v>
      </c>
      <c r="D123" s="153">
        <v>745.54050468394996</v>
      </c>
      <c r="E123" s="153">
        <v>368.54981703729601</v>
      </c>
      <c r="F123" s="153">
        <v>513.35094211935404</v>
      </c>
      <c r="G123" s="153">
        <v>198.56069456940099</v>
      </c>
      <c r="H123" s="153">
        <v>723.90418408291805</v>
      </c>
      <c r="I123" s="153">
        <v>3.3676303688626499</v>
      </c>
      <c r="J123" s="153">
        <v>-2427.4208255030098</v>
      </c>
      <c r="K123" s="153">
        <v>0</v>
      </c>
      <c r="L123" s="153">
        <v>-696.67229244103498</v>
      </c>
      <c r="M123" s="153">
        <v>8229.4180761982898</v>
      </c>
      <c r="N123" s="153">
        <v>7532.7457837572501</v>
      </c>
      <c r="O123" s="153">
        <f t="shared" si="12"/>
        <v>8229.4180761982898</v>
      </c>
      <c r="P123" s="153">
        <f t="shared" si="13"/>
        <v>0</v>
      </c>
      <c r="Q123" s="153">
        <f t="shared" si="14"/>
        <v>-2427.4208255030098</v>
      </c>
      <c r="S123" s="152">
        <v>0.71875</v>
      </c>
      <c r="T123" s="153">
        <v>2937.34343605608</v>
      </c>
      <c r="U123" s="153">
        <v>5125.5483106670399</v>
      </c>
      <c r="V123" s="153">
        <v>564.437939711014</v>
      </c>
      <c r="W123" s="153">
        <v>373.11494590918397</v>
      </c>
      <c r="X123" s="153">
        <v>199.51209206958899</v>
      </c>
      <c r="Y123" s="153">
        <v>0</v>
      </c>
      <c r="Z123" s="153">
        <v>396.66606237444603</v>
      </c>
      <c r="AA123" s="153">
        <v>25.87872733815</v>
      </c>
      <c r="AB123" s="153">
        <v>-1188.5315367839801</v>
      </c>
      <c r="AC123" s="153">
        <v>0</v>
      </c>
      <c r="AD123" s="153">
        <v>-710.87629933761104</v>
      </c>
      <c r="AE123" s="153">
        <v>8433.9699773415196</v>
      </c>
      <c r="AF123" s="153">
        <v>7723.0936780039101</v>
      </c>
      <c r="AG123" s="153">
        <f t="shared" si="15"/>
        <v>8433.9699773415196</v>
      </c>
      <c r="AH123" s="153">
        <f t="shared" si="16"/>
        <v>0</v>
      </c>
      <c r="AI123" s="153">
        <f t="shared" si="17"/>
        <v>-1188.5315367839801</v>
      </c>
      <c r="AK123" s="152">
        <v>0.71875</v>
      </c>
      <c r="AL123" s="153">
        <v>4136.8060512882403</v>
      </c>
      <c r="AM123" s="153">
        <v>4995.7451991526896</v>
      </c>
      <c r="AN123" s="153">
        <v>802.929484909709</v>
      </c>
      <c r="AO123" s="153">
        <v>425.234316246481</v>
      </c>
      <c r="AP123" s="153">
        <v>315.422214482801</v>
      </c>
      <c r="AQ123" s="153">
        <v>0</v>
      </c>
      <c r="AR123" s="153">
        <v>266.45138264853301</v>
      </c>
      <c r="AS123" s="153">
        <v>31.027481300111901</v>
      </c>
      <c r="AT123" s="153">
        <v>-2556.59033344933</v>
      </c>
      <c r="AU123" s="153">
        <v>0</v>
      </c>
      <c r="AV123" s="153">
        <v>-772.39536963119599</v>
      </c>
      <c r="AW123" s="153">
        <v>8417.0257965792407</v>
      </c>
      <c r="AX123" s="153">
        <v>7644.6304269480397</v>
      </c>
      <c r="AY123" s="153">
        <f t="shared" si="18"/>
        <v>8417.0257965792407</v>
      </c>
      <c r="AZ123" s="153">
        <f t="shared" si="19"/>
        <v>0</v>
      </c>
      <c r="BA123" s="153">
        <f t="shared" si="20"/>
        <v>-2556.59033344933</v>
      </c>
    </row>
    <row r="124" spans="1:53" s="147" customFormat="1" x14ac:dyDescent="0.2">
      <c r="A124" s="152">
        <v>0.72916666666666696</v>
      </c>
      <c r="B124" s="153">
        <v>3561.2012627356798</v>
      </c>
      <c r="C124" s="153">
        <v>4593.3605222955903</v>
      </c>
      <c r="D124" s="153">
        <v>746.21782009792196</v>
      </c>
      <c r="E124" s="153">
        <v>371.75260642021698</v>
      </c>
      <c r="F124" s="153">
        <v>482.87637291796602</v>
      </c>
      <c r="G124" s="153">
        <v>187.24003609539699</v>
      </c>
      <c r="H124" s="153">
        <v>636.31914226715196</v>
      </c>
      <c r="I124" s="153">
        <v>2.89773750465814</v>
      </c>
      <c r="J124" s="153">
        <v>-2411.1583415135901</v>
      </c>
      <c r="K124" s="153">
        <v>0</v>
      </c>
      <c r="L124" s="153">
        <v>-700.81759465647701</v>
      </c>
      <c r="M124" s="153">
        <v>8170.7071588209901</v>
      </c>
      <c r="N124" s="153">
        <v>7469.8895641645104</v>
      </c>
      <c r="O124" s="153">
        <f t="shared" si="12"/>
        <v>8170.7071588209901</v>
      </c>
      <c r="P124" s="153">
        <f t="shared" si="13"/>
        <v>0</v>
      </c>
      <c r="Q124" s="153">
        <f t="shared" si="14"/>
        <v>-2411.1583415135901</v>
      </c>
      <c r="S124" s="152">
        <v>0.72916666666666696</v>
      </c>
      <c r="T124" s="153">
        <v>2937.3834867422902</v>
      </c>
      <c r="U124" s="153">
        <v>5148.7302369050503</v>
      </c>
      <c r="V124" s="153">
        <v>564.18402544608</v>
      </c>
      <c r="W124" s="153">
        <v>374.00205182683402</v>
      </c>
      <c r="X124" s="153">
        <v>198.730669751503</v>
      </c>
      <c r="Y124" s="153">
        <v>0</v>
      </c>
      <c r="Z124" s="153">
        <v>333.88718989953497</v>
      </c>
      <c r="AA124" s="153">
        <v>28.633874003654501</v>
      </c>
      <c r="AB124" s="153">
        <v>-1178.06252086616</v>
      </c>
      <c r="AC124" s="153">
        <v>0</v>
      </c>
      <c r="AD124" s="153">
        <v>-712.76631011255404</v>
      </c>
      <c r="AE124" s="153">
        <v>8407.4890137087805</v>
      </c>
      <c r="AF124" s="153">
        <v>7694.7227035962196</v>
      </c>
      <c r="AG124" s="153">
        <f t="shared" si="15"/>
        <v>8407.4890137087805</v>
      </c>
      <c r="AH124" s="153">
        <f t="shared" si="16"/>
        <v>0</v>
      </c>
      <c r="AI124" s="153">
        <f t="shared" si="17"/>
        <v>-1178.06252086616</v>
      </c>
      <c r="AK124" s="152">
        <v>0.72916666666666696</v>
      </c>
      <c r="AL124" s="153">
        <v>4136.4992897407401</v>
      </c>
      <c r="AM124" s="153">
        <v>5021.9582180833004</v>
      </c>
      <c r="AN124" s="153">
        <v>802.90272326698698</v>
      </c>
      <c r="AO124" s="153">
        <v>426.36557467902497</v>
      </c>
      <c r="AP124" s="153">
        <v>315.26793693288198</v>
      </c>
      <c r="AQ124" s="153">
        <v>0</v>
      </c>
      <c r="AR124" s="153">
        <v>194.91094130389601</v>
      </c>
      <c r="AS124" s="153">
        <v>29.034651169112799</v>
      </c>
      <c r="AT124" s="153">
        <v>-2541.1875749896499</v>
      </c>
      <c r="AU124" s="153">
        <v>0</v>
      </c>
      <c r="AV124" s="153">
        <v>-774.48669781894796</v>
      </c>
      <c r="AW124" s="153">
        <v>8385.7517601862892</v>
      </c>
      <c r="AX124" s="153">
        <v>7611.2650623673399</v>
      </c>
      <c r="AY124" s="153">
        <f t="shared" si="18"/>
        <v>8385.7517601862892</v>
      </c>
      <c r="AZ124" s="153">
        <f t="shared" si="19"/>
        <v>0</v>
      </c>
      <c r="BA124" s="153">
        <f t="shared" si="20"/>
        <v>-2541.1875749896499</v>
      </c>
    </row>
    <row r="125" spans="1:53" s="147" customFormat="1" x14ac:dyDescent="0.2">
      <c r="A125" s="152">
        <v>0.73958333333333304</v>
      </c>
      <c r="B125" s="153">
        <v>3559.5539466996202</v>
      </c>
      <c r="C125" s="153">
        <v>4616.9442933902601</v>
      </c>
      <c r="D125" s="153">
        <v>747.10302201033403</v>
      </c>
      <c r="E125" s="153">
        <v>373.62159941754902</v>
      </c>
      <c r="F125" s="153">
        <v>487.46170884149097</v>
      </c>
      <c r="G125" s="153">
        <v>191.30859835276499</v>
      </c>
      <c r="H125" s="153">
        <v>545.045082733237</v>
      </c>
      <c r="I125" s="153">
        <v>3.0614739119259702</v>
      </c>
      <c r="J125" s="153">
        <v>-2434.1238160444</v>
      </c>
      <c r="K125" s="153">
        <v>0</v>
      </c>
      <c r="L125" s="153">
        <v>-702.60200819330601</v>
      </c>
      <c r="M125" s="153">
        <v>8089.9759093127705</v>
      </c>
      <c r="N125" s="153">
        <v>7387.3739011194702</v>
      </c>
      <c r="O125" s="153">
        <f t="shared" si="12"/>
        <v>8089.9759093127705</v>
      </c>
      <c r="P125" s="153">
        <f t="shared" si="13"/>
        <v>0</v>
      </c>
      <c r="Q125" s="153">
        <f t="shared" si="14"/>
        <v>-2434.1238160444</v>
      </c>
      <c r="S125" s="152">
        <v>0.73958333333333304</v>
      </c>
      <c r="T125" s="153">
        <v>2937.5235013363299</v>
      </c>
      <c r="U125" s="153">
        <v>5166.5586486975899</v>
      </c>
      <c r="V125" s="153">
        <v>575.08935701924497</v>
      </c>
      <c r="W125" s="153">
        <v>375.97248032306499</v>
      </c>
      <c r="X125" s="153">
        <v>211.038830122805</v>
      </c>
      <c r="Y125" s="153">
        <v>0</v>
      </c>
      <c r="Z125" s="153">
        <v>264.13285249255199</v>
      </c>
      <c r="AA125" s="153">
        <v>30.853003820300799</v>
      </c>
      <c r="AB125" s="153">
        <v>-1259.29966121815</v>
      </c>
      <c r="AC125" s="153">
        <v>0</v>
      </c>
      <c r="AD125" s="153">
        <v>-714.41771087059396</v>
      </c>
      <c r="AE125" s="153">
        <v>8301.8690125937392</v>
      </c>
      <c r="AF125" s="153">
        <v>7587.4513017231502</v>
      </c>
      <c r="AG125" s="153">
        <f t="shared" si="15"/>
        <v>8301.8690125937392</v>
      </c>
      <c r="AH125" s="153">
        <f t="shared" si="16"/>
        <v>0</v>
      </c>
      <c r="AI125" s="153">
        <f t="shared" si="17"/>
        <v>-1259.29966121815</v>
      </c>
      <c r="AK125" s="152">
        <v>0.73958333333333304</v>
      </c>
      <c r="AL125" s="153">
        <v>4136.7327554339399</v>
      </c>
      <c r="AM125" s="153">
        <v>5059.4018048428397</v>
      </c>
      <c r="AN125" s="153">
        <v>805.21111404073599</v>
      </c>
      <c r="AO125" s="153">
        <v>429.30661619463899</v>
      </c>
      <c r="AP125" s="153">
        <v>312.11236373912999</v>
      </c>
      <c r="AQ125" s="153">
        <v>3.8124774849024798</v>
      </c>
      <c r="AR125" s="153">
        <v>145.06032355344999</v>
      </c>
      <c r="AS125" s="153">
        <v>26.6605287011757</v>
      </c>
      <c r="AT125" s="153">
        <v>-2552.0388252288799</v>
      </c>
      <c r="AU125" s="153">
        <v>0</v>
      </c>
      <c r="AV125" s="153">
        <v>-778.04675932216696</v>
      </c>
      <c r="AW125" s="153">
        <v>8366.2591587619299</v>
      </c>
      <c r="AX125" s="153">
        <v>7588.2123994397598</v>
      </c>
      <c r="AY125" s="153">
        <f t="shared" si="18"/>
        <v>8366.2591587619299</v>
      </c>
      <c r="AZ125" s="153">
        <f t="shared" si="19"/>
        <v>0</v>
      </c>
      <c r="BA125" s="153">
        <f t="shared" si="20"/>
        <v>-2552.0388252288799</v>
      </c>
    </row>
    <row r="126" spans="1:53" s="147" customFormat="1" x14ac:dyDescent="0.2">
      <c r="A126" s="152">
        <v>0.75</v>
      </c>
      <c r="B126" s="153">
        <v>3557.88005868658</v>
      </c>
      <c r="C126" s="153">
        <v>4573.5486716634696</v>
      </c>
      <c r="D126" s="153">
        <v>740.41035788818397</v>
      </c>
      <c r="E126" s="153">
        <v>383.37247343274998</v>
      </c>
      <c r="F126" s="153">
        <v>517.16246216849197</v>
      </c>
      <c r="G126" s="153">
        <v>231.27436754181599</v>
      </c>
      <c r="H126" s="153">
        <v>451.21013749445098</v>
      </c>
      <c r="I126" s="153">
        <v>2.1771841692748501</v>
      </c>
      <c r="J126" s="153">
        <v>-2480.3552603068101</v>
      </c>
      <c r="K126" s="153">
        <v>0</v>
      </c>
      <c r="L126" s="153">
        <v>-698.84783342459696</v>
      </c>
      <c r="M126" s="153">
        <v>7976.6804527382101</v>
      </c>
      <c r="N126" s="153">
        <v>7277.8326193136099</v>
      </c>
      <c r="O126" s="153">
        <f t="shared" si="12"/>
        <v>7976.6804527382101</v>
      </c>
      <c r="P126" s="153">
        <f t="shared" si="13"/>
        <v>0</v>
      </c>
      <c r="Q126" s="153">
        <f t="shared" si="14"/>
        <v>-2480.3552603068101</v>
      </c>
      <c r="S126" s="152">
        <v>0.75</v>
      </c>
      <c r="T126" s="153">
        <v>2938.1103252930302</v>
      </c>
      <c r="U126" s="153">
        <v>5110.67725052878</v>
      </c>
      <c r="V126" s="153">
        <v>717.39328349229697</v>
      </c>
      <c r="W126" s="153">
        <v>389.61060032019498</v>
      </c>
      <c r="X126" s="153">
        <v>388.42286488338999</v>
      </c>
      <c r="Y126" s="153">
        <v>0</v>
      </c>
      <c r="Z126" s="153">
        <v>201.30091687437201</v>
      </c>
      <c r="AA126" s="153">
        <v>37.205356844626202</v>
      </c>
      <c r="AB126" s="153">
        <v>-1598.4723828956901</v>
      </c>
      <c r="AC126" s="153">
        <v>0</v>
      </c>
      <c r="AD126" s="153">
        <v>-713.00706663659696</v>
      </c>
      <c r="AE126" s="153">
        <v>8184.2482153410101</v>
      </c>
      <c r="AF126" s="153">
        <v>7471.2411487044101</v>
      </c>
      <c r="AG126" s="153">
        <f t="shared" si="15"/>
        <v>8184.2482153410101</v>
      </c>
      <c r="AH126" s="153">
        <f t="shared" si="16"/>
        <v>0</v>
      </c>
      <c r="AI126" s="153">
        <f t="shared" si="17"/>
        <v>-1598.4723828956901</v>
      </c>
      <c r="AK126" s="152">
        <v>0.75</v>
      </c>
      <c r="AL126" s="153">
        <v>4138.7667072505901</v>
      </c>
      <c r="AM126" s="153">
        <v>5070.1812923752796</v>
      </c>
      <c r="AN126" s="153">
        <v>836.05673536228403</v>
      </c>
      <c r="AO126" s="153">
        <v>446.28028996741199</v>
      </c>
      <c r="AP126" s="153">
        <v>465.14246264820201</v>
      </c>
      <c r="AQ126" s="153">
        <v>314.84290050443099</v>
      </c>
      <c r="AR126" s="153">
        <v>97.140018937200907</v>
      </c>
      <c r="AS126" s="153">
        <v>31.100296837572099</v>
      </c>
      <c r="AT126" s="153">
        <v>-3076.4428857089902</v>
      </c>
      <c r="AU126" s="153">
        <v>0</v>
      </c>
      <c r="AV126" s="153">
        <v>-785.507228461669</v>
      </c>
      <c r="AW126" s="153">
        <v>8323.0678181739804</v>
      </c>
      <c r="AX126" s="153">
        <v>7537.5605897123096</v>
      </c>
      <c r="AY126" s="153">
        <f t="shared" si="18"/>
        <v>8323.0678181739804</v>
      </c>
      <c r="AZ126" s="153">
        <f t="shared" si="19"/>
        <v>0</v>
      </c>
      <c r="BA126" s="153">
        <f t="shared" si="20"/>
        <v>-3076.4428857089902</v>
      </c>
    </row>
    <row r="127" spans="1:53" s="147" customFormat="1" x14ac:dyDescent="0.2">
      <c r="A127" s="152">
        <v>0.76041666666666696</v>
      </c>
      <c r="B127" s="153">
        <v>3557.79335784258</v>
      </c>
      <c r="C127" s="153">
        <v>4575.4602407560296</v>
      </c>
      <c r="D127" s="153">
        <v>720.03061288687297</v>
      </c>
      <c r="E127" s="153">
        <v>388.26080616909098</v>
      </c>
      <c r="F127" s="153">
        <v>520.66287758499698</v>
      </c>
      <c r="G127" s="153">
        <v>236.98093031485701</v>
      </c>
      <c r="H127" s="153">
        <v>362.28819887228502</v>
      </c>
      <c r="I127" s="153">
        <v>2.0168111959021102</v>
      </c>
      <c r="J127" s="153">
        <v>-2402.5330145058001</v>
      </c>
      <c r="K127" s="153">
        <v>0</v>
      </c>
      <c r="L127" s="153">
        <v>-698.45319949080101</v>
      </c>
      <c r="M127" s="153">
        <v>7960.9608211167997</v>
      </c>
      <c r="N127" s="153">
        <v>7262.5076216260004</v>
      </c>
      <c r="O127" s="153">
        <f t="shared" si="12"/>
        <v>7960.9608211167997</v>
      </c>
      <c r="P127" s="153">
        <f t="shared" si="13"/>
        <v>0</v>
      </c>
      <c r="Q127" s="153">
        <f t="shared" si="14"/>
        <v>-2402.5330145058001</v>
      </c>
      <c r="S127" s="152">
        <v>0.76041666666666696</v>
      </c>
      <c r="T127" s="153">
        <v>2938.2903905732801</v>
      </c>
      <c r="U127" s="153">
        <v>5115.6473380779898</v>
      </c>
      <c r="V127" s="153">
        <v>735.77599190366902</v>
      </c>
      <c r="W127" s="153">
        <v>397.58550965092002</v>
      </c>
      <c r="X127" s="153">
        <v>411.85124275937397</v>
      </c>
      <c r="Y127" s="153">
        <v>0</v>
      </c>
      <c r="Z127" s="153">
        <v>150.556605555305</v>
      </c>
      <c r="AA127" s="153">
        <v>42.087501133148002</v>
      </c>
      <c r="AB127" s="153">
        <v>-1622.1683992344599</v>
      </c>
      <c r="AC127" s="153">
        <v>0</v>
      </c>
      <c r="AD127" s="153">
        <v>-714.18037935348195</v>
      </c>
      <c r="AE127" s="153">
        <v>8169.62618041922</v>
      </c>
      <c r="AF127" s="153">
        <v>7455.4458010657399</v>
      </c>
      <c r="AG127" s="153">
        <f t="shared" si="15"/>
        <v>8169.62618041922</v>
      </c>
      <c r="AH127" s="153">
        <f t="shared" si="16"/>
        <v>0</v>
      </c>
      <c r="AI127" s="153">
        <f t="shared" si="17"/>
        <v>-1622.1683992344599</v>
      </c>
      <c r="AK127" s="152">
        <v>0.76041666666666696</v>
      </c>
      <c r="AL127" s="153">
        <v>4139.9870457791203</v>
      </c>
      <c r="AM127" s="153">
        <v>5060.8960124448704</v>
      </c>
      <c r="AN127" s="153">
        <v>839.93753702197796</v>
      </c>
      <c r="AO127" s="153">
        <v>453.30208888470202</v>
      </c>
      <c r="AP127" s="153">
        <v>480.388899474764</v>
      </c>
      <c r="AQ127" s="153">
        <v>431.82205244934897</v>
      </c>
      <c r="AR127" s="153">
        <v>60.059591138903102</v>
      </c>
      <c r="AS127" s="153">
        <v>34.310178261836803</v>
      </c>
      <c r="AT127" s="153">
        <v>-3210.96826721559</v>
      </c>
      <c r="AU127" s="153">
        <v>0</v>
      </c>
      <c r="AV127" s="153">
        <v>-786.49947568540802</v>
      </c>
      <c r="AW127" s="153">
        <v>8289.7351382399393</v>
      </c>
      <c r="AX127" s="153">
        <v>7503.2356625545299</v>
      </c>
      <c r="AY127" s="153">
        <f t="shared" si="18"/>
        <v>8289.7351382399393</v>
      </c>
      <c r="AZ127" s="153">
        <f t="shared" si="19"/>
        <v>0</v>
      </c>
      <c r="BA127" s="153">
        <f t="shared" si="20"/>
        <v>-3210.96826721559</v>
      </c>
    </row>
    <row r="128" spans="1:53" s="147" customFormat="1" x14ac:dyDescent="0.2">
      <c r="A128" s="152">
        <v>0.77083333333333304</v>
      </c>
      <c r="B128" s="153">
        <v>3557.0930755326099</v>
      </c>
      <c r="C128" s="153">
        <v>4628.8797004042799</v>
      </c>
      <c r="D128" s="153">
        <v>704.34512429638096</v>
      </c>
      <c r="E128" s="153">
        <v>393.09305441992899</v>
      </c>
      <c r="F128" s="153">
        <v>520.83679699245397</v>
      </c>
      <c r="G128" s="153">
        <v>236.756364834001</v>
      </c>
      <c r="H128" s="153">
        <v>279.73469646309098</v>
      </c>
      <c r="I128" s="153">
        <v>2.4515126968126899</v>
      </c>
      <c r="J128" s="153">
        <v>-2357.7799366355798</v>
      </c>
      <c r="K128" s="153">
        <v>0</v>
      </c>
      <c r="L128" s="153">
        <v>-703.08977753403803</v>
      </c>
      <c r="M128" s="153">
        <v>7965.4103890039796</v>
      </c>
      <c r="N128" s="153">
        <v>7262.3206114699396</v>
      </c>
      <c r="O128" s="153">
        <f t="shared" si="12"/>
        <v>7965.4103890039796</v>
      </c>
      <c r="P128" s="153">
        <f t="shared" si="13"/>
        <v>0</v>
      </c>
      <c r="Q128" s="153">
        <f t="shared" si="14"/>
        <v>-2357.7799366355798</v>
      </c>
      <c r="S128" s="152">
        <v>0.77083333333333304</v>
      </c>
      <c r="T128" s="153">
        <v>2938.6171781234698</v>
      </c>
      <c r="U128" s="153">
        <v>5172.9280022850098</v>
      </c>
      <c r="V128" s="153">
        <v>735.72921983321498</v>
      </c>
      <c r="W128" s="153">
        <v>389.83474215891198</v>
      </c>
      <c r="X128" s="153">
        <v>412.023898401304</v>
      </c>
      <c r="Y128" s="153">
        <v>0</v>
      </c>
      <c r="Z128" s="153">
        <v>111.845099695811</v>
      </c>
      <c r="AA128" s="153">
        <v>43.571508050280599</v>
      </c>
      <c r="AB128" s="153">
        <v>-1628.85957180628</v>
      </c>
      <c r="AC128" s="153">
        <v>0</v>
      </c>
      <c r="AD128" s="153">
        <v>-719.01237250118402</v>
      </c>
      <c r="AE128" s="153">
        <v>8175.6900767417201</v>
      </c>
      <c r="AF128" s="153">
        <v>7456.6777042405402</v>
      </c>
      <c r="AG128" s="153">
        <f t="shared" si="15"/>
        <v>8175.6900767417201</v>
      </c>
      <c r="AH128" s="153">
        <f t="shared" si="16"/>
        <v>0</v>
      </c>
      <c r="AI128" s="153">
        <f t="shared" si="17"/>
        <v>-1628.85957180628</v>
      </c>
      <c r="AK128" s="152">
        <v>0.77083333333333304</v>
      </c>
      <c r="AL128" s="153">
        <v>4139.7669628474196</v>
      </c>
      <c r="AM128" s="153">
        <v>5089.1771913582697</v>
      </c>
      <c r="AN128" s="153">
        <v>839.81041003032703</v>
      </c>
      <c r="AO128" s="153">
        <v>455.12074993015801</v>
      </c>
      <c r="AP128" s="153">
        <v>483.71039237407598</v>
      </c>
      <c r="AQ128" s="153">
        <v>431.16383342077</v>
      </c>
      <c r="AR128" s="153">
        <v>33.012220360270803</v>
      </c>
      <c r="AS128" s="153">
        <v>38.347579561876003</v>
      </c>
      <c r="AT128" s="153">
        <v>-3149.54792957686</v>
      </c>
      <c r="AU128" s="153">
        <v>0</v>
      </c>
      <c r="AV128" s="153">
        <v>-789.26629913620695</v>
      </c>
      <c r="AW128" s="153">
        <v>8360.5614103063108</v>
      </c>
      <c r="AX128" s="153">
        <v>7571.2951111701004</v>
      </c>
      <c r="AY128" s="153">
        <f t="shared" si="18"/>
        <v>8360.5614103063108</v>
      </c>
      <c r="AZ128" s="153">
        <f t="shared" si="19"/>
        <v>0</v>
      </c>
      <c r="BA128" s="153">
        <f t="shared" si="20"/>
        <v>-3149.54792957686</v>
      </c>
    </row>
    <row r="129" spans="1:53" s="147" customFormat="1" x14ac:dyDescent="0.2">
      <c r="A129" s="152">
        <v>0.78125</v>
      </c>
      <c r="B129" s="153">
        <v>3556.9263982480902</v>
      </c>
      <c r="C129" s="153">
        <v>4721.80832046256</v>
      </c>
      <c r="D129" s="153">
        <v>706.01493708781902</v>
      </c>
      <c r="E129" s="153">
        <v>395.81500536494701</v>
      </c>
      <c r="F129" s="153">
        <v>520.64654645394205</v>
      </c>
      <c r="G129" s="153">
        <v>237.733879352673</v>
      </c>
      <c r="H129" s="153">
        <v>206.705163200464</v>
      </c>
      <c r="I129" s="153">
        <v>3.0117351563053898</v>
      </c>
      <c r="J129" s="153">
        <v>-2358.0896997784898</v>
      </c>
      <c r="K129" s="153">
        <v>0</v>
      </c>
      <c r="L129" s="153">
        <v>-711.86840795153705</v>
      </c>
      <c r="M129" s="153">
        <v>7990.57228554831</v>
      </c>
      <c r="N129" s="153">
        <v>7278.7038775967803</v>
      </c>
      <c r="O129" s="153">
        <f t="shared" si="12"/>
        <v>7990.57228554831</v>
      </c>
      <c r="P129" s="153">
        <f t="shared" si="13"/>
        <v>0</v>
      </c>
      <c r="Q129" s="153">
        <f t="shared" si="14"/>
        <v>-2358.0896997784898</v>
      </c>
      <c r="S129" s="152">
        <v>0.78125</v>
      </c>
      <c r="T129" s="153">
        <v>2942.9450780676102</v>
      </c>
      <c r="U129" s="153">
        <v>5144.8820988193702</v>
      </c>
      <c r="V129" s="153">
        <v>735.90294699689298</v>
      </c>
      <c r="W129" s="153">
        <v>385.84401868744999</v>
      </c>
      <c r="X129" s="153">
        <v>410.71497026086001</v>
      </c>
      <c r="Y129" s="153">
        <v>0</v>
      </c>
      <c r="Z129" s="153">
        <v>83.269787959939805</v>
      </c>
      <c r="AA129" s="153">
        <v>50.221499325320501</v>
      </c>
      <c r="AB129" s="153">
        <v>-1593.37642629221</v>
      </c>
      <c r="AC129" s="153">
        <v>0</v>
      </c>
      <c r="AD129" s="153">
        <v>-716.15362915117305</v>
      </c>
      <c r="AE129" s="153">
        <v>8160.4039738252304</v>
      </c>
      <c r="AF129" s="153">
        <v>7444.2503446740602</v>
      </c>
      <c r="AG129" s="153">
        <f t="shared" si="15"/>
        <v>8160.4039738252304</v>
      </c>
      <c r="AH129" s="153">
        <f t="shared" si="16"/>
        <v>0</v>
      </c>
      <c r="AI129" s="153">
        <f t="shared" si="17"/>
        <v>-1593.37642629221</v>
      </c>
      <c r="AK129" s="152">
        <v>0.78125</v>
      </c>
      <c r="AL129" s="153">
        <v>4141.5140807322296</v>
      </c>
      <c r="AM129" s="153">
        <v>5122.4971804227498</v>
      </c>
      <c r="AN129" s="153">
        <v>839.56283726898198</v>
      </c>
      <c r="AO129" s="153">
        <v>453.19025343138401</v>
      </c>
      <c r="AP129" s="153">
        <v>488.08996517443302</v>
      </c>
      <c r="AQ129" s="153">
        <v>431.34631018006399</v>
      </c>
      <c r="AR129" s="153">
        <v>18.3380276227021</v>
      </c>
      <c r="AS129" s="153">
        <v>48.017794250726503</v>
      </c>
      <c r="AT129" s="153">
        <v>-3081.20049406414</v>
      </c>
      <c r="AU129" s="153">
        <v>0</v>
      </c>
      <c r="AV129" s="153">
        <v>-792.58095944970398</v>
      </c>
      <c r="AW129" s="153">
        <v>8461.3559550191203</v>
      </c>
      <c r="AX129" s="153">
        <v>7668.7749955694198</v>
      </c>
      <c r="AY129" s="153">
        <f t="shared" si="18"/>
        <v>8461.3559550191203</v>
      </c>
      <c r="AZ129" s="153">
        <f t="shared" si="19"/>
        <v>0</v>
      </c>
      <c r="BA129" s="153">
        <f t="shared" si="20"/>
        <v>-3081.20049406414</v>
      </c>
    </row>
    <row r="130" spans="1:53" s="147" customFormat="1" x14ac:dyDescent="0.2">
      <c r="A130" s="152">
        <v>0.79166666666666696</v>
      </c>
      <c r="B130" s="153">
        <v>3558.4202090151798</v>
      </c>
      <c r="C130" s="153">
        <v>4641.3589297624103</v>
      </c>
      <c r="D130" s="153">
        <v>731.17610020469897</v>
      </c>
      <c r="E130" s="153">
        <v>404.39622968722898</v>
      </c>
      <c r="F130" s="153">
        <v>519.86402809162701</v>
      </c>
      <c r="G130" s="153">
        <v>437.47416250309902</v>
      </c>
      <c r="H130" s="153">
        <v>150.548331070899</v>
      </c>
      <c r="I130" s="153">
        <v>3.0322756694843398</v>
      </c>
      <c r="J130" s="153">
        <v>-2495.5579907589699</v>
      </c>
      <c r="K130" s="153">
        <v>0</v>
      </c>
      <c r="L130" s="153">
        <v>-707.24889056524603</v>
      </c>
      <c r="M130" s="153">
        <v>7950.7122752456498</v>
      </c>
      <c r="N130" s="153">
        <v>7243.4633846804099</v>
      </c>
      <c r="O130" s="153">
        <f t="shared" si="12"/>
        <v>7950.7122752456498</v>
      </c>
      <c r="P130" s="153">
        <f t="shared" si="13"/>
        <v>0</v>
      </c>
      <c r="Q130" s="153">
        <f t="shared" si="14"/>
        <v>-2495.5579907589699</v>
      </c>
      <c r="S130" s="152">
        <v>0.79166666666666696</v>
      </c>
      <c r="T130" s="153">
        <v>2955.9355181374899</v>
      </c>
      <c r="U130" s="153">
        <v>5066.7187849637803</v>
      </c>
      <c r="V130" s="153">
        <v>741.07496812529496</v>
      </c>
      <c r="W130" s="153">
        <v>393.42213418591899</v>
      </c>
      <c r="X130" s="153">
        <v>387.29375866250098</v>
      </c>
      <c r="Y130" s="153">
        <v>87.9365321327369</v>
      </c>
      <c r="Z130" s="153">
        <v>58.819796525218102</v>
      </c>
      <c r="AA130" s="153">
        <v>55.327589513340001</v>
      </c>
      <c r="AB130" s="153">
        <v>-1606.1461173191699</v>
      </c>
      <c r="AC130" s="153">
        <v>0</v>
      </c>
      <c r="AD130" s="153">
        <v>-710.72980748544296</v>
      </c>
      <c r="AE130" s="153">
        <v>8140.3829649271102</v>
      </c>
      <c r="AF130" s="153">
        <v>7429.6531574416704</v>
      </c>
      <c r="AG130" s="153">
        <f t="shared" si="15"/>
        <v>8140.3829649271102</v>
      </c>
      <c r="AH130" s="153">
        <f t="shared" si="16"/>
        <v>0</v>
      </c>
      <c r="AI130" s="153">
        <f t="shared" si="17"/>
        <v>-1606.1461173191699</v>
      </c>
      <c r="AK130" s="152">
        <v>0.79166666666666696</v>
      </c>
      <c r="AL130" s="153">
        <v>4141.6607375637705</v>
      </c>
      <c r="AM130" s="153">
        <v>5102.3716690620204</v>
      </c>
      <c r="AN130" s="153">
        <v>835.58836781782304</v>
      </c>
      <c r="AO130" s="153">
        <v>456.448279010985</v>
      </c>
      <c r="AP130" s="153">
        <v>485.77145320619502</v>
      </c>
      <c r="AQ130" s="153">
        <v>581.05405811433695</v>
      </c>
      <c r="AR130" s="153">
        <v>14.335504139553599</v>
      </c>
      <c r="AS130" s="153">
        <v>47.379584290391101</v>
      </c>
      <c r="AT130" s="153">
        <v>-3118.3687866764799</v>
      </c>
      <c r="AU130" s="153">
        <v>0</v>
      </c>
      <c r="AV130" s="153">
        <v>-792.55562849159696</v>
      </c>
      <c r="AW130" s="153">
        <v>8546.2408665285893</v>
      </c>
      <c r="AX130" s="153">
        <v>7753.6852380369901</v>
      </c>
      <c r="AY130" s="153">
        <f t="shared" si="18"/>
        <v>8546.2408665285893</v>
      </c>
      <c r="AZ130" s="153">
        <f t="shared" si="19"/>
        <v>0</v>
      </c>
      <c r="BA130" s="153">
        <f t="shared" si="20"/>
        <v>-3118.3687866764799</v>
      </c>
    </row>
    <row r="131" spans="1:53" s="147" customFormat="1" x14ac:dyDescent="0.2">
      <c r="A131" s="152">
        <v>0.80208333333333304</v>
      </c>
      <c r="B131" s="153">
        <v>3558.23352133868</v>
      </c>
      <c r="C131" s="153">
        <v>4639.1521268482702</v>
      </c>
      <c r="D131" s="153">
        <v>737.08414935476401</v>
      </c>
      <c r="E131" s="153">
        <v>408.687497279105</v>
      </c>
      <c r="F131" s="153">
        <v>520.41874652148795</v>
      </c>
      <c r="G131" s="153">
        <v>442.081550293818</v>
      </c>
      <c r="H131" s="153">
        <v>112.59789094726899</v>
      </c>
      <c r="I131" s="153">
        <v>3.9401609072727801</v>
      </c>
      <c r="J131" s="153">
        <v>-2503.8136208511901</v>
      </c>
      <c r="K131" s="153">
        <v>0</v>
      </c>
      <c r="L131" s="153">
        <v>-707.21499283920605</v>
      </c>
      <c r="M131" s="153">
        <v>7918.3820226394801</v>
      </c>
      <c r="N131" s="153">
        <v>7211.16702980027</v>
      </c>
      <c r="O131" s="153">
        <f t="shared" si="12"/>
        <v>7918.3820226394801</v>
      </c>
      <c r="P131" s="153">
        <f t="shared" si="13"/>
        <v>0</v>
      </c>
      <c r="Q131" s="153">
        <f t="shared" si="14"/>
        <v>-2503.8136208511901</v>
      </c>
      <c r="S131" s="152">
        <v>0.80208333333333304</v>
      </c>
      <c r="T131" s="153">
        <v>2961.8772165240998</v>
      </c>
      <c r="U131" s="153">
        <v>5027.7841374461304</v>
      </c>
      <c r="V131" s="153">
        <v>741.64963487373598</v>
      </c>
      <c r="W131" s="153">
        <v>393.84229969798002</v>
      </c>
      <c r="X131" s="153">
        <v>387.89301441854701</v>
      </c>
      <c r="Y131" s="153">
        <v>94.292687716542503</v>
      </c>
      <c r="Z131" s="153">
        <v>39.266920492798498</v>
      </c>
      <c r="AA131" s="153">
        <v>56.935191366432697</v>
      </c>
      <c r="AB131" s="153">
        <v>-1611.5241506458101</v>
      </c>
      <c r="AC131" s="153">
        <v>0</v>
      </c>
      <c r="AD131" s="153">
        <v>-707.28579508252699</v>
      </c>
      <c r="AE131" s="153">
        <v>8092.0169518904604</v>
      </c>
      <c r="AF131" s="153">
        <v>7384.7311568079303</v>
      </c>
      <c r="AG131" s="153">
        <f t="shared" si="15"/>
        <v>8092.0169518904604</v>
      </c>
      <c r="AH131" s="153">
        <f t="shared" si="16"/>
        <v>0</v>
      </c>
      <c r="AI131" s="153">
        <f t="shared" si="17"/>
        <v>-1611.5241506458101</v>
      </c>
      <c r="AK131" s="152">
        <v>0.80208333333333304</v>
      </c>
      <c r="AL131" s="153">
        <v>4142.1142861886601</v>
      </c>
      <c r="AM131" s="153">
        <v>5147.7166427599204</v>
      </c>
      <c r="AN131" s="153">
        <v>835.20028520152698</v>
      </c>
      <c r="AO131" s="153">
        <v>459.60715407343702</v>
      </c>
      <c r="AP131" s="153">
        <v>486.06357040687402</v>
      </c>
      <c r="AQ131" s="153">
        <v>588.47982006150301</v>
      </c>
      <c r="AR131" s="153">
        <v>14.1366964860952</v>
      </c>
      <c r="AS131" s="153">
        <v>44.532424974288801</v>
      </c>
      <c r="AT131" s="153">
        <v>-3025.4053478977899</v>
      </c>
      <c r="AU131" s="153">
        <v>0</v>
      </c>
      <c r="AV131" s="153">
        <v>-797.32026189402302</v>
      </c>
      <c r="AW131" s="153">
        <v>8692.4455322545109</v>
      </c>
      <c r="AX131" s="153">
        <v>7895.1252703604896</v>
      </c>
      <c r="AY131" s="153">
        <f t="shared" si="18"/>
        <v>8692.4455322545109</v>
      </c>
      <c r="AZ131" s="153">
        <f t="shared" si="19"/>
        <v>0</v>
      </c>
      <c r="BA131" s="153">
        <f t="shared" si="20"/>
        <v>-3025.4053478977899</v>
      </c>
    </row>
    <row r="132" spans="1:53" s="147" customFormat="1" x14ac:dyDescent="0.2">
      <c r="A132" s="152">
        <v>0.8125</v>
      </c>
      <c r="B132" s="153">
        <v>3557.8067089584601</v>
      </c>
      <c r="C132" s="153">
        <v>4681.9840904655603</v>
      </c>
      <c r="D132" s="153">
        <v>738.38512835711902</v>
      </c>
      <c r="E132" s="153">
        <v>410.56098410567199</v>
      </c>
      <c r="F132" s="153">
        <v>519.91423602602094</v>
      </c>
      <c r="G132" s="153">
        <v>417.49840870714002</v>
      </c>
      <c r="H132" s="153">
        <v>89.259020317514498</v>
      </c>
      <c r="I132" s="153">
        <v>4.6202158095303902</v>
      </c>
      <c r="J132" s="153">
        <v>-2530.6476024806698</v>
      </c>
      <c r="K132" s="153">
        <v>0</v>
      </c>
      <c r="L132" s="153">
        <v>-711.04860469233995</v>
      </c>
      <c r="M132" s="153">
        <v>7889.3811902663501</v>
      </c>
      <c r="N132" s="153">
        <v>7178.3325855740104</v>
      </c>
      <c r="O132" s="153">
        <f t="shared" si="12"/>
        <v>7889.3811902663501</v>
      </c>
      <c r="P132" s="153">
        <f t="shared" si="13"/>
        <v>0</v>
      </c>
      <c r="Q132" s="153">
        <f t="shared" si="14"/>
        <v>-2530.6476024806698</v>
      </c>
      <c r="S132" s="152">
        <v>0.8125</v>
      </c>
      <c r="T132" s="153">
        <v>2965.7050364367801</v>
      </c>
      <c r="U132" s="153">
        <v>4992.6670895887901</v>
      </c>
      <c r="V132" s="153">
        <v>741.74987180917003</v>
      </c>
      <c r="W132" s="153">
        <v>392.79219999566698</v>
      </c>
      <c r="X132" s="153">
        <v>387.91568180660403</v>
      </c>
      <c r="Y132" s="153">
        <v>94.253812742835393</v>
      </c>
      <c r="Z132" s="153">
        <v>26.938408876072501</v>
      </c>
      <c r="AA132" s="153">
        <v>61.865190623503999</v>
      </c>
      <c r="AB132" s="153">
        <v>-1602.28172291888</v>
      </c>
      <c r="AC132" s="153">
        <v>0</v>
      </c>
      <c r="AD132" s="153">
        <v>-704.00368905751702</v>
      </c>
      <c r="AE132" s="153">
        <v>8061.60556896054</v>
      </c>
      <c r="AF132" s="153">
        <v>7357.6018799030298</v>
      </c>
      <c r="AG132" s="153">
        <f t="shared" si="15"/>
        <v>8061.60556896054</v>
      </c>
      <c r="AH132" s="153">
        <f t="shared" si="16"/>
        <v>0</v>
      </c>
      <c r="AI132" s="153">
        <f t="shared" si="17"/>
        <v>-1602.28172291888</v>
      </c>
      <c r="AK132" s="152">
        <v>0.8125</v>
      </c>
      <c r="AL132" s="153">
        <v>4142.3277265818197</v>
      </c>
      <c r="AM132" s="153">
        <v>5166.4838045474098</v>
      </c>
      <c r="AN132" s="153">
        <v>834.83228300599603</v>
      </c>
      <c r="AO132" s="153">
        <v>459.55743698642698</v>
      </c>
      <c r="AP132" s="153">
        <v>485.75034759468201</v>
      </c>
      <c r="AQ132" s="153">
        <v>593.44133430841703</v>
      </c>
      <c r="AR132" s="153">
        <v>13.8984671505113</v>
      </c>
      <c r="AS132" s="153">
        <v>43.547849214142701</v>
      </c>
      <c r="AT132" s="153">
        <v>-2961.6512980388802</v>
      </c>
      <c r="AU132" s="153">
        <v>0</v>
      </c>
      <c r="AV132" s="153">
        <v>-799.22493837310299</v>
      </c>
      <c r="AW132" s="153">
        <v>8778.1879513505191</v>
      </c>
      <c r="AX132" s="153">
        <v>7978.9630129774196</v>
      </c>
      <c r="AY132" s="153">
        <f t="shared" si="18"/>
        <v>8778.1879513505191</v>
      </c>
      <c r="AZ132" s="153">
        <f t="shared" si="19"/>
        <v>0</v>
      </c>
      <c r="BA132" s="153">
        <f t="shared" si="20"/>
        <v>-2961.6512980388802</v>
      </c>
    </row>
    <row r="133" spans="1:53" s="147" customFormat="1" x14ac:dyDescent="0.2">
      <c r="A133" s="152">
        <v>0.82291666666666696</v>
      </c>
      <c r="B133" s="153">
        <v>3556.8263625700502</v>
      </c>
      <c r="C133" s="153">
        <v>4627.0603692655604</v>
      </c>
      <c r="D133" s="153">
        <v>738.37842392544997</v>
      </c>
      <c r="E133" s="153">
        <v>412.70246468992298</v>
      </c>
      <c r="F133" s="153">
        <v>519.72372685436801</v>
      </c>
      <c r="G133" s="153">
        <v>433.83212691360598</v>
      </c>
      <c r="H133" s="153">
        <v>73.344506046689503</v>
      </c>
      <c r="I133" s="153">
        <v>6.7362532771904702</v>
      </c>
      <c r="J133" s="153">
        <v>-2519.8224678367901</v>
      </c>
      <c r="K133" s="153">
        <v>0</v>
      </c>
      <c r="L133" s="153">
        <v>-705.88180999305405</v>
      </c>
      <c r="M133" s="153">
        <v>7848.7817657060496</v>
      </c>
      <c r="N133" s="153">
        <v>7142.8999557130001</v>
      </c>
      <c r="O133" s="153">
        <f t="shared" si="12"/>
        <v>7848.7817657060496</v>
      </c>
      <c r="P133" s="153">
        <f t="shared" si="13"/>
        <v>0</v>
      </c>
      <c r="Q133" s="153">
        <f t="shared" si="14"/>
        <v>-2519.8224678367901</v>
      </c>
      <c r="S133" s="152">
        <v>0.82291666666666696</v>
      </c>
      <c r="T133" s="153">
        <v>2966.5652633095101</v>
      </c>
      <c r="U133" s="153">
        <v>5014.9380681048797</v>
      </c>
      <c r="V133" s="153">
        <v>739.57815175165695</v>
      </c>
      <c r="W133" s="153">
        <v>390.26484968512398</v>
      </c>
      <c r="X133" s="153">
        <v>390.925600186709</v>
      </c>
      <c r="Y133" s="153">
        <v>62.803477537930199</v>
      </c>
      <c r="Z133" s="153">
        <v>18.531384767971598</v>
      </c>
      <c r="AA133" s="153">
        <v>66.768277410555996</v>
      </c>
      <c r="AB133" s="153">
        <v>-1579.8297038140199</v>
      </c>
      <c r="AC133" s="153">
        <v>0</v>
      </c>
      <c r="AD133" s="153">
        <v>-705.65793911010405</v>
      </c>
      <c r="AE133" s="153">
        <v>8070.5453689403103</v>
      </c>
      <c r="AF133" s="153">
        <v>7364.8874298302098</v>
      </c>
      <c r="AG133" s="153">
        <f t="shared" si="15"/>
        <v>8070.5453689403103</v>
      </c>
      <c r="AH133" s="153">
        <f t="shared" si="16"/>
        <v>0</v>
      </c>
      <c r="AI133" s="153">
        <f t="shared" si="17"/>
        <v>-1579.8297038140199</v>
      </c>
      <c r="AK133" s="152">
        <v>0.82291666666666696</v>
      </c>
      <c r="AL133" s="153">
        <v>4142.4010549975901</v>
      </c>
      <c r="AM133" s="153">
        <v>5155.7196430662598</v>
      </c>
      <c r="AN133" s="153">
        <v>835.03970717744301</v>
      </c>
      <c r="AO133" s="153">
        <v>460.48094413210902</v>
      </c>
      <c r="AP133" s="153">
        <v>483.29492908415102</v>
      </c>
      <c r="AQ133" s="153">
        <v>608.33261526452895</v>
      </c>
      <c r="AR133" s="153">
        <v>0.914730963461865</v>
      </c>
      <c r="AS133" s="153">
        <v>42.339147717105099</v>
      </c>
      <c r="AT133" s="153">
        <v>-3023.86479329861</v>
      </c>
      <c r="AU133" s="153">
        <v>0</v>
      </c>
      <c r="AV133" s="153">
        <v>-798.28120296156203</v>
      </c>
      <c r="AW133" s="153">
        <v>8704.6579791040203</v>
      </c>
      <c r="AX133" s="153">
        <v>7906.3767761424597</v>
      </c>
      <c r="AY133" s="153">
        <f t="shared" si="18"/>
        <v>8704.6579791040203</v>
      </c>
      <c r="AZ133" s="153">
        <f t="shared" si="19"/>
        <v>0</v>
      </c>
      <c r="BA133" s="153">
        <f t="shared" si="20"/>
        <v>-3023.86479329861</v>
      </c>
    </row>
    <row r="134" spans="1:53" s="147" customFormat="1" x14ac:dyDescent="0.2">
      <c r="A134" s="152">
        <v>0.83333333333333304</v>
      </c>
      <c r="B134" s="153">
        <v>3556.9930398545698</v>
      </c>
      <c r="C134" s="153">
        <v>4602.0770418285101</v>
      </c>
      <c r="D134" s="153">
        <v>742.67030801660405</v>
      </c>
      <c r="E134" s="153">
        <v>406.61419439351198</v>
      </c>
      <c r="F134" s="153">
        <v>517.42553138511698</v>
      </c>
      <c r="G134" s="153">
        <v>443.494979281741</v>
      </c>
      <c r="H134" s="153">
        <v>60.903483914778199</v>
      </c>
      <c r="I134" s="153">
        <v>8.7482880151892104</v>
      </c>
      <c r="J134" s="153">
        <v>-2591.5932659096002</v>
      </c>
      <c r="K134" s="153">
        <v>0</v>
      </c>
      <c r="L134" s="153">
        <v>-703.15472604775505</v>
      </c>
      <c r="M134" s="153">
        <v>7747.3336007804201</v>
      </c>
      <c r="N134" s="153">
        <v>7044.17887473267</v>
      </c>
      <c r="O134" s="153">
        <f t="shared" si="12"/>
        <v>7747.3336007804201</v>
      </c>
      <c r="P134" s="153">
        <f t="shared" si="13"/>
        <v>0</v>
      </c>
      <c r="Q134" s="153">
        <f t="shared" si="14"/>
        <v>-2591.5932659096002</v>
      </c>
      <c r="S134" s="152">
        <v>0.83333333333333304</v>
      </c>
      <c r="T134" s="153">
        <v>2968.8992740306599</v>
      </c>
      <c r="U134" s="153">
        <v>5182.91979951131</v>
      </c>
      <c r="V134" s="153">
        <v>710.81801460207805</v>
      </c>
      <c r="W134" s="153">
        <v>390.49563761272299</v>
      </c>
      <c r="X134" s="153">
        <v>432.10271937843498</v>
      </c>
      <c r="Y134" s="153">
        <v>0</v>
      </c>
      <c r="Z134" s="153">
        <v>15.2115053721284</v>
      </c>
      <c r="AA134" s="153">
        <v>73.009000319953898</v>
      </c>
      <c r="AB134" s="153">
        <v>-1726.4180585878801</v>
      </c>
      <c r="AC134" s="153">
        <v>0</v>
      </c>
      <c r="AD134" s="153">
        <v>-721.33154433491802</v>
      </c>
      <c r="AE134" s="153">
        <v>8047.0378922394002</v>
      </c>
      <c r="AF134" s="153">
        <v>7325.70634790449</v>
      </c>
      <c r="AG134" s="153">
        <f t="shared" si="15"/>
        <v>8047.0378922394002</v>
      </c>
      <c r="AH134" s="153">
        <f t="shared" si="16"/>
        <v>0</v>
      </c>
      <c r="AI134" s="153">
        <f t="shared" si="17"/>
        <v>-1726.4180585878801</v>
      </c>
      <c r="AK134" s="152">
        <v>0.83333333333333304</v>
      </c>
      <c r="AL134" s="153">
        <v>4143.3212745171704</v>
      </c>
      <c r="AM134" s="153">
        <v>5160.4967238125</v>
      </c>
      <c r="AN134" s="153">
        <v>841.26904820078403</v>
      </c>
      <c r="AO134" s="153">
        <v>458.16190739156701</v>
      </c>
      <c r="AP134" s="153">
        <v>456.80642314676402</v>
      </c>
      <c r="AQ134" s="153">
        <v>602.31736585072099</v>
      </c>
      <c r="AR134" s="153">
        <v>0</v>
      </c>
      <c r="AS134" s="153">
        <v>37.512088943657403</v>
      </c>
      <c r="AT134" s="153">
        <v>-3134.5545838544499</v>
      </c>
      <c r="AU134" s="153">
        <v>0</v>
      </c>
      <c r="AV134" s="153">
        <v>-798.39176317713805</v>
      </c>
      <c r="AW134" s="153">
        <v>8565.3302480087095</v>
      </c>
      <c r="AX134" s="153">
        <v>7766.9384848315703</v>
      </c>
      <c r="AY134" s="153">
        <f t="shared" si="18"/>
        <v>8565.3302480087095</v>
      </c>
      <c r="AZ134" s="153">
        <f t="shared" si="19"/>
        <v>0</v>
      </c>
      <c r="BA134" s="153">
        <f t="shared" si="20"/>
        <v>-3134.5545838544499</v>
      </c>
    </row>
    <row r="135" spans="1:53" s="147" customFormat="1" x14ac:dyDescent="0.2">
      <c r="A135" s="152">
        <v>0.84375</v>
      </c>
      <c r="B135" s="153">
        <v>3557.7800555722401</v>
      </c>
      <c r="C135" s="153">
        <v>4552.4751939829803</v>
      </c>
      <c r="D135" s="153">
        <v>743.300676036656</v>
      </c>
      <c r="E135" s="153">
        <v>409.23014748013702</v>
      </c>
      <c r="F135" s="153">
        <v>517.66972245151396</v>
      </c>
      <c r="G135" s="153">
        <v>443.30344193043402</v>
      </c>
      <c r="H135" s="153">
        <v>48.260165651999102</v>
      </c>
      <c r="I135" s="153">
        <v>10.6602865795981</v>
      </c>
      <c r="J135" s="153">
        <v>-2588.4206484032002</v>
      </c>
      <c r="K135" s="153">
        <v>0</v>
      </c>
      <c r="L135" s="153">
        <v>-698.46607322180205</v>
      </c>
      <c r="M135" s="153">
        <v>7694.2590412823602</v>
      </c>
      <c r="N135" s="153">
        <v>6995.7929680605603</v>
      </c>
      <c r="O135" s="153">
        <f t="shared" si="12"/>
        <v>7694.2590412823602</v>
      </c>
      <c r="P135" s="153">
        <f t="shared" si="13"/>
        <v>0</v>
      </c>
      <c r="Q135" s="153">
        <f t="shared" si="14"/>
        <v>-2588.4206484032002</v>
      </c>
      <c r="S135" s="152">
        <v>0.84375</v>
      </c>
      <c r="T135" s="153">
        <v>2971.8867947291201</v>
      </c>
      <c r="U135" s="153">
        <v>5198.2399095699102</v>
      </c>
      <c r="V135" s="153">
        <v>707.47691529198903</v>
      </c>
      <c r="W135" s="153">
        <v>399.19056092825201</v>
      </c>
      <c r="X135" s="153">
        <v>448.87613891746997</v>
      </c>
      <c r="Y135" s="153">
        <v>0</v>
      </c>
      <c r="Z135" s="153">
        <v>14.9541500133907</v>
      </c>
      <c r="AA135" s="153">
        <v>76.999645874573005</v>
      </c>
      <c r="AB135" s="153">
        <v>-1724.7327757324599</v>
      </c>
      <c r="AC135" s="153">
        <v>0</v>
      </c>
      <c r="AD135" s="153">
        <v>-723.71008788164897</v>
      </c>
      <c r="AE135" s="153">
        <v>8092.89133959224</v>
      </c>
      <c r="AF135" s="153">
        <v>7369.18125171059</v>
      </c>
      <c r="AG135" s="153">
        <f t="shared" si="15"/>
        <v>8092.89133959224</v>
      </c>
      <c r="AH135" s="153">
        <f t="shared" si="16"/>
        <v>0</v>
      </c>
      <c r="AI135" s="153">
        <f t="shared" si="17"/>
        <v>-1724.7327757324599</v>
      </c>
      <c r="AK135" s="152">
        <v>0.84375</v>
      </c>
      <c r="AL135" s="153">
        <v>4144.2481691367602</v>
      </c>
      <c r="AM135" s="153">
        <v>5154.5660693137197</v>
      </c>
      <c r="AN135" s="153">
        <v>842.20579145745899</v>
      </c>
      <c r="AO135" s="153">
        <v>456.704421164579</v>
      </c>
      <c r="AP135" s="153">
        <v>452.75582750155399</v>
      </c>
      <c r="AQ135" s="153">
        <v>600.798896685523</v>
      </c>
      <c r="AR135" s="153">
        <v>0</v>
      </c>
      <c r="AS135" s="153">
        <v>33.123035268600702</v>
      </c>
      <c r="AT135" s="153">
        <v>-3199.7951456378701</v>
      </c>
      <c r="AU135" s="153">
        <v>0</v>
      </c>
      <c r="AV135" s="153">
        <v>-797.67207063465901</v>
      </c>
      <c r="AW135" s="153">
        <v>8484.6070648903296</v>
      </c>
      <c r="AX135" s="153">
        <v>7686.9349942556701</v>
      </c>
      <c r="AY135" s="153">
        <f t="shared" si="18"/>
        <v>8484.6070648903296</v>
      </c>
      <c r="AZ135" s="153">
        <f t="shared" si="19"/>
        <v>0</v>
      </c>
      <c r="BA135" s="153">
        <f t="shared" si="20"/>
        <v>-3199.7951456378701</v>
      </c>
    </row>
    <row r="136" spans="1:53" s="147" customFormat="1" x14ac:dyDescent="0.2">
      <c r="A136" s="152">
        <v>0.85416666666666696</v>
      </c>
      <c r="B136" s="153">
        <v>3557.4598893006</v>
      </c>
      <c r="C136" s="153">
        <v>4529.1533010447001</v>
      </c>
      <c r="D136" s="153">
        <v>743.24702830412798</v>
      </c>
      <c r="E136" s="153">
        <v>411.89980460008599</v>
      </c>
      <c r="F136" s="153">
        <v>517.66972245151396</v>
      </c>
      <c r="G136" s="153">
        <v>385.11497873322497</v>
      </c>
      <c r="H136" s="153">
        <v>38.442767316674903</v>
      </c>
      <c r="I136" s="153">
        <v>12.852774126551401</v>
      </c>
      <c r="J136" s="153">
        <v>-2558.09302525065</v>
      </c>
      <c r="K136" s="153">
        <v>0</v>
      </c>
      <c r="L136" s="153">
        <v>-695.55690477176495</v>
      </c>
      <c r="M136" s="153">
        <v>7637.7472406268298</v>
      </c>
      <c r="N136" s="153">
        <v>6942.1903358550599</v>
      </c>
      <c r="O136" s="153">
        <f t="shared" si="12"/>
        <v>7637.7472406268298</v>
      </c>
      <c r="P136" s="153">
        <f t="shared" si="13"/>
        <v>0</v>
      </c>
      <c r="Q136" s="153">
        <f t="shared" si="14"/>
        <v>-2558.09302525065</v>
      </c>
      <c r="S136" s="152">
        <v>0.85416666666666696</v>
      </c>
      <c r="T136" s="153">
        <v>2973.8340395553801</v>
      </c>
      <c r="U136" s="153">
        <v>5200.35615326687</v>
      </c>
      <c r="V136" s="153">
        <v>707.51700272488904</v>
      </c>
      <c r="W136" s="153">
        <v>404.730755251826</v>
      </c>
      <c r="X136" s="153">
        <v>448.851592802575</v>
      </c>
      <c r="Y136" s="153">
        <v>0</v>
      </c>
      <c r="Z136" s="153">
        <v>14.648225018678801</v>
      </c>
      <c r="AA136" s="153">
        <v>83.447996964484602</v>
      </c>
      <c r="AB136" s="153">
        <v>-1739.1813255240399</v>
      </c>
      <c r="AC136" s="153">
        <v>0</v>
      </c>
      <c r="AD136" s="153">
        <v>-724.49435330015103</v>
      </c>
      <c r="AE136" s="153">
        <v>8094.2044400606601</v>
      </c>
      <c r="AF136" s="153">
        <v>7369.7100867605104</v>
      </c>
      <c r="AG136" s="153">
        <f t="shared" si="15"/>
        <v>8094.2044400606601</v>
      </c>
      <c r="AH136" s="153">
        <f t="shared" si="16"/>
        <v>0</v>
      </c>
      <c r="AI136" s="153">
        <f t="shared" si="17"/>
        <v>-1739.1813255240399</v>
      </c>
      <c r="AK136" s="152">
        <v>0.85416666666666696</v>
      </c>
      <c r="AL136" s="153">
        <v>4144.1081548437696</v>
      </c>
      <c r="AM136" s="153">
        <v>5128.9826379779997</v>
      </c>
      <c r="AN136" s="153">
        <v>842.05858812892097</v>
      </c>
      <c r="AO136" s="153">
        <v>456.284984717947</v>
      </c>
      <c r="AP136" s="153">
        <v>453.34962300966998</v>
      </c>
      <c r="AQ136" s="153">
        <v>615.12417152798503</v>
      </c>
      <c r="AR136" s="153">
        <v>0</v>
      </c>
      <c r="AS136" s="153">
        <v>34.487515554527</v>
      </c>
      <c r="AT136" s="153">
        <v>-3335.3458233504598</v>
      </c>
      <c r="AU136" s="153">
        <v>0</v>
      </c>
      <c r="AV136" s="153">
        <v>-795.30484495600103</v>
      </c>
      <c r="AW136" s="153">
        <v>8339.0498524103496</v>
      </c>
      <c r="AX136" s="153">
        <v>7543.7450074543503</v>
      </c>
      <c r="AY136" s="153">
        <f t="shared" si="18"/>
        <v>8339.0498524103496</v>
      </c>
      <c r="AZ136" s="153">
        <f t="shared" si="19"/>
        <v>0</v>
      </c>
      <c r="BA136" s="153">
        <f t="shared" si="20"/>
        <v>-3335.3458233504598</v>
      </c>
    </row>
    <row r="137" spans="1:53" s="147" customFormat="1" x14ac:dyDescent="0.2">
      <c r="A137" s="152">
        <v>0.86458333333333304</v>
      </c>
      <c r="B137" s="153">
        <v>3559.6873601673701</v>
      </c>
      <c r="C137" s="153">
        <v>4500.1568002373297</v>
      </c>
      <c r="D137" s="153">
        <v>742.26123945138897</v>
      </c>
      <c r="E137" s="153">
        <v>408.87986878036997</v>
      </c>
      <c r="F137" s="153">
        <v>494.37644380546101</v>
      </c>
      <c r="G137" s="153">
        <v>363.96634336838798</v>
      </c>
      <c r="H137" s="153">
        <v>32.915494442641403</v>
      </c>
      <c r="I137" s="153">
        <v>20.049611460090102</v>
      </c>
      <c r="J137" s="153">
        <v>-2529.0913497286301</v>
      </c>
      <c r="K137" s="153">
        <v>0</v>
      </c>
      <c r="L137" s="153">
        <v>-692.22067312734896</v>
      </c>
      <c r="M137" s="153">
        <v>7593.2018119844097</v>
      </c>
      <c r="N137" s="153">
        <v>6900.9811388570597</v>
      </c>
      <c r="O137" s="153">
        <f t="shared" si="12"/>
        <v>7593.2018119844097</v>
      </c>
      <c r="P137" s="153">
        <f t="shared" si="13"/>
        <v>0</v>
      </c>
      <c r="Q137" s="153">
        <f t="shared" si="14"/>
        <v>-2529.0913497286301</v>
      </c>
      <c r="S137" s="152">
        <v>0.86458333333333304</v>
      </c>
      <c r="T137" s="153">
        <v>2974.1874950014999</v>
      </c>
      <c r="U137" s="153">
        <v>5147.6079580086698</v>
      </c>
      <c r="V137" s="153">
        <v>699.78571570023303</v>
      </c>
      <c r="W137" s="153">
        <v>401.95376225251499</v>
      </c>
      <c r="X137" s="153">
        <v>445.28551747783899</v>
      </c>
      <c r="Y137" s="153">
        <v>0</v>
      </c>
      <c r="Z137" s="153">
        <v>14.5687957716501</v>
      </c>
      <c r="AA137" s="153">
        <v>85.590610263021603</v>
      </c>
      <c r="AB137" s="153">
        <v>-1723.9980719917</v>
      </c>
      <c r="AC137" s="153">
        <v>0</v>
      </c>
      <c r="AD137" s="153">
        <v>-719.07739947018695</v>
      </c>
      <c r="AE137" s="153">
        <v>8044.9817824837301</v>
      </c>
      <c r="AF137" s="153">
        <v>7325.9043830135397</v>
      </c>
      <c r="AG137" s="153">
        <f t="shared" si="15"/>
        <v>8044.9817824837301</v>
      </c>
      <c r="AH137" s="153">
        <f t="shared" si="16"/>
        <v>0</v>
      </c>
      <c r="AI137" s="153">
        <f t="shared" si="17"/>
        <v>-1723.9980719917</v>
      </c>
      <c r="AK137" s="152">
        <v>0.86458333333333304</v>
      </c>
      <c r="AL137" s="153">
        <v>4145.6553127813104</v>
      </c>
      <c r="AM137" s="153">
        <v>5038.8418905661501</v>
      </c>
      <c r="AN137" s="153">
        <v>834.61816127708403</v>
      </c>
      <c r="AO137" s="153">
        <v>453.38815137434199</v>
      </c>
      <c r="AP137" s="153">
        <v>453.79922287935102</v>
      </c>
      <c r="AQ137" s="153">
        <v>592.56451508317002</v>
      </c>
      <c r="AR137" s="153">
        <v>0</v>
      </c>
      <c r="AS137" s="153">
        <v>37.235073870293498</v>
      </c>
      <c r="AT137" s="153">
        <v>-3334.9294015006399</v>
      </c>
      <c r="AU137" s="153">
        <v>0</v>
      </c>
      <c r="AV137" s="153">
        <v>-785.94993586411897</v>
      </c>
      <c r="AW137" s="153">
        <v>8221.1729263310608</v>
      </c>
      <c r="AX137" s="153">
        <v>7435.2229904669402</v>
      </c>
      <c r="AY137" s="153">
        <f t="shared" si="18"/>
        <v>8221.1729263310608</v>
      </c>
      <c r="AZ137" s="153">
        <f t="shared" si="19"/>
        <v>0</v>
      </c>
      <c r="BA137" s="153">
        <f t="shared" si="20"/>
        <v>-3334.9294015006399</v>
      </c>
    </row>
    <row r="138" spans="1:53" s="147" customFormat="1" x14ac:dyDescent="0.2">
      <c r="A138" s="152">
        <v>0.875</v>
      </c>
      <c r="B138" s="153">
        <v>3560.6677228376202</v>
      </c>
      <c r="C138" s="153">
        <v>4498.6276699647897</v>
      </c>
      <c r="D138" s="153">
        <v>727.93706974826898</v>
      </c>
      <c r="E138" s="153">
        <v>383.96275332084201</v>
      </c>
      <c r="F138" s="153">
        <v>427.18216543354202</v>
      </c>
      <c r="G138" s="153">
        <v>467.51670716627899</v>
      </c>
      <c r="H138" s="153">
        <v>17.4174999057763</v>
      </c>
      <c r="I138" s="153">
        <v>23.547406344098299</v>
      </c>
      <c r="J138" s="153">
        <v>-2507.5315562955502</v>
      </c>
      <c r="K138" s="153">
        <v>0</v>
      </c>
      <c r="L138" s="153">
        <v>-690.94227938882295</v>
      </c>
      <c r="M138" s="153">
        <v>7599.3274384256702</v>
      </c>
      <c r="N138" s="153">
        <v>6908.3851590368404</v>
      </c>
      <c r="O138" s="153">
        <f t="shared" si="12"/>
        <v>7599.3274384256702</v>
      </c>
      <c r="P138" s="153">
        <f t="shared" si="13"/>
        <v>0</v>
      </c>
      <c r="Q138" s="153">
        <f t="shared" si="14"/>
        <v>-2507.5315562955502</v>
      </c>
      <c r="S138" s="152">
        <v>0.875</v>
      </c>
      <c r="T138" s="153">
        <v>2972.2068746034001</v>
      </c>
      <c r="U138" s="153">
        <v>5273.8562792180301</v>
      </c>
      <c r="V138" s="153">
        <v>593.01098857877605</v>
      </c>
      <c r="W138" s="153">
        <v>386.637568511258</v>
      </c>
      <c r="X138" s="153">
        <v>409.17559787395697</v>
      </c>
      <c r="Y138" s="153">
        <v>0</v>
      </c>
      <c r="Z138" s="153">
        <v>2.9395760890561098</v>
      </c>
      <c r="AA138" s="153">
        <v>97.012686583092403</v>
      </c>
      <c r="AB138" s="153">
        <v>-1752.6653138797701</v>
      </c>
      <c r="AC138" s="153">
        <v>0</v>
      </c>
      <c r="AD138" s="153">
        <v>-728.47696800849894</v>
      </c>
      <c r="AE138" s="153">
        <v>7982.1742575777998</v>
      </c>
      <c r="AF138" s="153">
        <v>7253.6972895692998</v>
      </c>
      <c r="AG138" s="153">
        <f t="shared" si="15"/>
        <v>7982.1742575777998</v>
      </c>
      <c r="AH138" s="153">
        <f t="shared" si="16"/>
        <v>0</v>
      </c>
      <c r="AI138" s="153">
        <f t="shared" si="17"/>
        <v>-1752.6653138797701</v>
      </c>
      <c r="AK138" s="152">
        <v>0.875</v>
      </c>
      <c r="AL138" s="153">
        <v>4144.5483207071702</v>
      </c>
      <c r="AM138" s="153">
        <v>5093.1484184402498</v>
      </c>
      <c r="AN138" s="153">
        <v>778.192762925686</v>
      </c>
      <c r="AO138" s="153">
        <v>435.14841248567501</v>
      </c>
      <c r="AP138" s="153">
        <v>442.19783973810098</v>
      </c>
      <c r="AQ138" s="153">
        <v>139.70234883464701</v>
      </c>
      <c r="AR138" s="153">
        <v>0</v>
      </c>
      <c r="AS138" s="153">
        <v>37.298510414335098</v>
      </c>
      <c r="AT138" s="153">
        <v>-2960.38925495782</v>
      </c>
      <c r="AU138" s="153">
        <v>0</v>
      </c>
      <c r="AV138" s="153">
        <v>-783.60499985178103</v>
      </c>
      <c r="AW138" s="153">
        <v>8109.8473585880502</v>
      </c>
      <c r="AX138" s="153">
        <v>7326.24235873627</v>
      </c>
      <c r="AY138" s="153">
        <f t="shared" si="18"/>
        <v>8109.8473585880502</v>
      </c>
      <c r="AZ138" s="153">
        <f t="shared" si="19"/>
        <v>0</v>
      </c>
      <c r="BA138" s="153">
        <f t="shared" si="20"/>
        <v>-2960.38925495782</v>
      </c>
    </row>
    <row r="139" spans="1:53" s="147" customFormat="1" x14ac:dyDescent="0.2">
      <c r="A139" s="152">
        <v>0.88541666666666696</v>
      </c>
      <c r="B139" s="153">
        <v>3563.08860578437</v>
      </c>
      <c r="C139" s="153">
        <v>4440.8794739322302</v>
      </c>
      <c r="D139" s="153">
        <v>721.20418312916695</v>
      </c>
      <c r="E139" s="153">
        <v>394.01765301133901</v>
      </c>
      <c r="F139" s="153">
        <v>430.92494286287098</v>
      </c>
      <c r="G139" s="153">
        <v>470.43603826109597</v>
      </c>
      <c r="H139" s="153">
        <v>16.531236621280101</v>
      </c>
      <c r="I139" s="153">
        <v>26.200862833343301</v>
      </c>
      <c r="J139" s="153">
        <v>-2429.2456055365501</v>
      </c>
      <c r="K139" s="153">
        <v>0</v>
      </c>
      <c r="L139" s="153">
        <v>-686.07649316974903</v>
      </c>
      <c r="M139" s="153">
        <v>7634.0373908991496</v>
      </c>
      <c r="N139" s="153">
        <v>6947.9608977294001</v>
      </c>
      <c r="O139" s="153">
        <f t="shared" si="12"/>
        <v>7634.0373908991496</v>
      </c>
      <c r="P139" s="153">
        <f t="shared" si="13"/>
        <v>0</v>
      </c>
      <c r="Q139" s="153">
        <f t="shared" si="14"/>
        <v>-2429.2456055365501</v>
      </c>
      <c r="S139" s="152">
        <v>0.88541666666666696</v>
      </c>
      <c r="T139" s="153">
        <v>2973.8740576800401</v>
      </c>
      <c r="U139" s="153">
        <v>5201.9208934265598</v>
      </c>
      <c r="V139" s="153">
        <v>579.38600874987503</v>
      </c>
      <c r="W139" s="153">
        <v>388.72148127712097</v>
      </c>
      <c r="X139" s="153">
        <v>404.82041638901399</v>
      </c>
      <c r="Y139" s="153">
        <v>0</v>
      </c>
      <c r="Z139" s="153">
        <v>0</v>
      </c>
      <c r="AA139" s="153">
        <v>104.490826149586</v>
      </c>
      <c r="AB139" s="153">
        <v>-1807.2138404093801</v>
      </c>
      <c r="AC139" s="153">
        <v>0</v>
      </c>
      <c r="AD139" s="153">
        <v>-721.55335556631701</v>
      </c>
      <c r="AE139" s="153">
        <v>7845.9998432628199</v>
      </c>
      <c r="AF139" s="153">
        <v>7124.4464876965003</v>
      </c>
      <c r="AG139" s="153">
        <f t="shared" si="15"/>
        <v>7845.9998432628199</v>
      </c>
      <c r="AH139" s="153">
        <f t="shared" si="16"/>
        <v>0</v>
      </c>
      <c r="AI139" s="153">
        <f t="shared" si="17"/>
        <v>-1807.2138404093801</v>
      </c>
      <c r="AK139" s="152">
        <v>0.88541666666666696</v>
      </c>
      <c r="AL139" s="153">
        <v>4145.92202372872</v>
      </c>
      <c r="AM139" s="153">
        <v>5105.6248788811699</v>
      </c>
      <c r="AN139" s="153">
        <v>771.00660639265902</v>
      </c>
      <c r="AO139" s="153">
        <v>433.43240288031598</v>
      </c>
      <c r="AP139" s="153">
        <v>439.466425103174</v>
      </c>
      <c r="AQ139" s="153">
        <v>95.768131009644407</v>
      </c>
      <c r="AR139" s="153">
        <v>0</v>
      </c>
      <c r="AS139" s="153">
        <v>39.139714707961197</v>
      </c>
      <c r="AT139" s="153">
        <v>-3066.3639107692502</v>
      </c>
      <c r="AU139" s="153">
        <v>0</v>
      </c>
      <c r="AV139" s="153">
        <v>-784.16454129025101</v>
      </c>
      <c r="AW139" s="153">
        <v>7963.9962719343903</v>
      </c>
      <c r="AX139" s="153">
        <v>7179.8317306441404</v>
      </c>
      <c r="AY139" s="153">
        <f t="shared" si="18"/>
        <v>7963.9962719343903</v>
      </c>
      <c r="AZ139" s="153">
        <f t="shared" si="19"/>
        <v>0</v>
      </c>
      <c r="BA139" s="153">
        <f t="shared" si="20"/>
        <v>-3066.3639107692502</v>
      </c>
    </row>
    <row r="140" spans="1:53" s="147" customFormat="1" x14ac:dyDescent="0.2">
      <c r="A140" s="152">
        <v>0.89583333333333304</v>
      </c>
      <c r="B140" s="153">
        <v>3564.4624193269901</v>
      </c>
      <c r="C140" s="153">
        <v>4379.1710985891204</v>
      </c>
      <c r="D140" s="153">
        <v>722.15643754438497</v>
      </c>
      <c r="E140" s="153">
        <v>395.00290345991101</v>
      </c>
      <c r="F140" s="153">
        <v>431.16166046602598</v>
      </c>
      <c r="G140" s="153">
        <v>469.87462859021798</v>
      </c>
      <c r="H140" s="153">
        <v>16.651386516886699</v>
      </c>
      <c r="I140" s="153">
        <v>26.961835544180399</v>
      </c>
      <c r="J140" s="153">
        <v>-2464.8454077511901</v>
      </c>
      <c r="K140" s="153">
        <v>0</v>
      </c>
      <c r="L140" s="153">
        <v>-680.20915545826904</v>
      </c>
      <c r="M140" s="153">
        <v>7540.5969622865396</v>
      </c>
      <c r="N140" s="153">
        <v>6860.3878068282702</v>
      </c>
      <c r="O140" s="153">
        <f t="shared" si="12"/>
        <v>7540.5969622865396</v>
      </c>
      <c r="P140" s="153">
        <f t="shared" si="13"/>
        <v>0</v>
      </c>
      <c r="Q140" s="153">
        <f t="shared" si="14"/>
        <v>-2464.8454077511901</v>
      </c>
      <c r="S140" s="152">
        <v>0.89583333333333304</v>
      </c>
      <c r="T140" s="153">
        <v>2974.0207473884502</v>
      </c>
      <c r="U140" s="153">
        <v>5027.5533367901298</v>
      </c>
      <c r="V140" s="153">
        <v>579.27241069630304</v>
      </c>
      <c r="W140" s="153">
        <v>388.01615831475198</v>
      </c>
      <c r="X140" s="153">
        <v>405.21826100714298</v>
      </c>
      <c r="Y140" s="153">
        <v>0</v>
      </c>
      <c r="Z140" s="153">
        <v>0</v>
      </c>
      <c r="AA140" s="153">
        <v>105.556773101272</v>
      </c>
      <c r="AB140" s="153">
        <v>-1863.5253383577401</v>
      </c>
      <c r="AC140" s="153">
        <v>0</v>
      </c>
      <c r="AD140" s="153">
        <v>-704.52797714225699</v>
      </c>
      <c r="AE140" s="153">
        <v>7616.1123489403099</v>
      </c>
      <c r="AF140" s="153">
        <v>6911.5843717980497</v>
      </c>
      <c r="AG140" s="153">
        <f t="shared" si="15"/>
        <v>7616.1123489403099</v>
      </c>
      <c r="AH140" s="153">
        <f t="shared" si="16"/>
        <v>0</v>
      </c>
      <c r="AI140" s="153">
        <f t="shared" si="17"/>
        <v>-1863.5253383577401</v>
      </c>
      <c r="AK140" s="152">
        <v>0.89583333333333304</v>
      </c>
      <c r="AL140" s="153">
        <v>4146.4088501693004</v>
      </c>
      <c r="AM140" s="153">
        <v>5060.2100315731104</v>
      </c>
      <c r="AN140" s="153">
        <v>770.71890137692299</v>
      </c>
      <c r="AO140" s="153">
        <v>432.827534463696</v>
      </c>
      <c r="AP140" s="153">
        <v>439.44754159182401</v>
      </c>
      <c r="AQ140" s="153">
        <v>39.1675037337845</v>
      </c>
      <c r="AR140" s="153">
        <v>0</v>
      </c>
      <c r="AS140" s="153">
        <v>39.038772410153499</v>
      </c>
      <c r="AT140" s="153">
        <v>-3179.2552555197299</v>
      </c>
      <c r="AU140" s="153">
        <v>0</v>
      </c>
      <c r="AV140" s="153">
        <v>-778.95538995331503</v>
      </c>
      <c r="AW140" s="153">
        <v>7748.5638797990596</v>
      </c>
      <c r="AX140" s="153">
        <v>6969.6084898457402</v>
      </c>
      <c r="AY140" s="153">
        <f t="shared" si="18"/>
        <v>7748.5638797990596</v>
      </c>
      <c r="AZ140" s="153">
        <f t="shared" si="19"/>
        <v>0</v>
      </c>
      <c r="BA140" s="153">
        <f t="shared" si="20"/>
        <v>-3179.2552555197299</v>
      </c>
    </row>
    <row r="141" spans="1:53" s="147" customFormat="1" x14ac:dyDescent="0.2">
      <c r="A141" s="152">
        <v>0.90625</v>
      </c>
      <c r="B141" s="153">
        <v>3565.8962477636901</v>
      </c>
      <c r="C141" s="153">
        <v>4327.8961713676299</v>
      </c>
      <c r="D141" s="153">
        <v>720.96946662487301</v>
      </c>
      <c r="E141" s="153">
        <v>392.808729083017</v>
      </c>
      <c r="F141" s="153">
        <v>431.66618958307799</v>
      </c>
      <c r="G141" s="153">
        <v>469.14809641227498</v>
      </c>
      <c r="H141" s="153">
        <v>11.115200869668</v>
      </c>
      <c r="I141" s="153">
        <v>26.506443420024102</v>
      </c>
      <c r="J141" s="153">
        <v>-2483.7413807389398</v>
      </c>
      <c r="K141" s="153">
        <v>0</v>
      </c>
      <c r="L141" s="153">
        <v>-675.06037678604105</v>
      </c>
      <c r="M141" s="153">
        <v>7462.2651643853096</v>
      </c>
      <c r="N141" s="153">
        <v>6787.2047875992703</v>
      </c>
      <c r="O141" s="153">
        <f t="shared" si="12"/>
        <v>7462.2651643853096</v>
      </c>
      <c r="P141" s="153">
        <f t="shared" si="13"/>
        <v>0</v>
      </c>
      <c r="Q141" s="153">
        <f t="shared" si="14"/>
        <v>-2483.7413807389398</v>
      </c>
      <c r="S141" s="152">
        <v>0.90625</v>
      </c>
      <c r="T141" s="153">
        <v>2976.3014385985002</v>
      </c>
      <c r="U141" s="153">
        <v>4860.9644145380098</v>
      </c>
      <c r="V141" s="153">
        <v>583.40868822442201</v>
      </c>
      <c r="W141" s="153">
        <v>377.40818436162499</v>
      </c>
      <c r="X141" s="153">
        <v>395.46617090658799</v>
      </c>
      <c r="Y141" s="153">
        <v>0</v>
      </c>
      <c r="Z141" s="153">
        <v>0</v>
      </c>
      <c r="AA141" s="153">
        <v>97.922301363913405</v>
      </c>
      <c r="AB141" s="153">
        <v>-1827.9359887701401</v>
      </c>
      <c r="AC141" s="153">
        <v>0</v>
      </c>
      <c r="AD141" s="153">
        <v>-687.58747049175497</v>
      </c>
      <c r="AE141" s="153">
        <v>7463.5352092229296</v>
      </c>
      <c r="AF141" s="153">
        <v>6775.9477387311699</v>
      </c>
      <c r="AG141" s="153">
        <f t="shared" si="15"/>
        <v>7463.5352092229296</v>
      </c>
      <c r="AH141" s="153">
        <f t="shared" si="16"/>
        <v>0</v>
      </c>
      <c r="AI141" s="153">
        <f t="shared" si="17"/>
        <v>-1827.9359887701401</v>
      </c>
      <c r="AK141" s="152">
        <v>0.90625</v>
      </c>
      <c r="AL141" s="153">
        <v>4146.5155540851401</v>
      </c>
      <c r="AM141" s="153">
        <v>4950.1814089935597</v>
      </c>
      <c r="AN141" s="153">
        <v>768.48409388999801</v>
      </c>
      <c r="AO141" s="153">
        <v>425.61299070325299</v>
      </c>
      <c r="AP141" s="153">
        <v>428.698748336996</v>
      </c>
      <c r="AQ141" s="153">
        <v>0</v>
      </c>
      <c r="AR141" s="153">
        <v>0</v>
      </c>
      <c r="AS141" s="153">
        <v>39.371095007558402</v>
      </c>
      <c r="AT141" s="153">
        <v>-3081.8946540127499</v>
      </c>
      <c r="AU141" s="153">
        <v>0</v>
      </c>
      <c r="AV141" s="153">
        <v>-767.02157802360102</v>
      </c>
      <c r="AW141" s="153">
        <v>7676.9692370037601</v>
      </c>
      <c r="AX141" s="153">
        <v>6909.9476589801498</v>
      </c>
      <c r="AY141" s="153">
        <f t="shared" si="18"/>
        <v>7676.9692370037601</v>
      </c>
      <c r="AZ141" s="153">
        <f t="shared" si="19"/>
        <v>0</v>
      </c>
      <c r="BA141" s="153">
        <f t="shared" si="20"/>
        <v>-3081.8946540127499</v>
      </c>
    </row>
    <row r="142" spans="1:53" s="147" customFormat="1" x14ac:dyDescent="0.2">
      <c r="A142" s="152">
        <v>0.91666666666666696</v>
      </c>
      <c r="B142" s="153">
        <v>3566.5764708361398</v>
      </c>
      <c r="C142" s="153">
        <v>4373.2001384639098</v>
      </c>
      <c r="D142" s="153">
        <v>733.70429718187597</v>
      </c>
      <c r="E142" s="153">
        <v>363.27444083976297</v>
      </c>
      <c r="F142" s="153">
        <v>290.19866583074202</v>
      </c>
      <c r="G142" s="153">
        <v>214.64878899014801</v>
      </c>
      <c r="H142" s="153">
        <v>0</v>
      </c>
      <c r="I142" s="153">
        <v>30.565631006379601</v>
      </c>
      <c r="J142" s="153">
        <v>-2226.26660632836</v>
      </c>
      <c r="K142" s="153">
        <v>0</v>
      </c>
      <c r="L142" s="153">
        <v>-673.43161992523198</v>
      </c>
      <c r="M142" s="153">
        <v>7345.9018268206</v>
      </c>
      <c r="N142" s="153">
        <v>6672.4702068953702</v>
      </c>
      <c r="O142" s="153">
        <f t="shared" si="12"/>
        <v>7345.9018268206</v>
      </c>
      <c r="P142" s="153">
        <f t="shared" si="13"/>
        <v>0</v>
      </c>
      <c r="Q142" s="153">
        <f t="shared" si="14"/>
        <v>-2226.26660632836</v>
      </c>
      <c r="S142" s="152">
        <v>0.91666666666666696</v>
      </c>
      <c r="T142" s="153">
        <v>2975.5945439870202</v>
      </c>
      <c r="U142" s="153">
        <v>5033.4668211971602</v>
      </c>
      <c r="V142" s="153">
        <v>640.44118382788997</v>
      </c>
      <c r="W142" s="153">
        <v>355.69778711973498</v>
      </c>
      <c r="X142" s="153">
        <v>271.72773373245502</v>
      </c>
      <c r="Y142" s="153">
        <v>0</v>
      </c>
      <c r="Z142" s="153">
        <v>0</v>
      </c>
      <c r="AA142" s="153">
        <v>95.647367786470795</v>
      </c>
      <c r="AB142" s="153">
        <v>-1988.48619352367</v>
      </c>
      <c r="AC142" s="153">
        <v>0</v>
      </c>
      <c r="AD142" s="153">
        <v>-702.83362611418499</v>
      </c>
      <c r="AE142" s="153">
        <v>7384.0892441270698</v>
      </c>
      <c r="AF142" s="153">
        <v>6681.2556180128904</v>
      </c>
      <c r="AG142" s="153">
        <f t="shared" si="15"/>
        <v>7384.0892441270698</v>
      </c>
      <c r="AH142" s="153">
        <f t="shared" si="16"/>
        <v>0</v>
      </c>
      <c r="AI142" s="153">
        <f t="shared" si="17"/>
        <v>-1988.48619352367</v>
      </c>
      <c r="AK142" s="152">
        <v>0.91666666666666696</v>
      </c>
      <c r="AL142" s="153">
        <v>4146.7689473939899</v>
      </c>
      <c r="AM142" s="153">
        <v>5008.7636415017996</v>
      </c>
      <c r="AN142" s="153">
        <v>579.86414609319104</v>
      </c>
      <c r="AO142" s="153">
        <v>392.90995875868498</v>
      </c>
      <c r="AP142" s="153">
        <v>291.93268986324699</v>
      </c>
      <c r="AQ142" s="153">
        <v>0</v>
      </c>
      <c r="AR142" s="153">
        <v>0</v>
      </c>
      <c r="AS142" s="153">
        <v>38.317457298891497</v>
      </c>
      <c r="AT142" s="153">
        <v>-2867.91856484765</v>
      </c>
      <c r="AU142" s="153">
        <v>0</v>
      </c>
      <c r="AV142" s="153">
        <v>-767.05659621675102</v>
      </c>
      <c r="AW142" s="153">
        <v>7590.63827606216</v>
      </c>
      <c r="AX142" s="153">
        <v>6823.5816798454098</v>
      </c>
      <c r="AY142" s="153">
        <f t="shared" si="18"/>
        <v>7590.63827606216</v>
      </c>
      <c r="AZ142" s="153">
        <f t="shared" si="19"/>
        <v>0</v>
      </c>
      <c r="BA142" s="153">
        <f t="shared" si="20"/>
        <v>-2867.91856484765</v>
      </c>
    </row>
    <row r="143" spans="1:53" s="147" customFormat="1" x14ac:dyDescent="0.2">
      <c r="A143" s="152">
        <v>0.92708333333333304</v>
      </c>
      <c r="B143" s="153">
        <v>3568.01033183654</v>
      </c>
      <c r="C143" s="153">
        <v>4428.8750200333598</v>
      </c>
      <c r="D143" s="153">
        <v>735.34057144273299</v>
      </c>
      <c r="E143" s="153">
        <v>357.41161420217401</v>
      </c>
      <c r="F143" s="153">
        <v>292.173460213304</v>
      </c>
      <c r="G143" s="153">
        <v>0</v>
      </c>
      <c r="H143" s="153">
        <v>0</v>
      </c>
      <c r="I143" s="153">
        <v>29.9815666477881</v>
      </c>
      <c r="J143" s="153">
        <v>-2061.7480520302902</v>
      </c>
      <c r="K143" s="153">
        <v>0</v>
      </c>
      <c r="L143" s="153">
        <v>-675.86461362029695</v>
      </c>
      <c r="M143" s="153">
        <v>7350.0445123456102</v>
      </c>
      <c r="N143" s="153">
        <v>6674.1798987253096</v>
      </c>
      <c r="O143" s="153">
        <f t="shared" si="12"/>
        <v>7350.0445123456102</v>
      </c>
      <c r="P143" s="153">
        <f t="shared" si="13"/>
        <v>0</v>
      </c>
      <c r="Q143" s="153">
        <f t="shared" si="14"/>
        <v>-2061.7480520302902</v>
      </c>
      <c r="S143" s="152">
        <v>0.92708333333333304</v>
      </c>
      <c r="T143" s="153">
        <v>2977.26169450213</v>
      </c>
      <c r="U143" s="153">
        <v>5039.5403440836199</v>
      </c>
      <c r="V143" s="153">
        <v>647.35056224126902</v>
      </c>
      <c r="W143" s="153">
        <v>355.48108476331498</v>
      </c>
      <c r="X143" s="153">
        <v>256.05830185801801</v>
      </c>
      <c r="Y143" s="153">
        <v>0</v>
      </c>
      <c r="Z143" s="153">
        <v>0</v>
      </c>
      <c r="AA143" s="153">
        <v>93.212139319494099</v>
      </c>
      <c r="AB143" s="153">
        <v>-2053.4048795020299</v>
      </c>
      <c r="AC143" s="153">
        <v>0</v>
      </c>
      <c r="AD143" s="153">
        <v>-703.45860637162195</v>
      </c>
      <c r="AE143" s="153">
        <v>7315.4992472658096</v>
      </c>
      <c r="AF143" s="153">
        <v>6612.0406408941899</v>
      </c>
      <c r="AG143" s="153">
        <f t="shared" si="15"/>
        <v>7315.4992472658096</v>
      </c>
      <c r="AH143" s="153">
        <f t="shared" si="16"/>
        <v>0</v>
      </c>
      <c r="AI143" s="153">
        <f t="shared" si="17"/>
        <v>-2053.4048795020299</v>
      </c>
      <c r="AK143" s="152">
        <v>0.92708333333333304</v>
      </c>
      <c r="AL143" s="153">
        <v>4150.00321243913</v>
      </c>
      <c r="AM143" s="153">
        <v>5077.1603476596101</v>
      </c>
      <c r="AN143" s="153">
        <v>234.06537452499001</v>
      </c>
      <c r="AO143" s="153">
        <v>393.39087907599497</v>
      </c>
      <c r="AP143" s="153">
        <v>274.542897462822</v>
      </c>
      <c r="AQ143" s="153">
        <v>0</v>
      </c>
      <c r="AR143" s="153">
        <v>0</v>
      </c>
      <c r="AS143" s="153">
        <v>37.508342430039299</v>
      </c>
      <c r="AT143" s="153">
        <v>-2629.1472002644</v>
      </c>
      <c r="AU143" s="153">
        <v>0</v>
      </c>
      <c r="AV143" s="153">
        <v>-769.15960033434601</v>
      </c>
      <c r="AW143" s="153">
        <v>7537.5238533281899</v>
      </c>
      <c r="AX143" s="153">
        <v>6768.3642529938397</v>
      </c>
      <c r="AY143" s="153">
        <f t="shared" si="18"/>
        <v>7537.5238533281899</v>
      </c>
      <c r="AZ143" s="153">
        <f t="shared" si="19"/>
        <v>0</v>
      </c>
      <c r="BA143" s="153">
        <f t="shared" si="20"/>
        <v>-2629.1472002644</v>
      </c>
    </row>
    <row r="144" spans="1:53" s="147" customFormat="1" x14ac:dyDescent="0.2">
      <c r="A144" s="152">
        <v>0.9375</v>
      </c>
      <c r="B144" s="153">
        <v>3568.93063076717</v>
      </c>
      <c r="C144" s="153">
        <v>4384.4664584661396</v>
      </c>
      <c r="D144" s="153">
        <v>735.28021927853695</v>
      </c>
      <c r="E144" s="153">
        <v>356.20824079161503</v>
      </c>
      <c r="F144" s="153">
        <v>292.31609742509301</v>
      </c>
      <c r="G144" s="153">
        <v>0</v>
      </c>
      <c r="H144" s="153">
        <v>0</v>
      </c>
      <c r="I144" s="153">
        <v>29.382701968142602</v>
      </c>
      <c r="J144" s="153">
        <v>-2102.00038550098</v>
      </c>
      <c r="K144" s="153">
        <v>0</v>
      </c>
      <c r="L144" s="153">
        <v>-671.48908773954997</v>
      </c>
      <c r="M144" s="153">
        <v>7264.5839631957097</v>
      </c>
      <c r="N144" s="153">
        <v>6593.0948754561596</v>
      </c>
      <c r="O144" s="153">
        <f t="shared" si="12"/>
        <v>7264.5839631957097</v>
      </c>
      <c r="P144" s="153">
        <f t="shared" si="13"/>
        <v>0</v>
      </c>
      <c r="Q144" s="153">
        <f t="shared" si="14"/>
        <v>-2102.00038550098</v>
      </c>
      <c r="S144" s="152">
        <v>0.9375</v>
      </c>
      <c r="T144" s="153">
        <v>2978.8488250486698</v>
      </c>
      <c r="U144" s="153">
        <v>4952.47901595643</v>
      </c>
      <c r="V144" s="153">
        <v>647.50425996319598</v>
      </c>
      <c r="W144" s="153">
        <v>355.993164082688</v>
      </c>
      <c r="X144" s="153">
        <v>255.54137436529001</v>
      </c>
      <c r="Y144" s="153">
        <v>0</v>
      </c>
      <c r="Z144" s="153">
        <v>0</v>
      </c>
      <c r="AA144" s="153">
        <v>97.599492360847094</v>
      </c>
      <c r="AB144" s="153">
        <v>-2049.3826290699399</v>
      </c>
      <c r="AC144" s="153">
        <v>0</v>
      </c>
      <c r="AD144" s="153">
        <v>-695.161576217022</v>
      </c>
      <c r="AE144" s="153">
        <v>7238.5835027071798</v>
      </c>
      <c r="AF144" s="153">
        <v>6543.4219264901603</v>
      </c>
      <c r="AG144" s="153">
        <f t="shared" si="15"/>
        <v>7238.5835027071798</v>
      </c>
      <c r="AH144" s="153">
        <f t="shared" si="16"/>
        <v>0</v>
      </c>
      <c r="AI144" s="153">
        <f t="shared" si="17"/>
        <v>-2049.3826290699399</v>
      </c>
      <c r="AK144" s="152">
        <v>0.9375</v>
      </c>
      <c r="AL144" s="153">
        <v>4150.5167392797703</v>
      </c>
      <c r="AM144" s="153">
        <v>5074.1368967727203</v>
      </c>
      <c r="AN144" s="153">
        <v>20.916138487192899</v>
      </c>
      <c r="AO144" s="153">
        <v>392.13674745438499</v>
      </c>
      <c r="AP144" s="153">
        <v>273.96853556604702</v>
      </c>
      <c r="AQ144" s="153">
        <v>0</v>
      </c>
      <c r="AR144" s="153">
        <v>0</v>
      </c>
      <c r="AS144" s="153">
        <v>36.936946038365903</v>
      </c>
      <c r="AT144" s="153">
        <v>-2513.4184700773799</v>
      </c>
      <c r="AU144" s="153">
        <v>0</v>
      </c>
      <c r="AV144" s="153">
        <v>-765.88374473350302</v>
      </c>
      <c r="AW144" s="153">
        <v>7435.1935335211001</v>
      </c>
      <c r="AX144" s="153">
        <v>6669.3097887876002</v>
      </c>
      <c r="AY144" s="153">
        <f t="shared" si="18"/>
        <v>7435.1935335211001</v>
      </c>
      <c r="AZ144" s="153">
        <f t="shared" si="19"/>
        <v>0</v>
      </c>
      <c r="BA144" s="153">
        <f t="shared" si="20"/>
        <v>-2513.4184700773799</v>
      </c>
    </row>
    <row r="145" spans="1:53" s="147" customFormat="1" x14ac:dyDescent="0.2">
      <c r="A145" s="152">
        <v>0.94791666666666696</v>
      </c>
      <c r="B145" s="153">
        <v>3570.1443937376598</v>
      </c>
      <c r="C145" s="153">
        <v>4343.8333371407198</v>
      </c>
      <c r="D145" s="153">
        <v>733.57017580402703</v>
      </c>
      <c r="E145" s="153">
        <v>357.04798045606498</v>
      </c>
      <c r="F145" s="153">
        <v>281.18886586645402</v>
      </c>
      <c r="G145" s="153">
        <v>0</v>
      </c>
      <c r="H145" s="153">
        <v>0</v>
      </c>
      <c r="I145" s="153">
        <v>28.578685121841101</v>
      </c>
      <c r="J145" s="153">
        <v>-2152.2732196288098</v>
      </c>
      <c r="K145" s="153">
        <v>0</v>
      </c>
      <c r="L145" s="153">
        <v>-667.520356001918</v>
      </c>
      <c r="M145" s="153">
        <v>7162.0902184979604</v>
      </c>
      <c r="N145" s="153">
        <v>6494.5698624960396</v>
      </c>
      <c r="O145" s="153">
        <f t="shared" si="12"/>
        <v>7162.0902184979604</v>
      </c>
      <c r="P145" s="153">
        <f t="shared" si="13"/>
        <v>0</v>
      </c>
      <c r="Q145" s="153">
        <f t="shared" si="14"/>
        <v>-2152.2732196288098</v>
      </c>
      <c r="S145" s="152">
        <v>0.94791666666666696</v>
      </c>
      <c r="T145" s="153">
        <v>2980.3892623561701</v>
      </c>
      <c r="U145" s="153">
        <v>4871.0252608900601</v>
      </c>
      <c r="V145" s="153">
        <v>690.35046195048801</v>
      </c>
      <c r="W145" s="153">
        <v>355.17571659329701</v>
      </c>
      <c r="X145" s="153">
        <v>248.27035287642201</v>
      </c>
      <c r="Y145" s="153">
        <v>0</v>
      </c>
      <c r="Z145" s="153">
        <v>0</v>
      </c>
      <c r="AA145" s="153">
        <v>93.7880703411724</v>
      </c>
      <c r="AB145" s="153">
        <v>-2096.0089554903702</v>
      </c>
      <c r="AC145" s="153">
        <v>0</v>
      </c>
      <c r="AD145" s="153">
        <v>-687.78590739651702</v>
      </c>
      <c r="AE145" s="153">
        <v>7142.9901695172302</v>
      </c>
      <c r="AF145" s="153">
        <v>6455.2042621207102</v>
      </c>
      <c r="AG145" s="153">
        <f t="shared" si="15"/>
        <v>7142.9901695172302</v>
      </c>
      <c r="AH145" s="153">
        <f t="shared" si="16"/>
        <v>0</v>
      </c>
      <c r="AI145" s="153">
        <f t="shared" si="17"/>
        <v>-2096.0089554903702</v>
      </c>
      <c r="AK145" s="152">
        <v>0.94791666666666696</v>
      </c>
      <c r="AL145" s="153">
        <v>4153.2907806000003</v>
      </c>
      <c r="AM145" s="153">
        <v>5057.7581600009698</v>
      </c>
      <c r="AN145" s="153">
        <v>0</v>
      </c>
      <c r="AO145" s="153">
        <v>391.22071740426702</v>
      </c>
      <c r="AP145" s="153">
        <v>274.27400598289398</v>
      </c>
      <c r="AQ145" s="153">
        <v>0</v>
      </c>
      <c r="AR145" s="153">
        <v>0</v>
      </c>
      <c r="AS145" s="153">
        <v>37.752117120145797</v>
      </c>
      <c r="AT145" s="153">
        <v>-2562.0776145900099</v>
      </c>
      <c r="AU145" s="153">
        <v>0</v>
      </c>
      <c r="AV145" s="153">
        <v>-764.08978060342599</v>
      </c>
      <c r="AW145" s="153">
        <v>7352.2181665182698</v>
      </c>
      <c r="AX145" s="153">
        <v>6588.1283859148498</v>
      </c>
      <c r="AY145" s="153">
        <f t="shared" si="18"/>
        <v>7352.2181665182698</v>
      </c>
      <c r="AZ145" s="153">
        <f t="shared" si="19"/>
        <v>0</v>
      </c>
      <c r="BA145" s="153">
        <f t="shared" si="20"/>
        <v>-2562.0776145900099</v>
      </c>
    </row>
    <row r="146" spans="1:53" s="147" customFormat="1" x14ac:dyDescent="0.2">
      <c r="A146" s="152">
        <v>0.95833333333333304</v>
      </c>
      <c r="B146" s="153">
        <v>3571.5382176722601</v>
      </c>
      <c r="C146" s="153">
        <v>4298.4190726623901</v>
      </c>
      <c r="D146" s="153">
        <v>572.08132221005701</v>
      </c>
      <c r="E146" s="153">
        <v>356.38148997215302</v>
      </c>
      <c r="F146" s="153">
        <v>119.23563949482801</v>
      </c>
      <c r="G146" s="153">
        <v>0</v>
      </c>
      <c r="H146" s="153">
        <v>0</v>
      </c>
      <c r="I146" s="153">
        <v>27.282673905557999</v>
      </c>
      <c r="J146" s="153">
        <v>-1919.05279561102</v>
      </c>
      <c r="K146" s="153">
        <v>0</v>
      </c>
      <c r="L146" s="153">
        <v>-659.01518385386203</v>
      </c>
      <c r="M146" s="153">
        <v>7025.8856203062296</v>
      </c>
      <c r="N146" s="153">
        <v>6366.8704364523701</v>
      </c>
      <c r="O146" s="153">
        <f t="shared" si="12"/>
        <v>7025.8856203062296</v>
      </c>
      <c r="P146" s="153">
        <f t="shared" si="13"/>
        <v>0</v>
      </c>
      <c r="Q146" s="153">
        <f t="shared" si="14"/>
        <v>-1919.05279561102</v>
      </c>
      <c r="S146" s="152">
        <v>0.95833333333333304</v>
      </c>
      <c r="T146" s="153">
        <v>2979.1089102974802</v>
      </c>
      <c r="U146" s="153">
        <v>4996.3527513919398</v>
      </c>
      <c r="V146" s="153">
        <v>731.79340801899195</v>
      </c>
      <c r="W146" s="153">
        <v>354.48581245622398</v>
      </c>
      <c r="X146" s="153">
        <v>148.431010954519</v>
      </c>
      <c r="Y146" s="153">
        <v>0</v>
      </c>
      <c r="Z146" s="153">
        <v>0</v>
      </c>
      <c r="AA146" s="153">
        <v>92.345470660912099</v>
      </c>
      <c r="AB146" s="153">
        <v>-2252.1268535345798</v>
      </c>
      <c r="AC146" s="153">
        <v>0</v>
      </c>
      <c r="AD146" s="153">
        <v>-699.74004913951296</v>
      </c>
      <c r="AE146" s="153">
        <v>7050.3905102454901</v>
      </c>
      <c r="AF146" s="153">
        <v>6350.65046110597</v>
      </c>
      <c r="AG146" s="153">
        <f t="shared" si="15"/>
        <v>7050.3905102454901</v>
      </c>
      <c r="AH146" s="153">
        <f t="shared" si="16"/>
        <v>0</v>
      </c>
      <c r="AI146" s="153">
        <f t="shared" si="17"/>
        <v>-2252.1268535345798</v>
      </c>
      <c r="AK146" s="152">
        <v>0.95833333333333304</v>
      </c>
      <c r="AL146" s="153">
        <v>4151.1701827290099</v>
      </c>
      <c r="AM146" s="153">
        <v>5109.6225392816996</v>
      </c>
      <c r="AN146" s="153">
        <v>0</v>
      </c>
      <c r="AO146" s="153">
        <v>389.052200444741</v>
      </c>
      <c r="AP146" s="153">
        <v>266.40036295725298</v>
      </c>
      <c r="AQ146" s="153">
        <v>96.276462534273307</v>
      </c>
      <c r="AR146" s="153">
        <v>0</v>
      </c>
      <c r="AS146" s="153">
        <v>39.257260164216802</v>
      </c>
      <c r="AT146" s="153">
        <v>-2805.3664730567298</v>
      </c>
      <c r="AU146" s="153">
        <v>0</v>
      </c>
      <c r="AV146" s="153">
        <v>-770.10895089227404</v>
      </c>
      <c r="AW146" s="153">
        <v>7246.41253505446</v>
      </c>
      <c r="AX146" s="153">
        <v>6476.3035841621904</v>
      </c>
      <c r="AY146" s="153">
        <f t="shared" si="18"/>
        <v>7246.41253505446</v>
      </c>
      <c r="AZ146" s="153">
        <f t="shared" si="19"/>
        <v>0</v>
      </c>
      <c r="BA146" s="153">
        <f t="shared" si="20"/>
        <v>-2805.3664730567298</v>
      </c>
    </row>
    <row r="147" spans="1:53" s="147" customFormat="1" x14ac:dyDescent="0.2">
      <c r="A147" s="152">
        <v>0.96875</v>
      </c>
      <c r="B147" s="153">
        <v>3573.3655946724198</v>
      </c>
      <c r="C147" s="153">
        <v>4267.4814300376001</v>
      </c>
      <c r="D147" s="153">
        <v>234.38381324527199</v>
      </c>
      <c r="E147" s="153">
        <v>357.24088739779199</v>
      </c>
      <c r="F147" s="153">
        <v>110.534748885073</v>
      </c>
      <c r="G147" s="153">
        <v>0</v>
      </c>
      <c r="H147" s="153">
        <v>0</v>
      </c>
      <c r="I147" s="153">
        <v>26.957997541773</v>
      </c>
      <c r="J147" s="153">
        <v>-1712.9280024597199</v>
      </c>
      <c r="K147" s="153">
        <v>0</v>
      </c>
      <c r="L147" s="153">
        <v>-650.07730424773797</v>
      </c>
      <c r="M147" s="153">
        <v>6857.03646932021</v>
      </c>
      <c r="N147" s="153">
        <v>6206.9591650724697</v>
      </c>
      <c r="O147" s="153">
        <f t="shared" si="12"/>
        <v>6857.03646932021</v>
      </c>
      <c r="P147" s="153">
        <f t="shared" si="13"/>
        <v>0</v>
      </c>
      <c r="Q147" s="153">
        <f t="shared" si="14"/>
        <v>-1712.9280024597199</v>
      </c>
      <c r="S147" s="152">
        <v>0.96875</v>
      </c>
      <c r="T147" s="153">
        <v>2979.48900107801</v>
      </c>
      <c r="U147" s="153">
        <v>4919.5903836821099</v>
      </c>
      <c r="V147" s="153">
        <v>668.55315788305404</v>
      </c>
      <c r="W147" s="153">
        <v>354.99639328374002</v>
      </c>
      <c r="X147" s="153">
        <v>143.06083061761899</v>
      </c>
      <c r="Y147" s="153">
        <v>0</v>
      </c>
      <c r="Z147" s="153">
        <v>0</v>
      </c>
      <c r="AA147" s="153">
        <v>90.620912758383298</v>
      </c>
      <c r="AB147" s="153">
        <v>-2264.4999602426901</v>
      </c>
      <c r="AC147" s="153">
        <v>0</v>
      </c>
      <c r="AD147" s="153">
        <v>-691.29090700071697</v>
      </c>
      <c r="AE147" s="153">
        <v>6891.8107190602204</v>
      </c>
      <c r="AF147" s="153">
        <v>6200.5198120594996</v>
      </c>
      <c r="AG147" s="153">
        <f t="shared" si="15"/>
        <v>6891.8107190602204</v>
      </c>
      <c r="AH147" s="153">
        <f t="shared" si="16"/>
        <v>0</v>
      </c>
      <c r="AI147" s="153">
        <f t="shared" si="17"/>
        <v>-2264.4999602426901</v>
      </c>
      <c r="AK147" s="152">
        <v>0.96875</v>
      </c>
      <c r="AL147" s="153">
        <v>4151.6437240924897</v>
      </c>
      <c r="AM147" s="153">
        <v>5072.6392284494304</v>
      </c>
      <c r="AN147" s="153">
        <v>0</v>
      </c>
      <c r="AO147" s="153">
        <v>388.992465791428</v>
      </c>
      <c r="AP147" s="153">
        <v>264.91451792465699</v>
      </c>
      <c r="AQ147" s="153">
        <v>151.567160753672</v>
      </c>
      <c r="AR147" s="153">
        <v>0</v>
      </c>
      <c r="AS147" s="153">
        <v>36.422639627586598</v>
      </c>
      <c r="AT147" s="153">
        <v>-2946.17139100248</v>
      </c>
      <c r="AU147" s="153">
        <v>0</v>
      </c>
      <c r="AV147" s="153">
        <v>-767.11429502845203</v>
      </c>
      <c r="AW147" s="153">
        <v>7120.0083456367802</v>
      </c>
      <c r="AX147" s="153">
        <v>6352.89405060833</v>
      </c>
      <c r="AY147" s="153">
        <f t="shared" si="18"/>
        <v>7120.0083456367802</v>
      </c>
      <c r="AZ147" s="153">
        <f t="shared" si="19"/>
        <v>0</v>
      </c>
      <c r="BA147" s="153">
        <f t="shared" si="20"/>
        <v>-2946.17139100248</v>
      </c>
    </row>
    <row r="148" spans="1:53" s="147" customFormat="1" x14ac:dyDescent="0.2">
      <c r="A148" s="152">
        <v>0.97916666666666696</v>
      </c>
      <c r="B148" s="153">
        <v>3573.50563485256</v>
      </c>
      <c r="C148" s="153">
        <v>4270.5757436488102</v>
      </c>
      <c r="D148" s="153">
        <v>22.686630756102499</v>
      </c>
      <c r="E148" s="153">
        <v>356.464679357043</v>
      </c>
      <c r="F148" s="153">
        <v>110.219160071041</v>
      </c>
      <c r="G148" s="153">
        <v>0</v>
      </c>
      <c r="H148" s="153">
        <v>0</v>
      </c>
      <c r="I148" s="153">
        <v>29.845120549185101</v>
      </c>
      <c r="J148" s="153">
        <v>-1652.5316023252401</v>
      </c>
      <c r="K148" s="153">
        <v>0</v>
      </c>
      <c r="L148" s="153">
        <v>-646.59795695431603</v>
      </c>
      <c r="M148" s="153">
        <v>6710.7653669094998</v>
      </c>
      <c r="N148" s="153">
        <v>6064.1674099551901</v>
      </c>
      <c r="O148" s="153">
        <f t="shared" si="12"/>
        <v>6710.7653669094998</v>
      </c>
      <c r="P148" s="153">
        <f t="shared" si="13"/>
        <v>0</v>
      </c>
      <c r="Q148" s="153">
        <f t="shared" si="14"/>
        <v>-1652.5316023252401</v>
      </c>
      <c r="S148" s="152">
        <v>0.97916666666666696</v>
      </c>
      <c r="T148" s="153">
        <v>2981.1761606554501</v>
      </c>
      <c r="U148" s="153">
        <v>5068.5377813985297</v>
      </c>
      <c r="V148" s="153">
        <v>326.58537731052797</v>
      </c>
      <c r="W148" s="153">
        <v>355.93642573194199</v>
      </c>
      <c r="X148" s="153">
        <v>143.27497857659401</v>
      </c>
      <c r="Y148" s="153">
        <v>0</v>
      </c>
      <c r="Z148" s="153">
        <v>0</v>
      </c>
      <c r="AA148" s="153">
        <v>87.832188462063996</v>
      </c>
      <c r="AB148" s="153">
        <v>-2174.1940775441599</v>
      </c>
      <c r="AC148" s="153">
        <v>0</v>
      </c>
      <c r="AD148" s="153">
        <v>-700.78982211331504</v>
      </c>
      <c r="AE148" s="153">
        <v>6789.1488345909502</v>
      </c>
      <c r="AF148" s="153">
        <v>6088.3590124776301</v>
      </c>
      <c r="AG148" s="153">
        <f t="shared" si="15"/>
        <v>6789.1488345909502</v>
      </c>
      <c r="AH148" s="153">
        <f t="shared" si="16"/>
        <v>0</v>
      </c>
      <c r="AI148" s="153">
        <f t="shared" si="17"/>
        <v>-2174.1940775441599</v>
      </c>
      <c r="AK148" s="152">
        <v>0.97916666666666696</v>
      </c>
      <c r="AL148" s="153">
        <v>4152.5573010735197</v>
      </c>
      <c r="AM148" s="153">
        <v>5083.6587582001403</v>
      </c>
      <c r="AN148" s="153">
        <v>0</v>
      </c>
      <c r="AO148" s="153">
        <v>388.95749388522103</v>
      </c>
      <c r="AP148" s="153">
        <v>264.91451792465699</v>
      </c>
      <c r="AQ148" s="153">
        <v>0</v>
      </c>
      <c r="AR148" s="153">
        <v>0</v>
      </c>
      <c r="AS148" s="153">
        <v>34.555714182832801</v>
      </c>
      <c r="AT148" s="153">
        <v>-2873.1133323580202</v>
      </c>
      <c r="AU148" s="153">
        <v>0</v>
      </c>
      <c r="AV148" s="153">
        <v>-766.35018218050902</v>
      </c>
      <c r="AW148" s="153">
        <v>7051.5304529083496</v>
      </c>
      <c r="AX148" s="153">
        <v>6285.1802707278403</v>
      </c>
      <c r="AY148" s="153">
        <f t="shared" si="18"/>
        <v>7051.5304529083496</v>
      </c>
      <c r="AZ148" s="153">
        <f t="shared" si="19"/>
        <v>0</v>
      </c>
      <c r="BA148" s="153">
        <f t="shared" si="20"/>
        <v>-2873.1133323580202</v>
      </c>
    </row>
    <row r="149" spans="1:53" s="147" customFormat="1" x14ac:dyDescent="0.2">
      <c r="A149" s="152">
        <v>0.98958333333333304</v>
      </c>
      <c r="B149" s="153">
        <v>3575.7330568737798</v>
      </c>
      <c r="C149" s="153">
        <v>4205.2240349193298</v>
      </c>
      <c r="D149" s="153">
        <v>0</v>
      </c>
      <c r="E149" s="153">
        <v>356.78864148061098</v>
      </c>
      <c r="F149" s="153">
        <v>113.647125103025</v>
      </c>
      <c r="G149" s="153">
        <v>0</v>
      </c>
      <c r="H149" s="153">
        <v>0</v>
      </c>
      <c r="I149" s="153">
        <v>32.689898028181403</v>
      </c>
      <c r="J149" s="153">
        <v>-1727.8107296650801</v>
      </c>
      <c r="K149" s="153">
        <v>0</v>
      </c>
      <c r="L149" s="153">
        <v>-640.01032598264305</v>
      </c>
      <c r="M149" s="153">
        <v>6556.2720267398499</v>
      </c>
      <c r="N149" s="153">
        <v>5916.2617007572098</v>
      </c>
      <c r="O149" s="153">
        <f t="shared" si="12"/>
        <v>6556.2720267398499</v>
      </c>
      <c r="P149" s="153">
        <f t="shared" si="13"/>
        <v>0</v>
      </c>
      <c r="Q149" s="153">
        <f t="shared" si="14"/>
        <v>-1727.8107296650801</v>
      </c>
      <c r="S149" s="152">
        <v>0.98958333333333304</v>
      </c>
      <c r="T149" s="153">
        <v>2982.5032547954702</v>
      </c>
      <c r="U149" s="153">
        <v>5031.3566061213896</v>
      </c>
      <c r="V149" s="153">
        <v>114.325596736962</v>
      </c>
      <c r="W149" s="153">
        <v>354.35849362541302</v>
      </c>
      <c r="X149" s="153">
        <v>143.127347877418</v>
      </c>
      <c r="Y149" s="153">
        <v>0</v>
      </c>
      <c r="Z149" s="153">
        <v>0</v>
      </c>
      <c r="AA149" s="153">
        <v>87.434991537687907</v>
      </c>
      <c r="AB149" s="153">
        <v>-2079.34794234836</v>
      </c>
      <c r="AC149" s="153">
        <v>0</v>
      </c>
      <c r="AD149" s="153">
        <v>-693.93588894920003</v>
      </c>
      <c r="AE149" s="153">
        <v>6633.7583483459703</v>
      </c>
      <c r="AF149" s="153">
        <v>5939.8224593967698</v>
      </c>
      <c r="AG149" s="153">
        <f t="shared" si="15"/>
        <v>6633.7583483459703</v>
      </c>
      <c r="AH149" s="153">
        <f t="shared" si="16"/>
        <v>0</v>
      </c>
      <c r="AI149" s="153">
        <f t="shared" si="17"/>
        <v>-2079.34794234836</v>
      </c>
      <c r="AK149" s="152">
        <v>0.98958333333333304</v>
      </c>
      <c r="AL149" s="153">
        <v>4150.5367320183504</v>
      </c>
      <c r="AM149" s="153">
        <v>5047.9365012348899</v>
      </c>
      <c r="AN149" s="153">
        <v>0</v>
      </c>
      <c r="AO149" s="153">
        <v>389.08550773300101</v>
      </c>
      <c r="AP149" s="153">
        <v>257.28973818220902</v>
      </c>
      <c r="AQ149" s="153">
        <v>0</v>
      </c>
      <c r="AR149" s="153">
        <v>0</v>
      </c>
      <c r="AS149" s="153">
        <v>34.874582794861503</v>
      </c>
      <c r="AT149" s="153">
        <v>-2970.6091372290998</v>
      </c>
      <c r="AU149" s="153">
        <v>0</v>
      </c>
      <c r="AV149" s="153">
        <v>-762.655105999856</v>
      </c>
      <c r="AW149" s="153">
        <v>6909.1139247342098</v>
      </c>
      <c r="AX149" s="153">
        <v>6146.4588187343497</v>
      </c>
      <c r="AY149" s="153">
        <f t="shared" si="18"/>
        <v>6909.1139247342098</v>
      </c>
      <c r="AZ149" s="153">
        <f t="shared" si="19"/>
        <v>0</v>
      </c>
      <c r="BA149" s="153">
        <f t="shared" si="20"/>
        <v>-2970.6091372290998</v>
      </c>
    </row>
    <row r="150" spans="1:53" s="147" customFormat="1" x14ac:dyDescent="0.2"/>
    <row r="151" spans="1:53" s="147" customFormat="1" x14ac:dyDescent="0.2"/>
    <row r="152" spans="1:53" s="147" customFormat="1" x14ac:dyDescent="0.2"/>
    <row r="153" spans="1:53" s="147" customFormat="1" x14ac:dyDescent="0.2"/>
    <row r="154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5" priority="3">
      <formula>$M54=MAX($M$52:$M$149)</formula>
    </cfRule>
  </conditionalFormatting>
  <conditionalFormatting sqref="S54:AG149">
    <cfRule type="expression" dxfId="4" priority="2">
      <formula>$AE54=MAX($AE$52:$AE$149)</formula>
    </cfRule>
  </conditionalFormatting>
  <conditionalFormatting sqref="AK54:AY149">
    <cfRule type="expression" dxfId="3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3" t="str">
        <f>"9.4  Minima zatížení ES ČR za "&amp;O1</f>
        <v>9.4  Minima zatížení ES ČR za III. čtvrtletí 2022</v>
      </c>
      <c r="B1" s="140"/>
      <c r="N1" s="142"/>
      <c r="O1" s="217" t="str">
        <f>'3.1'!N1</f>
        <v>III. čtvrtletí 2022</v>
      </c>
    </row>
    <row r="2" spans="1:15" ht="6" customHeight="1" x14ac:dyDescent="0.2">
      <c r="B2" s="144"/>
    </row>
    <row r="3" spans="1:15" s="145" customFormat="1" x14ac:dyDescent="0.2">
      <c r="A3" s="593" t="str">
        <f>"Struktura pokrytí denního minima zatížení - "&amp;LOWER('9.2'!A3:B4)</f>
        <v>Struktura pokrytí denního minima zatížení - červenec</v>
      </c>
      <c r="B3" s="593"/>
      <c r="C3" s="593"/>
      <c r="D3" s="593"/>
      <c r="E3" s="417" t="s">
        <v>4</v>
      </c>
      <c r="F3" s="417"/>
    </row>
    <row r="4" spans="1:15" s="145" customFormat="1" x14ac:dyDescent="0.2">
      <c r="A4" s="592" t="s">
        <v>259</v>
      </c>
      <c r="B4" s="592"/>
      <c r="C4" s="592"/>
      <c r="D4" s="592"/>
      <c r="E4" s="420">
        <f>SUM(E5:E14)</f>
        <v>4703.9850465731879</v>
      </c>
      <c r="F4" s="421">
        <f>E4/$E$4</f>
        <v>1</v>
      </c>
    </row>
    <row r="5" spans="1:15" s="145" customFormat="1" x14ac:dyDescent="0.2">
      <c r="A5" s="591" t="s">
        <v>279</v>
      </c>
      <c r="B5" s="591"/>
      <c r="C5" s="591"/>
      <c r="D5" s="591"/>
      <c r="E5" s="415">
        <f t="array" ref="E5:E14">TRANSPOSE(INDEX(B54:K149,MATCH(MIN(M54:M149),M54:M149,0),0))</f>
        <v>3029.5383036291</v>
      </c>
      <c r="F5" s="416">
        <f t="shared" ref="F5:F14" si="0">E5/$E$4</f>
        <v>0.64403655063403997</v>
      </c>
    </row>
    <row r="6" spans="1:15" s="145" customFormat="1" x14ac:dyDescent="0.2">
      <c r="A6" s="591" t="s">
        <v>280</v>
      </c>
      <c r="B6" s="591"/>
      <c r="C6" s="591"/>
      <c r="D6" s="591"/>
      <c r="E6" s="415">
        <v>3984.9574491497101</v>
      </c>
      <c r="F6" s="416">
        <f t="shared" si="0"/>
        <v>0.8471450078381344</v>
      </c>
    </row>
    <row r="7" spans="1:15" s="145" customFormat="1" x14ac:dyDescent="0.2">
      <c r="A7" s="591" t="s">
        <v>283</v>
      </c>
      <c r="B7" s="591"/>
      <c r="C7" s="591"/>
      <c r="D7" s="591"/>
      <c r="E7" s="415">
        <v>0</v>
      </c>
      <c r="F7" s="416">
        <f t="shared" si="0"/>
        <v>0</v>
      </c>
    </row>
    <row r="8" spans="1:15" s="145" customFormat="1" x14ac:dyDescent="0.2">
      <c r="A8" s="422" t="s">
        <v>284</v>
      </c>
      <c r="B8" s="422"/>
      <c r="C8" s="422"/>
      <c r="D8" s="422"/>
      <c r="E8" s="415">
        <v>387.13091712375302</v>
      </c>
      <c r="F8" s="416">
        <f t="shared" si="0"/>
        <v>8.2298500801097255E-2</v>
      </c>
    </row>
    <row r="9" spans="1:15" s="145" customFormat="1" x14ac:dyDescent="0.2">
      <c r="A9" s="591" t="s">
        <v>281</v>
      </c>
      <c r="B9" s="591"/>
      <c r="C9" s="591"/>
      <c r="D9" s="591"/>
      <c r="E9" s="415">
        <v>63.423090795880299</v>
      </c>
      <c r="F9" s="416">
        <f t="shared" si="0"/>
        <v>1.3482842774358619E-2</v>
      </c>
    </row>
    <row r="10" spans="1:15" s="145" customFormat="1" x14ac:dyDescent="0.2">
      <c r="A10" s="591" t="s">
        <v>285</v>
      </c>
      <c r="B10" s="591"/>
      <c r="C10" s="591"/>
      <c r="D10" s="591"/>
      <c r="E10" s="415">
        <v>0</v>
      </c>
      <c r="F10" s="416">
        <f t="shared" si="0"/>
        <v>0</v>
      </c>
    </row>
    <row r="11" spans="1:15" s="145" customFormat="1" x14ac:dyDescent="0.2">
      <c r="A11" s="591" t="s">
        <v>286</v>
      </c>
      <c r="B11" s="591"/>
      <c r="C11" s="591"/>
      <c r="D11" s="591"/>
      <c r="E11" s="415">
        <v>9.9946502972609998</v>
      </c>
      <c r="F11" s="416">
        <f t="shared" si="0"/>
        <v>2.1247198276155271E-3</v>
      </c>
    </row>
    <row r="12" spans="1:15" s="145" customFormat="1" x14ac:dyDescent="0.2">
      <c r="A12" s="591" t="s">
        <v>287</v>
      </c>
      <c r="B12" s="591"/>
      <c r="C12" s="591"/>
      <c r="D12" s="591"/>
      <c r="E12" s="415">
        <v>127.68701690505399</v>
      </c>
      <c r="F12" s="416">
        <f t="shared" si="0"/>
        <v>2.7144435120616057E-2</v>
      </c>
    </row>
    <row r="13" spans="1:15" s="145" customFormat="1" x14ac:dyDescent="0.2">
      <c r="A13" s="591" t="s">
        <v>276</v>
      </c>
      <c r="B13" s="591"/>
      <c r="C13" s="591"/>
      <c r="D13" s="591"/>
      <c r="E13" s="415">
        <v>-2898.7463813275699</v>
      </c>
      <c r="F13" s="416">
        <f t="shared" si="0"/>
        <v>-0.6162320569958617</v>
      </c>
    </row>
    <row r="14" spans="1:15" s="145" customFormat="1" x14ac:dyDescent="0.2">
      <c r="A14" s="594" t="s">
        <v>92</v>
      </c>
      <c r="B14" s="594"/>
      <c r="C14" s="594"/>
      <c r="D14" s="594"/>
      <c r="E14" s="418">
        <v>0</v>
      </c>
      <c r="F14" s="419">
        <f t="shared" si="0"/>
        <v>0</v>
      </c>
    </row>
    <row r="15" spans="1:15" s="145" customFormat="1" x14ac:dyDescent="0.2">
      <c r="A15" s="146"/>
      <c r="B15" s="146"/>
      <c r="C15" s="146"/>
      <c r="D15" s="146"/>
      <c r="E15" s="146"/>
      <c r="F15" s="414" t="s">
        <v>282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2" t="str">
        <f>"Struktura pokrytí denního minima zatížení - "&amp;LOWER('9.2'!G3)</f>
        <v>Struktura pokrytí denního minima zatížení - srpen</v>
      </c>
      <c r="B18" s="592"/>
      <c r="C18" s="592"/>
      <c r="D18" s="592"/>
      <c r="E18" s="417" t="s">
        <v>4</v>
      </c>
      <c r="F18" s="417"/>
    </row>
    <row r="19" spans="1:6" s="145" customFormat="1" x14ac:dyDescent="0.2">
      <c r="A19" s="592" t="s">
        <v>259</v>
      </c>
      <c r="B19" s="592"/>
      <c r="C19" s="592"/>
      <c r="D19" s="592"/>
      <c r="E19" s="420">
        <f>SUM(E20:E29)</f>
        <v>4633.6030520730783</v>
      </c>
      <c r="F19" s="421">
        <f>E19/$E$19</f>
        <v>1</v>
      </c>
    </row>
    <row r="20" spans="1:6" s="145" customFormat="1" x14ac:dyDescent="0.2">
      <c r="A20" s="591" t="s">
        <v>279</v>
      </c>
      <c r="B20" s="591"/>
      <c r="C20" s="591"/>
      <c r="D20" s="591"/>
      <c r="E20" s="415">
        <f t="array" ref="E20:E29">TRANSPOSE(INDEX(T54:AC149,MATCH(MIN(AE54:AE149),AE54:AE149,0),0))</f>
        <v>3050.70302853058</v>
      </c>
      <c r="F20" s="416">
        <f t="shared" ref="F20:F29" si="1">E20/$E$19</f>
        <v>0.65838678761351654</v>
      </c>
    </row>
    <row r="21" spans="1:6" s="145" customFormat="1" x14ac:dyDescent="0.2">
      <c r="A21" s="591" t="s">
        <v>280</v>
      </c>
      <c r="B21" s="591"/>
      <c r="C21" s="591"/>
      <c r="D21" s="591"/>
      <c r="E21" s="415">
        <v>3346.6281894600402</v>
      </c>
      <c r="F21" s="416">
        <f t="shared" si="1"/>
        <v>0.72225180962852564</v>
      </c>
    </row>
    <row r="22" spans="1:6" s="145" customFormat="1" x14ac:dyDescent="0.2">
      <c r="A22" s="591" t="s">
        <v>283</v>
      </c>
      <c r="B22" s="591"/>
      <c r="C22" s="591"/>
      <c r="D22" s="591"/>
      <c r="E22" s="415">
        <v>0</v>
      </c>
      <c r="F22" s="416">
        <f t="shared" si="1"/>
        <v>0</v>
      </c>
    </row>
    <row r="23" spans="1:6" s="145" customFormat="1" x14ac:dyDescent="0.2">
      <c r="A23" s="422" t="s">
        <v>284</v>
      </c>
      <c r="B23" s="422"/>
      <c r="C23" s="422"/>
      <c r="D23" s="422"/>
      <c r="E23" s="415">
        <v>367.48114629885498</v>
      </c>
      <c r="F23" s="416">
        <f t="shared" si="1"/>
        <v>7.9307860895517057E-2</v>
      </c>
    </row>
    <row r="24" spans="1:6" s="145" customFormat="1" x14ac:dyDescent="0.2">
      <c r="A24" s="591" t="s">
        <v>281</v>
      </c>
      <c r="B24" s="591"/>
      <c r="C24" s="591"/>
      <c r="D24" s="591"/>
      <c r="E24" s="415">
        <v>137.17583124459799</v>
      </c>
      <c r="F24" s="416">
        <f t="shared" si="1"/>
        <v>2.9604571151865371E-2</v>
      </c>
    </row>
    <row r="25" spans="1:6" s="145" customFormat="1" x14ac:dyDescent="0.2">
      <c r="A25" s="591" t="s">
        <v>285</v>
      </c>
      <c r="B25" s="591"/>
      <c r="C25" s="591"/>
      <c r="D25" s="591"/>
      <c r="E25" s="415">
        <v>89.018569041416796</v>
      </c>
      <c r="F25" s="416">
        <f t="shared" si="1"/>
        <v>1.92115224461426E-2</v>
      </c>
    </row>
    <row r="26" spans="1:6" s="145" customFormat="1" x14ac:dyDescent="0.2">
      <c r="A26" s="591" t="s">
        <v>286</v>
      </c>
      <c r="B26" s="591"/>
      <c r="C26" s="591"/>
      <c r="D26" s="591"/>
      <c r="E26" s="415">
        <v>14.990996773210799</v>
      </c>
      <c r="F26" s="416">
        <f t="shared" si="1"/>
        <v>3.2352785952400073E-3</v>
      </c>
    </row>
    <row r="27" spans="1:6" s="145" customFormat="1" x14ac:dyDescent="0.2">
      <c r="A27" s="591" t="s">
        <v>287</v>
      </c>
      <c r="B27" s="591"/>
      <c r="C27" s="591"/>
      <c r="D27" s="591"/>
      <c r="E27" s="415">
        <v>62.979860737067199</v>
      </c>
      <c r="F27" s="416">
        <f t="shared" si="1"/>
        <v>1.3591984472836953E-2</v>
      </c>
    </row>
    <row r="28" spans="1:6" s="145" customFormat="1" x14ac:dyDescent="0.2">
      <c r="A28" s="591" t="s">
        <v>276</v>
      </c>
      <c r="B28" s="591"/>
      <c r="C28" s="591"/>
      <c r="D28" s="591"/>
      <c r="E28" s="415">
        <v>-2435.3745700126901</v>
      </c>
      <c r="F28" s="416">
        <f t="shared" si="1"/>
        <v>-0.52558981480364431</v>
      </c>
    </row>
    <row r="29" spans="1:6" s="145" customFormat="1" x14ac:dyDescent="0.2">
      <c r="A29" s="594" t="s">
        <v>92</v>
      </c>
      <c r="B29" s="594"/>
      <c r="C29" s="594"/>
      <c r="D29" s="594"/>
      <c r="E29" s="418">
        <v>0</v>
      </c>
      <c r="F29" s="419">
        <f t="shared" si="1"/>
        <v>0</v>
      </c>
    </row>
    <row r="30" spans="1:6" s="145" customFormat="1" x14ac:dyDescent="0.2">
      <c r="A30" s="146"/>
      <c r="B30" s="146"/>
      <c r="C30" s="146"/>
      <c r="D30" s="146"/>
      <c r="E30" s="146"/>
      <c r="F30" s="414" t="s">
        <v>282</v>
      </c>
    </row>
    <row r="31" spans="1:6" s="145" customFormat="1" x14ac:dyDescent="0.2"/>
    <row r="32" spans="1:6" s="145" customFormat="1" x14ac:dyDescent="0.2"/>
    <row r="33" spans="1:6" s="145" customFormat="1" x14ac:dyDescent="0.2">
      <c r="A33" s="592" t="str">
        <f>"Struktura pokrytí denního minima zatížení - "&amp;LOWER('9.2'!M3)</f>
        <v>Struktura pokrytí denního minima zatížení - září</v>
      </c>
      <c r="B33" s="592"/>
      <c r="C33" s="592"/>
      <c r="D33" s="592"/>
      <c r="E33" s="417" t="s">
        <v>4</v>
      </c>
      <c r="F33" s="417"/>
    </row>
    <row r="34" spans="1:6" s="145" customFormat="1" x14ac:dyDescent="0.2">
      <c r="A34" s="592" t="s">
        <v>259</v>
      </c>
      <c r="B34" s="592"/>
      <c r="C34" s="592"/>
      <c r="D34" s="592"/>
      <c r="E34" s="420">
        <f>SUM(E35:E44)</f>
        <v>5248.699784485766</v>
      </c>
      <c r="F34" s="421">
        <f>E34/$E$34</f>
        <v>1</v>
      </c>
    </row>
    <row r="35" spans="1:6" s="145" customFormat="1" x14ac:dyDescent="0.2">
      <c r="A35" s="591" t="s">
        <v>279</v>
      </c>
      <c r="B35" s="591"/>
      <c r="C35" s="591"/>
      <c r="D35" s="591"/>
      <c r="E35" s="415">
        <f t="array" ref="E35:E44">TRANSPOSE(INDEX(AL54:AU149,MATCH(MIN(AW54:AW149),AW54:AW149,0),0))</f>
        <v>3044.78485890498</v>
      </c>
      <c r="F35" s="416">
        <f t="shared" ref="F35:F44" si="2">E35/$E$34</f>
        <v>0.58010268903259221</v>
      </c>
    </row>
    <row r="36" spans="1:6" s="145" customFormat="1" x14ac:dyDescent="0.2">
      <c r="A36" s="591" t="s">
        <v>280</v>
      </c>
      <c r="B36" s="591"/>
      <c r="C36" s="591"/>
      <c r="D36" s="591"/>
      <c r="E36" s="415">
        <v>3998.53721519996</v>
      </c>
      <c r="F36" s="416">
        <f t="shared" si="2"/>
        <v>0.76181480735837348</v>
      </c>
    </row>
    <row r="37" spans="1:6" s="145" customFormat="1" x14ac:dyDescent="0.2">
      <c r="A37" s="591" t="s">
        <v>283</v>
      </c>
      <c r="B37" s="591"/>
      <c r="C37" s="591"/>
      <c r="D37" s="591"/>
      <c r="E37" s="415">
        <v>0</v>
      </c>
      <c r="F37" s="416">
        <f t="shared" si="2"/>
        <v>0</v>
      </c>
    </row>
    <row r="38" spans="1:6" s="145" customFormat="1" x14ac:dyDescent="0.2">
      <c r="A38" s="422" t="s">
        <v>284</v>
      </c>
      <c r="B38" s="422"/>
      <c r="C38" s="422"/>
      <c r="D38" s="422"/>
      <c r="E38" s="415">
        <v>367.91387899510403</v>
      </c>
      <c r="F38" s="416">
        <f t="shared" si="2"/>
        <v>7.009619412460831E-2</v>
      </c>
    </row>
    <row r="39" spans="1:6" s="145" customFormat="1" x14ac:dyDescent="0.2">
      <c r="A39" s="591" t="s">
        <v>281</v>
      </c>
      <c r="B39" s="591"/>
      <c r="C39" s="591"/>
      <c r="D39" s="591"/>
      <c r="E39" s="415">
        <v>112.136878021404</v>
      </c>
      <c r="F39" s="416">
        <f t="shared" si="2"/>
        <v>2.1364696520243146E-2</v>
      </c>
    </row>
    <row r="40" spans="1:6" s="145" customFormat="1" x14ac:dyDescent="0.2">
      <c r="A40" s="591" t="s">
        <v>285</v>
      </c>
      <c r="B40" s="591"/>
      <c r="C40" s="591"/>
      <c r="D40" s="591"/>
      <c r="E40" s="415">
        <v>0</v>
      </c>
      <c r="F40" s="416">
        <f t="shared" si="2"/>
        <v>0</v>
      </c>
    </row>
    <row r="41" spans="1:6" s="145" customFormat="1" x14ac:dyDescent="0.2">
      <c r="A41" s="591" t="s">
        <v>286</v>
      </c>
      <c r="B41" s="591"/>
      <c r="C41" s="591"/>
      <c r="D41" s="591"/>
      <c r="E41" s="415">
        <v>0</v>
      </c>
      <c r="F41" s="416">
        <f t="shared" si="2"/>
        <v>0</v>
      </c>
    </row>
    <row r="42" spans="1:6" s="145" customFormat="1" x14ac:dyDescent="0.2">
      <c r="A42" s="591" t="s">
        <v>287</v>
      </c>
      <c r="B42" s="591"/>
      <c r="C42" s="591"/>
      <c r="D42" s="591"/>
      <c r="E42" s="415">
        <v>6.62445028393011</v>
      </c>
      <c r="F42" s="416">
        <f t="shared" si="2"/>
        <v>1.2621126290192517E-3</v>
      </c>
    </row>
    <row r="43" spans="1:6" s="145" customFormat="1" x14ac:dyDescent="0.2">
      <c r="A43" s="591" t="s">
        <v>276</v>
      </c>
      <c r="B43" s="591"/>
      <c r="C43" s="591"/>
      <c r="D43" s="591"/>
      <c r="E43" s="415">
        <v>-2229.1911415284999</v>
      </c>
      <c r="F43" s="416">
        <f t="shared" si="2"/>
        <v>-0.42471302094998786</v>
      </c>
    </row>
    <row r="44" spans="1:6" s="145" customFormat="1" x14ac:dyDescent="0.2">
      <c r="A44" s="594" t="s">
        <v>92</v>
      </c>
      <c r="B44" s="594"/>
      <c r="C44" s="594"/>
      <c r="D44" s="594"/>
      <c r="E44" s="418">
        <v>-52.1063553911128</v>
      </c>
      <c r="F44" s="419">
        <f t="shared" si="2"/>
        <v>-9.9274787148485848E-3</v>
      </c>
    </row>
    <row r="45" spans="1:6" s="145" customFormat="1" x14ac:dyDescent="0.2">
      <c r="A45" s="146"/>
      <c r="B45" s="146"/>
      <c r="C45" s="146"/>
      <c r="D45" s="146"/>
      <c r="E45" s="146"/>
      <c r="F45" s="414" t="s">
        <v>282</v>
      </c>
    </row>
    <row r="46" spans="1:6" s="145" customFormat="1" x14ac:dyDescent="0.2"/>
    <row r="47" spans="1:6" s="145" customFormat="1" x14ac:dyDescent="0.2"/>
    <row r="48" spans="1:6" s="455" customFormat="1" x14ac:dyDescent="0.2"/>
    <row r="49" spans="1:53" s="147" customFormat="1" x14ac:dyDescent="0.2"/>
    <row r="50" spans="1:53" s="147" customFormat="1" x14ac:dyDescent="0.2"/>
    <row r="51" spans="1:53" s="147" customFormat="1" x14ac:dyDescent="0.2">
      <c r="A51" s="147" t="str">
        <f>A3</f>
        <v>Struktura pokrytí denního minima zatížení - červenec</v>
      </c>
      <c r="S51" s="147" t="str">
        <f>A18</f>
        <v>Struktura pokrytí denního minima zatížení - srpen</v>
      </c>
      <c r="AK51" s="147" t="str">
        <f>A33</f>
        <v>Struktura pokrytí denního minima zatížení - září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47" customFormat="1" x14ac:dyDescent="0.2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R53" s="151"/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J53" s="151"/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 x14ac:dyDescent="0.2">
      <c r="A54" s="152">
        <v>0</v>
      </c>
      <c r="B54" s="153">
        <v>3015.4599426937398</v>
      </c>
      <c r="C54" s="153">
        <v>4029.9208200355702</v>
      </c>
      <c r="D54" s="153">
        <v>0</v>
      </c>
      <c r="E54" s="153">
        <v>387.31723879289598</v>
      </c>
      <c r="F54" s="153">
        <v>154.56748340130201</v>
      </c>
      <c r="G54" s="153">
        <v>314.22429721581199</v>
      </c>
      <c r="H54" s="153">
        <v>0</v>
      </c>
      <c r="I54" s="153">
        <v>96.758242154187101</v>
      </c>
      <c r="J54" s="153">
        <v>-2874.37647330662</v>
      </c>
      <c r="K54" s="153">
        <v>0</v>
      </c>
      <c r="L54" s="153">
        <v>-597.96701879444799</v>
      </c>
      <c r="M54" s="153">
        <v>5123.8715509868898</v>
      </c>
      <c r="N54" s="153">
        <v>4525.9045321924395</v>
      </c>
      <c r="O54" s="153">
        <f>M54</f>
        <v>5123.8715509868898</v>
      </c>
      <c r="P54" s="153">
        <f>IF(J54&lt;0,0,J54)</f>
        <v>0</v>
      </c>
      <c r="Q54" s="153">
        <f>IF(J54&lt;0,J54,0)</f>
        <v>-2874.37647330662</v>
      </c>
      <c r="S54" s="152">
        <v>0</v>
      </c>
      <c r="T54" s="153">
        <v>3033.14456348778</v>
      </c>
      <c r="U54" s="153">
        <v>3561.1079019281201</v>
      </c>
      <c r="V54" s="153">
        <v>0</v>
      </c>
      <c r="W54" s="153">
        <v>364.42175065244498</v>
      </c>
      <c r="X54" s="153">
        <v>216.515456582887</v>
      </c>
      <c r="Y54" s="153">
        <v>172.367785565068</v>
      </c>
      <c r="Z54" s="153">
        <v>0</v>
      </c>
      <c r="AA54" s="153">
        <v>81.109327842465106</v>
      </c>
      <c r="AB54" s="153">
        <v>-2312.0654190687101</v>
      </c>
      <c r="AC54" s="153">
        <v>0</v>
      </c>
      <c r="AD54" s="153">
        <v>-555.150451624065</v>
      </c>
      <c r="AE54" s="153">
        <v>5116.6013669900503</v>
      </c>
      <c r="AF54" s="153">
        <v>4561.4509153659901</v>
      </c>
      <c r="AG54" s="153">
        <f>AE54</f>
        <v>5116.6013669900503</v>
      </c>
      <c r="AH54" s="153">
        <f>IF(AB54&lt;0,0,AB54)</f>
        <v>0</v>
      </c>
      <c r="AI54" s="153">
        <f>IF(AB54&lt;0,AB54,0)</f>
        <v>-2312.0654190687101</v>
      </c>
      <c r="AK54" s="152">
        <v>0</v>
      </c>
      <c r="AL54" s="147">
        <v>3036.0289674084602</v>
      </c>
      <c r="AM54" s="147">
        <v>4143.5427213043804</v>
      </c>
      <c r="AN54" s="147">
        <v>0</v>
      </c>
      <c r="AO54" s="147">
        <v>375.37026138706102</v>
      </c>
      <c r="AP54" s="147">
        <v>150.170626520621</v>
      </c>
      <c r="AQ54" s="147">
        <v>0</v>
      </c>
      <c r="AR54" s="147">
        <v>0</v>
      </c>
      <c r="AS54" s="147">
        <v>38.727112895340397</v>
      </c>
      <c r="AT54" s="147">
        <v>-2240.8313278083001</v>
      </c>
      <c r="AU54" s="147">
        <v>0</v>
      </c>
      <c r="AV54" s="147">
        <v>-608.16067234733703</v>
      </c>
      <c r="AW54" s="147">
        <v>5503.0083617075597</v>
      </c>
      <c r="AX54" s="147">
        <v>4894.8476893602201</v>
      </c>
      <c r="AY54" s="147">
        <f>AW54</f>
        <v>5503.0083617075597</v>
      </c>
      <c r="AZ54" s="153">
        <f>IF(AT54&lt;0,0,AT54)</f>
        <v>0</v>
      </c>
      <c r="BA54" s="153">
        <f>IF(AT54&lt;0,AT54,0)</f>
        <v>-2240.8313278083001</v>
      </c>
    </row>
    <row r="55" spans="1:53" s="147" customFormat="1" x14ac:dyDescent="0.2">
      <c r="A55" s="152">
        <v>1.0416666666666666E-2</v>
      </c>
      <c r="B55" s="153">
        <v>3017.9608346447098</v>
      </c>
      <c r="C55" s="153">
        <v>4051.6305389372301</v>
      </c>
      <c r="D55" s="153">
        <v>0</v>
      </c>
      <c r="E55" s="153">
        <v>388.19667330380997</v>
      </c>
      <c r="F55" s="153">
        <v>154.07568627651401</v>
      </c>
      <c r="G55" s="153">
        <v>319.98370277893702</v>
      </c>
      <c r="H55" s="153">
        <v>0</v>
      </c>
      <c r="I55" s="153">
        <v>96.876384282118593</v>
      </c>
      <c r="J55" s="153">
        <v>-2945.8207708515101</v>
      </c>
      <c r="K55" s="153">
        <v>0</v>
      </c>
      <c r="L55" s="153">
        <v>-600.36166368349996</v>
      </c>
      <c r="M55" s="153">
        <v>5082.9030493718001</v>
      </c>
      <c r="N55" s="153">
        <v>4482.5413856883097</v>
      </c>
      <c r="O55" s="153">
        <f t="shared" ref="O55:O118" si="3">M55</f>
        <v>5082.9030493718001</v>
      </c>
      <c r="P55" s="153">
        <f t="shared" ref="P55:P118" si="4">IF(J55&lt;0,0,J55)</f>
        <v>0</v>
      </c>
      <c r="Q55" s="153">
        <f t="shared" ref="Q55:Q118" si="5">IF(J55&lt;0,J55,0)</f>
        <v>-2945.8207708515101</v>
      </c>
      <c r="S55" s="152">
        <v>1.0416666666666666E-2</v>
      </c>
      <c r="T55" s="153">
        <v>3033.8447829848901</v>
      </c>
      <c r="U55" s="153">
        <v>3637.8936099554999</v>
      </c>
      <c r="V55" s="153">
        <v>0</v>
      </c>
      <c r="W55" s="153">
        <v>364.99926663892899</v>
      </c>
      <c r="X55" s="153">
        <v>217.20469323985901</v>
      </c>
      <c r="Y55" s="153">
        <v>0</v>
      </c>
      <c r="Z55" s="153">
        <v>0</v>
      </c>
      <c r="AA55" s="153">
        <v>84.995594219590998</v>
      </c>
      <c r="AB55" s="153">
        <v>-2272.3436211838398</v>
      </c>
      <c r="AC55" s="153">
        <v>0</v>
      </c>
      <c r="AD55" s="153">
        <v>-560.56092480492998</v>
      </c>
      <c r="AE55" s="153">
        <v>5066.5943258549296</v>
      </c>
      <c r="AF55" s="153">
        <v>4506.0334010500001</v>
      </c>
      <c r="AG55" s="153">
        <f t="shared" ref="AG55:AG118" si="6">AE55</f>
        <v>5066.5943258549296</v>
      </c>
      <c r="AH55" s="153">
        <f t="shared" ref="AH55:AH118" si="7">IF(AB55&lt;0,0,AB55)</f>
        <v>0</v>
      </c>
      <c r="AI55" s="153">
        <f t="shared" ref="AI55:AI118" si="8">IF(AB55&lt;0,AB55,0)</f>
        <v>-2272.3436211838398</v>
      </c>
      <c r="AK55" s="152">
        <v>1.0416666666666666E-2</v>
      </c>
      <c r="AL55" s="147">
        <v>3035.275397459</v>
      </c>
      <c r="AM55" s="147">
        <v>4099.2373482722596</v>
      </c>
      <c r="AN55" s="147">
        <v>0</v>
      </c>
      <c r="AO55" s="147">
        <v>375.46940692777503</v>
      </c>
      <c r="AP55" s="147">
        <v>142.72544520285399</v>
      </c>
      <c r="AQ55" s="147">
        <v>0</v>
      </c>
      <c r="AR55" s="147">
        <v>0</v>
      </c>
      <c r="AS55" s="147">
        <v>36.471113308486402</v>
      </c>
      <c r="AT55" s="147">
        <v>-2255.7557747600099</v>
      </c>
      <c r="AU55" s="147">
        <v>0</v>
      </c>
      <c r="AV55" s="147">
        <v>-603.65664357735704</v>
      </c>
      <c r="AW55" s="147">
        <v>5433.4229364103703</v>
      </c>
      <c r="AX55" s="147">
        <v>4829.7662928330101</v>
      </c>
      <c r="AY55" s="147">
        <f t="shared" ref="AY55:AY118" si="9">AW55</f>
        <v>5433.4229364103703</v>
      </c>
      <c r="AZ55" s="153">
        <f t="shared" ref="AZ55:AZ118" si="10">IF(AT55&lt;0,0,AT55)</f>
        <v>0</v>
      </c>
      <c r="BA55" s="153">
        <f t="shared" ref="BA55:BA118" si="11">IF(AT55&lt;0,AT55,0)</f>
        <v>-2255.7557747600099</v>
      </c>
    </row>
    <row r="56" spans="1:53" s="147" customFormat="1" x14ac:dyDescent="0.2">
      <c r="A56" s="152">
        <v>2.0833333333333332E-2</v>
      </c>
      <c r="B56" s="153">
        <v>3019.7214397836001</v>
      </c>
      <c r="C56" s="153">
        <v>3965.0256628614902</v>
      </c>
      <c r="D56" s="153">
        <v>0</v>
      </c>
      <c r="E56" s="153">
        <v>388.11487864456097</v>
      </c>
      <c r="F56" s="153">
        <v>153.549576810177</v>
      </c>
      <c r="G56" s="153">
        <v>360.66938380591603</v>
      </c>
      <c r="H56" s="153">
        <v>0</v>
      </c>
      <c r="I56" s="153">
        <v>92.874493347013797</v>
      </c>
      <c r="J56" s="153">
        <v>-2968.25317668257</v>
      </c>
      <c r="K56" s="153">
        <v>0</v>
      </c>
      <c r="L56" s="153">
        <v>-592.46349044821295</v>
      </c>
      <c r="M56" s="153">
        <v>5011.7022585701798</v>
      </c>
      <c r="N56" s="153">
        <v>4419.2387681219598</v>
      </c>
      <c r="O56" s="153">
        <f t="shared" si="3"/>
        <v>5011.7022585701798</v>
      </c>
      <c r="P56" s="153">
        <f t="shared" si="4"/>
        <v>0</v>
      </c>
      <c r="Q56" s="153">
        <f t="shared" si="5"/>
        <v>-2968.25317668257</v>
      </c>
      <c r="S56" s="152">
        <v>2.0833333333333332E-2</v>
      </c>
      <c r="T56" s="153">
        <v>3035.6986576138402</v>
      </c>
      <c r="U56" s="153">
        <v>3485.2847472788999</v>
      </c>
      <c r="V56" s="153">
        <v>0</v>
      </c>
      <c r="W56" s="153">
        <v>365.52806902651002</v>
      </c>
      <c r="X56" s="153">
        <v>216.96360933076301</v>
      </c>
      <c r="Y56" s="153">
        <v>0</v>
      </c>
      <c r="Z56" s="153">
        <v>0</v>
      </c>
      <c r="AA56" s="153">
        <v>87.052219823155497</v>
      </c>
      <c r="AB56" s="153">
        <v>-2186.8253630336299</v>
      </c>
      <c r="AC56" s="153">
        <v>0</v>
      </c>
      <c r="AD56" s="153">
        <v>-545.85176653144003</v>
      </c>
      <c r="AE56" s="153">
        <v>5003.7019400395302</v>
      </c>
      <c r="AF56" s="153">
        <v>4457.8501735080899</v>
      </c>
      <c r="AG56" s="153">
        <f t="shared" si="6"/>
        <v>5003.7019400395302</v>
      </c>
      <c r="AH56" s="153">
        <f t="shared" si="7"/>
        <v>0</v>
      </c>
      <c r="AI56" s="153">
        <f t="shared" si="8"/>
        <v>-2186.8253630336299</v>
      </c>
      <c r="AK56" s="152">
        <v>2.0833333333333332E-2</v>
      </c>
      <c r="AL56" s="147">
        <v>3035.6221933258598</v>
      </c>
      <c r="AM56" s="147">
        <v>4068.61149774758</v>
      </c>
      <c r="AN56" s="147">
        <v>0</v>
      </c>
      <c r="AO56" s="147">
        <v>375.901176227706</v>
      </c>
      <c r="AP56" s="147">
        <v>142.72544520285399</v>
      </c>
      <c r="AQ56" s="147">
        <v>0</v>
      </c>
      <c r="AR56" s="147">
        <v>0</v>
      </c>
      <c r="AS56" s="147">
        <v>32.381870343615297</v>
      </c>
      <c r="AT56" s="147">
        <v>-2237.09289275622</v>
      </c>
      <c r="AU56" s="147">
        <v>0</v>
      </c>
      <c r="AV56" s="147">
        <v>-600.62522607178198</v>
      </c>
      <c r="AW56" s="147">
        <v>5418.14929009139</v>
      </c>
      <c r="AX56" s="147">
        <v>4817.5240640196098</v>
      </c>
      <c r="AY56" s="147">
        <f t="shared" si="9"/>
        <v>5418.14929009139</v>
      </c>
      <c r="AZ56" s="153">
        <f t="shared" si="10"/>
        <v>0</v>
      </c>
      <c r="BA56" s="153">
        <f t="shared" si="11"/>
        <v>-2237.09289275622</v>
      </c>
    </row>
    <row r="57" spans="1:53" s="147" customFormat="1" x14ac:dyDescent="0.2">
      <c r="A57" s="152">
        <v>3.125E-2</v>
      </c>
      <c r="B57" s="153">
        <v>3021.4687263702999</v>
      </c>
      <c r="C57" s="153">
        <v>3878.8567130925499</v>
      </c>
      <c r="D57" s="153">
        <v>0</v>
      </c>
      <c r="E57" s="153">
        <v>386.85853017383698</v>
      </c>
      <c r="F57" s="153">
        <v>148.38980167979199</v>
      </c>
      <c r="G57" s="153">
        <v>409.30728140667998</v>
      </c>
      <c r="H57" s="153">
        <v>0</v>
      </c>
      <c r="I57" s="153">
        <v>93.783532695749599</v>
      </c>
      <c r="J57" s="153">
        <v>-2978.1682544979199</v>
      </c>
      <c r="K57" s="153">
        <v>0</v>
      </c>
      <c r="L57" s="153">
        <v>-584.64636646886402</v>
      </c>
      <c r="M57" s="153">
        <v>4960.4963309209797</v>
      </c>
      <c r="N57" s="153">
        <v>4375.8499644521198</v>
      </c>
      <c r="O57" s="153">
        <f t="shared" si="3"/>
        <v>4960.4963309209797</v>
      </c>
      <c r="P57" s="153">
        <f t="shared" si="4"/>
        <v>0</v>
      </c>
      <c r="Q57" s="153">
        <f t="shared" si="5"/>
        <v>-2978.1682544979199</v>
      </c>
      <c r="S57" s="152">
        <v>3.125E-2</v>
      </c>
      <c r="T57" s="153">
        <v>3038.1926919913699</v>
      </c>
      <c r="U57" s="153">
        <v>3441.6451727144799</v>
      </c>
      <c r="V57" s="153">
        <v>0</v>
      </c>
      <c r="W57" s="153">
        <v>364.72791852266403</v>
      </c>
      <c r="X57" s="153">
        <v>217.52833137598</v>
      </c>
      <c r="Y57" s="153">
        <v>0</v>
      </c>
      <c r="Z57" s="153">
        <v>0</v>
      </c>
      <c r="AA57" s="153">
        <v>88.6678971434863</v>
      </c>
      <c r="AB57" s="153">
        <v>-2222.3087029716298</v>
      </c>
      <c r="AC57" s="153">
        <v>0</v>
      </c>
      <c r="AD57" s="153">
        <v>-541.71930449396098</v>
      </c>
      <c r="AE57" s="153">
        <v>4928.4533087763502</v>
      </c>
      <c r="AF57" s="153">
        <v>4386.7340042823898</v>
      </c>
      <c r="AG57" s="153">
        <f t="shared" si="6"/>
        <v>4928.4533087763502</v>
      </c>
      <c r="AH57" s="153">
        <f t="shared" si="7"/>
        <v>0</v>
      </c>
      <c r="AI57" s="153">
        <f t="shared" si="8"/>
        <v>-2222.3087029716298</v>
      </c>
      <c r="AK57" s="152">
        <v>3.125E-2</v>
      </c>
      <c r="AL57" s="147">
        <v>3036.0089583891499</v>
      </c>
      <c r="AM57" s="147">
        <v>4035.2079569841699</v>
      </c>
      <c r="AN57" s="147">
        <v>0</v>
      </c>
      <c r="AO57" s="147">
        <v>376.55933978904602</v>
      </c>
      <c r="AP57" s="147">
        <v>144.95698386689301</v>
      </c>
      <c r="AQ57" s="147">
        <v>0</v>
      </c>
      <c r="AR57" s="147">
        <v>0</v>
      </c>
      <c r="AS57" s="147">
        <v>31.3167901371942</v>
      </c>
      <c r="AT57" s="147">
        <v>-2264.6798735325901</v>
      </c>
      <c r="AU57" s="147">
        <v>0</v>
      </c>
      <c r="AV57" s="147">
        <v>-597.39106426635999</v>
      </c>
      <c r="AW57" s="147">
        <v>5359.3701556338601</v>
      </c>
      <c r="AX57" s="147">
        <v>4761.9790913674997</v>
      </c>
      <c r="AY57" s="147">
        <f t="shared" si="9"/>
        <v>5359.3701556338601</v>
      </c>
      <c r="AZ57" s="153">
        <f t="shared" si="10"/>
        <v>0</v>
      </c>
      <c r="BA57" s="153">
        <f t="shared" si="11"/>
        <v>-2264.6798735325901</v>
      </c>
    </row>
    <row r="58" spans="1:53" s="147" customFormat="1" x14ac:dyDescent="0.2">
      <c r="A58" s="152">
        <v>4.1666666666666699E-2</v>
      </c>
      <c r="B58" s="153">
        <v>3021.07522665239</v>
      </c>
      <c r="C58" s="153">
        <v>3969.5830039748198</v>
      </c>
      <c r="D58" s="153">
        <v>0</v>
      </c>
      <c r="E58" s="153">
        <v>385.49334536515897</v>
      </c>
      <c r="F58" s="153">
        <v>75.868250113654298</v>
      </c>
      <c r="G58" s="153">
        <v>362.59138874497302</v>
      </c>
      <c r="H58" s="153">
        <v>0</v>
      </c>
      <c r="I58" s="153">
        <v>95.874053385625402</v>
      </c>
      <c r="J58" s="153">
        <v>-2937.4364913527302</v>
      </c>
      <c r="K58" s="153">
        <v>0</v>
      </c>
      <c r="L58" s="153">
        <v>-592.28364402378202</v>
      </c>
      <c r="M58" s="153">
        <v>4973.0487768839002</v>
      </c>
      <c r="N58" s="153">
        <v>4380.7651328601096</v>
      </c>
      <c r="O58" s="153">
        <f t="shared" si="3"/>
        <v>4973.0487768839002</v>
      </c>
      <c r="P58" s="153">
        <f t="shared" si="4"/>
        <v>0</v>
      </c>
      <c r="Q58" s="153">
        <f t="shared" si="5"/>
        <v>-2937.4364913527302</v>
      </c>
      <c r="S58" s="152">
        <v>4.1666666666666699E-2</v>
      </c>
      <c r="T58" s="153">
        <v>3039.13966278933</v>
      </c>
      <c r="U58" s="153">
        <v>3493.2161396766201</v>
      </c>
      <c r="V58" s="153">
        <v>0</v>
      </c>
      <c r="W58" s="153">
        <v>364.16374769092897</v>
      </c>
      <c r="X58" s="153">
        <v>209.01772678088199</v>
      </c>
      <c r="Y58" s="153">
        <v>0</v>
      </c>
      <c r="Z58" s="153">
        <v>0</v>
      </c>
      <c r="AA58" s="153">
        <v>85.695851541257895</v>
      </c>
      <c r="AB58" s="153">
        <v>-2235.9212784562201</v>
      </c>
      <c r="AC58" s="153">
        <v>0</v>
      </c>
      <c r="AD58" s="153">
        <v>-546.65752341336895</v>
      </c>
      <c r="AE58" s="153">
        <v>4955.3118500228002</v>
      </c>
      <c r="AF58" s="153">
        <v>4408.6543266094304</v>
      </c>
      <c r="AG58" s="153">
        <f t="shared" si="6"/>
        <v>4955.3118500228002</v>
      </c>
      <c r="AH58" s="153">
        <f t="shared" si="7"/>
        <v>0</v>
      </c>
      <c r="AI58" s="153">
        <f t="shared" si="8"/>
        <v>-2235.9212784562201</v>
      </c>
      <c r="AK58" s="152">
        <v>4.1666666666666699E-2</v>
      </c>
      <c r="AL58" s="147">
        <v>3037.5293996459</v>
      </c>
      <c r="AM58" s="147">
        <v>4068.58110931902</v>
      </c>
      <c r="AN58" s="147">
        <v>0</v>
      </c>
      <c r="AO58" s="147">
        <v>375.95280426626101</v>
      </c>
      <c r="AP58" s="147">
        <v>172.80174560098101</v>
      </c>
      <c r="AQ58" s="147">
        <v>0</v>
      </c>
      <c r="AR58" s="147">
        <v>0</v>
      </c>
      <c r="AS58" s="147">
        <v>32.450151648359999</v>
      </c>
      <c r="AT58" s="147">
        <v>-2316.7970080308901</v>
      </c>
      <c r="AU58" s="147">
        <v>0</v>
      </c>
      <c r="AV58" s="147">
        <v>-600.97233050024397</v>
      </c>
      <c r="AW58" s="147">
        <v>5370.5182024496198</v>
      </c>
      <c r="AX58" s="147">
        <v>4769.5458719493799</v>
      </c>
      <c r="AY58" s="147">
        <f t="shared" si="9"/>
        <v>5370.5182024496198</v>
      </c>
      <c r="AZ58" s="153">
        <f t="shared" si="10"/>
        <v>0</v>
      </c>
      <c r="BA58" s="153">
        <f t="shared" si="11"/>
        <v>-2316.7970080308901</v>
      </c>
    </row>
    <row r="59" spans="1:53" s="147" customFormat="1" x14ac:dyDescent="0.2">
      <c r="A59" s="152">
        <v>5.2083333333333301E-2</v>
      </c>
      <c r="B59" s="153">
        <v>3022.1289553326101</v>
      </c>
      <c r="C59" s="153">
        <v>3967.9851228736302</v>
      </c>
      <c r="D59" s="153">
        <v>0</v>
      </c>
      <c r="E59" s="153">
        <v>386.67245622654798</v>
      </c>
      <c r="F59" s="153">
        <v>73.183537760518703</v>
      </c>
      <c r="G59" s="153">
        <v>393.402878493576</v>
      </c>
      <c r="H59" s="153">
        <v>0</v>
      </c>
      <c r="I59" s="153">
        <v>99.204591360811094</v>
      </c>
      <c r="J59" s="153">
        <v>-2971.0365892273699</v>
      </c>
      <c r="K59" s="153">
        <v>0</v>
      </c>
      <c r="L59" s="153">
        <v>-592.67397787801201</v>
      </c>
      <c r="M59" s="153">
        <v>4971.5409528203299</v>
      </c>
      <c r="N59" s="153">
        <v>4378.8669749423098</v>
      </c>
      <c r="O59" s="153">
        <f t="shared" si="3"/>
        <v>4971.5409528203299</v>
      </c>
      <c r="P59" s="153">
        <f t="shared" si="4"/>
        <v>0</v>
      </c>
      <c r="Q59" s="153">
        <f t="shared" si="5"/>
        <v>-2971.0365892273699</v>
      </c>
      <c r="S59" s="152">
        <v>5.2083333333333301E-2</v>
      </c>
      <c r="T59" s="153">
        <v>3040.7801291277401</v>
      </c>
      <c r="U59" s="153">
        <v>3509.9302448478002</v>
      </c>
      <c r="V59" s="153">
        <v>0</v>
      </c>
      <c r="W59" s="153">
        <v>363.25411646387499</v>
      </c>
      <c r="X59" s="153">
        <v>207.480076022237</v>
      </c>
      <c r="Y59" s="153">
        <v>0</v>
      </c>
      <c r="Z59" s="153">
        <v>0</v>
      </c>
      <c r="AA59" s="153">
        <v>84.573247105336705</v>
      </c>
      <c r="AB59" s="153">
        <v>-2252.0333680266799</v>
      </c>
      <c r="AC59" s="153">
        <v>0</v>
      </c>
      <c r="AD59" s="153">
        <v>-548.29537995271403</v>
      </c>
      <c r="AE59" s="153">
        <v>4953.9844455403099</v>
      </c>
      <c r="AF59" s="153">
        <v>4405.6890655875904</v>
      </c>
      <c r="AG59" s="153">
        <f t="shared" si="6"/>
        <v>4953.9844455403099</v>
      </c>
      <c r="AH59" s="153">
        <f t="shared" si="7"/>
        <v>0</v>
      </c>
      <c r="AI59" s="153">
        <f t="shared" si="8"/>
        <v>-2252.0333680266799</v>
      </c>
      <c r="AK59" s="152">
        <v>5.2083333333333301E-2</v>
      </c>
      <c r="AL59" s="147">
        <v>3038.6030487814201</v>
      </c>
      <c r="AM59" s="147">
        <v>4042.5732287608598</v>
      </c>
      <c r="AN59" s="147">
        <v>0</v>
      </c>
      <c r="AO59" s="147">
        <v>376.18632851680098</v>
      </c>
      <c r="AP59" s="147">
        <v>177.14901548821999</v>
      </c>
      <c r="AQ59" s="147">
        <v>0</v>
      </c>
      <c r="AR59" s="147">
        <v>0</v>
      </c>
      <c r="AS59" s="147">
        <v>30.812142588095799</v>
      </c>
      <c r="AT59" s="147">
        <v>-2342.3007999936999</v>
      </c>
      <c r="AU59" s="147">
        <v>0</v>
      </c>
      <c r="AV59" s="147">
        <v>-598.49083372334599</v>
      </c>
      <c r="AW59" s="147">
        <v>5323.0229641417</v>
      </c>
      <c r="AX59" s="147">
        <v>4724.5321304183499</v>
      </c>
      <c r="AY59" s="147">
        <f t="shared" si="9"/>
        <v>5323.0229641417</v>
      </c>
      <c r="AZ59" s="153">
        <f t="shared" si="10"/>
        <v>0</v>
      </c>
      <c r="BA59" s="153">
        <f t="shared" si="11"/>
        <v>-2342.3007999936999</v>
      </c>
    </row>
    <row r="60" spans="1:53" s="147" customFormat="1" x14ac:dyDescent="0.2">
      <c r="A60" s="152">
        <v>6.25E-2</v>
      </c>
      <c r="B60" s="153">
        <v>3023.7562121311498</v>
      </c>
      <c r="C60" s="153">
        <v>3929.9765397604301</v>
      </c>
      <c r="D60" s="153">
        <v>0</v>
      </c>
      <c r="E60" s="153">
        <v>385.56651620741002</v>
      </c>
      <c r="F60" s="153">
        <v>73.117418715290896</v>
      </c>
      <c r="G60" s="153">
        <v>395.13993921032301</v>
      </c>
      <c r="H60" s="153">
        <v>0</v>
      </c>
      <c r="I60" s="153">
        <v>99.1721993971546</v>
      </c>
      <c r="J60" s="153">
        <v>-2995.8004982079601</v>
      </c>
      <c r="K60" s="153">
        <v>0</v>
      </c>
      <c r="L60" s="153">
        <v>-588.99846418175002</v>
      </c>
      <c r="M60" s="153">
        <v>4910.92832721379</v>
      </c>
      <c r="N60" s="153">
        <v>4321.92986303204</v>
      </c>
      <c r="O60" s="153">
        <f t="shared" si="3"/>
        <v>4910.92832721379</v>
      </c>
      <c r="P60" s="153">
        <f t="shared" si="4"/>
        <v>0</v>
      </c>
      <c r="Q60" s="153">
        <f t="shared" si="5"/>
        <v>-2995.8004982079601</v>
      </c>
      <c r="S60" s="152">
        <v>6.25E-2</v>
      </c>
      <c r="T60" s="153">
        <v>3041.6003541565601</v>
      </c>
      <c r="U60" s="153">
        <v>3496.1754020414501</v>
      </c>
      <c r="V60" s="153">
        <v>0</v>
      </c>
      <c r="W60" s="153">
        <v>363.60745781636501</v>
      </c>
      <c r="X60" s="153">
        <v>207.499729484825</v>
      </c>
      <c r="Y60" s="153">
        <v>0</v>
      </c>
      <c r="Z60" s="153">
        <v>0</v>
      </c>
      <c r="AA60" s="153">
        <v>83.211008618025403</v>
      </c>
      <c r="AB60" s="153">
        <v>-2327.27624029459</v>
      </c>
      <c r="AC60" s="153">
        <v>0</v>
      </c>
      <c r="AD60" s="153">
        <v>-547.00457524948001</v>
      </c>
      <c r="AE60" s="153">
        <v>4864.8177118226404</v>
      </c>
      <c r="AF60" s="153">
        <v>4317.8131365731597</v>
      </c>
      <c r="AG60" s="153">
        <f t="shared" si="6"/>
        <v>4864.8177118226404</v>
      </c>
      <c r="AH60" s="153">
        <f t="shared" si="7"/>
        <v>0</v>
      </c>
      <c r="AI60" s="153">
        <f t="shared" si="8"/>
        <v>-2327.27624029459</v>
      </c>
      <c r="AK60" s="152">
        <v>6.25E-2</v>
      </c>
      <c r="AL60" s="147">
        <v>3039.9967608222801</v>
      </c>
      <c r="AM60" s="147">
        <v>3988.09341762951</v>
      </c>
      <c r="AN60" s="147">
        <v>0</v>
      </c>
      <c r="AO60" s="147">
        <v>375.69262373459702</v>
      </c>
      <c r="AP60" s="147">
        <v>177.283507883607</v>
      </c>
      <c r="AQ60" s="147">
        <v>0</v>
      </c>
      <c r="AR60" s="147">
        <v>0</v>
      </c>
      <c r="AS60" s="147">
        <v>26.692597725695499</v>
      </c>
      <c r="AT60" s="147">
        <v>-2323.4992664647002</v>
      </c>
      <c r="AU60" s="147">
        <v>0</v>
      </c>
      <c r="AV60" s="147">
        <v>-593.10159617856402</v>
      </c>
      <c r="AW60" s="147">
        <v>5284.2596413309902</v>
      </c>
      <c r="AX60" s="147">
        <v>4691.1580451524296</v>
      </c>
      <c r="AY60" s="147">
        <f t="shared" si="9"/>
        <v>5284.2596413309902</v>
      </c>
      <c r="AZ60" s="153">
        <f t="shared" si="10"/>
        <v>0</v>
      </c>
      <c r="BA60" s="153">
        <f t="shared" si="11"/>
        <v>-2323.4992664647002</v>
      </c>
    </row>
    <row r="61" spans="1:53" s="147" customFormat="1" x14ac:dyDescent="0.2">
      <c r="A61" s="152">
        <v>7.2916666666666699E-2</v>
      </c>
      <c r="B61" s="153">
        <v>3022.9825963749099</v>
      </c>
      <c r="C61" s="153">
        <v>3973.7682846827001</v>
      </c>
      <c r="D61" s="153">
        <v>0</v>
      </c>
      <c r="E61" s="153">
        <v>386.33733242720899</v>
      </c>
      <c r="F61" s="153">
        <v>73.104853282769</v>
      </c>
      <c r="G61" s="153">
        <v>319.58740352133901</v>
      </c>
      <c r="H61" s="153">
        <v>0</v>
      </c>
      <c r="I61" s="153">
        <v>95.416981342574005</v>
      </c>
      <c r="J61" s="153">
        <v>-2944.0887674555102</v>
      </c>
      <c r="K61" s="153">
        <v>0</v>
      </c>
      <c r="L61" s="153">
        <v>-592.28449817479498</v>
      </c>
      <c r="M61" s="153">
        <v>4927.1086841759998</v>
      </c>
      <c r="N61" s="153">
        <v>4334.8241860012004</v>
      </c>
      <c r="O61" s="153">
        <f t="shared" si="3"/>
        <v>4927.1086841759998</v>
      </c>
      <c r="P61" s="153">
        <f t="shared" si="4"/>
        <v>0</v>
      </c>
      <c r="Q61" s="153">
        <f t="shared" si="5"/>
        <v>-2944.0887674555102</v>
      </c>
      <c r="S61" s="152">
        <v>7.2916666666666699E-2</v>
      </c>
      <c r="T61" s="153">
        <v>3042.3272415495999</v>
      </c>
      <c r="U61" s="153">
        <v>3480.2963103198399</v>
      </c>
      <c r="V61" s="153">
        <v>0</v>
      </c>
      <c r="W61" s="153">
        <v>362.83676756150697</v>
      </c>
      <c r="X61" s="153">
        <v>209.209462367985</v>
      </c>
      <c r="Y61" s="153">
        <v>0</v>
      </c>
      <c r="Z61" s="153">
        <v>0</v>
      </c>
      <c r="AA61" s="153">
        <v>79.081143947693903</v>
      </c>
      <c r="AB61" s="153">
        <v>-2300.7034464294502</v>
      </c>
      <c r="AC61" s="153">
        <v>0</v>
      </c>
      <c r="AD61" s="153">
        <v>-545.39682463489805</v>
      </c>
      <c r="AE61" s="153">
        <v>4873.0474793171798</v>
      </c>
      <c r="AF61" s="153">
        <v>4327.6506546822802</v>
      </c>
      <c r="AG61" s="153">
        <f t="shared" si="6"/>
        <v>4873.0474793171798</v>
      </c>
      <c r="AH61" s="153">
        <f t="shared" si="7"/>
        <v>0</v>
      </c>
      <c r="AI61" s="153">
        <f t="shared" si="8"/>
        <v>-2300.7034464294502</v>
      </c>
      <c r="AK61" s="152">
        <v>7.2916666666666699E-2</v>
      </c>
      <c r="AL61" s="147">
        <v>3041.6372561949001</v>
      </c>
      <c r="AM61" s="147">
        <v>4029.0309156114699</v>
      </c>
      <c r="AN61" s="147">
        <v>0</v>
      </c>
      <c r="AO61" s="147">
        <v>373.04435965262297</v>
      </c>
      <c r="AP61" s="147">
        <v>178.02220645657701</v>
      </c>
      <c r="AQ61" s="147">
        <v>0</v>
      </c>
      <c r="AR61" s="147">
        <v>0</v>
      </c>
      <c r="AS61" s="147">
        <v>24.131122061713999</v>
      </c>
      <c r="AT61" s="147">
        <v>-2355.9036828028502</v>
      </c>
      <c r="AU61" s="147">
        <v>0</v>
      </c>
      <c r="AV61" s="147">
        <v>-597.04670307209597</v>
      </c>
      <c r="AW61" s="147">
        <v>5289.9621771744396</v>
      </c>
      <c r="AX61" s="147">
        <v>4692.9154741023403</v>
      </c>
      <c r="AY61" s="147">
        <f t="shared" si="9"/>
        <v>5289.9621771744396</v>
      </c>
      <c r="AZ61" s="153">
        <f t="shared" si="10"/>
        <v>0</v>
      </c>
      <c r="BA61" s="153">
        <f t="shared" si="11"/>
        <v>-2355.9036828028502</v>
      </c>
    </row>
    <row r="62" spans="1:53" s="147" customFormat="1" x14ac:dyDescent="0.2">
      <c r="A62" s="152">
        <v>8.3333333333333301E-2</v>
      </c>
      <c r="B62" s="153">
        <v>3021.9222409822901</v>
      </c>
      <c r="C62" s="153">
        <v>4062.6909847475499</v>
      </c>
      <c r="D62" s="153">
        <v>0</v>
      </c>
      <c r="E62" s="153">
        <v>385.892120778471</v>
      </c>
      <c r="F62" s="153">
        <v>73.023177971376896</v>
      </c>
      <c r="G62" s="153">
        <v>10.646969086144599</v>
      </c>
      <c r="H62" s="153">
        <v>0</v>
      </c>
      <c r="I62" s="153">
        <v>96.167724126589704</v>
      </c>
      <c r="J62" s="153">
        <v>-2720.0761087600899</v>
      </c>
      <c r="K62" s="153">
        <v>0</v>
      </c>
      <c r="L62" s="153">
        <v>-596.95636638860003</v>
      </c>
      <c r="M62" s="153">
        <v>4930.2671089323303</v>
      </c>
      <c r="N62" s="153">
        <v>4333.3107425437302</v>
      </c>
      <c r="O62" s="153">
        <f t="shared" si="3"/>
        <v>4930.2671089323303</v>
      </c>
      <c r="P62" s="153">
        <f t="shared" si="4"/>
        <v>0</v>
      </c>
      <c r="Q62" s="153">
        <f t="shared" si="5"/>
        <v>-2720.0761087600899</v>
      </c>
      <c r="S62" s="152">
        <v>8.3333333333333301E-2</v>
      </c>
      <c r="T62" s="153">
        <v>3042.2539129761699</v>
      </c>
      <c r="U62" s="153">
        <v>3550.9217722625199</v>
      </c>
      <c r="V62" s="153">
        <v>0</v>
      </c>
      <c r="W62" s="153">
        <v>363.56464106041602</v>
      </c>
      <c r="X62" s="153">
        <v>239.95201111708101</v>
      </c>
      <c r="Y62" s="153">
        <v>0</v>
      </c>
      <c r="Z62" s="153">
        <v>0</v>
      </c>
      <c r="AA62" s="153">
        <v>74.425867460776303</v>
      </c>
      <c r="AB62" s="153">
        <v>-2397.9049951726001</v>
      </c>
      <c r="AC62" s="153">
        <v>0</v>
      </c>
      <c r="AD62" s="153">
        <v>-552.48676048831499</v>
      </c>
      <c r="AE62" s="153">
        <v>4873.2132097043605</v>
      </c>
      <c r="AF62" s="153">
        <v>4320.7264492160402</v>
      </c>
      <c r="AG62" s="153">
        <f t="shared" si="6"/>
        <v>4873.2132097043605</v>
      </c>
      <c r="AH62" s="153">
        <f t="shared" si="7"/>
        <v>0</v>
      </c>
      <c r="AI62" s="153">
        <f t="shared" si="8"/>
        <v>-2397.9049951726001</v>
      </c>
      <c r="AK62" s="152">
        <v>8.3333333333333301E-2</v>
      </c>
      <c r="AL62" s="147">
        <v>3041.5705540369499</v>
      </c>
      <c r="AM62" s="147">
        <v>3984.2510776949398</v>
      </c>
      <c r="AN62" s="147">
        <v>0</v>
      </c>
      <c r="AO62" s="147">
        <v>371.61116838772699</v>
      </c>
      <c r="AP62" s="147">
        <v>195.75900887578101</v>
      </c>
      <c r="AQ62" s="147">
        <v>0</v>
      </c>
      <c r="AR62" s="147">
        <v>0</v>
      </c>
      <c r="AS62" s="147">
        <v>24.902864297658802</v>
      </c>
      <c r="AT62" s="147">
        <v>-2213.51936205022</v>
      </c>
      <c r="AU62" s="147">
        <v>-115.245961263891</v>
      </c>
      <c r="AV62" s="147">
        <v>-592.67275779493195</v>
      </c>
      <c r="AW62" s="147">
        <v>5289.3293499789497</v>
      </c>
      <c r="AX62" s="147">
        <v>4696.6565921840102</v>
      </c>
      <c r="AY62" s="147">
        <f t="shared" si="9"/>
        <v>5289.3293499789497</v>
      </c>
      <c r="AZ62" s="153">
        <f t="shared" si="10"/>
        <v>0</v>
      </c>
      <c r="BA62" s="153">
        <f t="shared" si="11"/>
        <v>-2213.51936205022</v>
      </c>
    </row>
    <row r="63" spans="1:53" s="147" customFormat="1" x14ac:dyDescent="0.2">
      <c r="A63" s="152">
        <v>9.375E-2</v>
      </c>
      <c r="B63" s="153">
        <v>3022.3290429705398</v>
      </c>
      <c r="C63" s="153">
        <v>4065.1239252557202</v>
      </c>
      <c r="D63" s="153">
        <v>0</v>
      </c>
      <c r="E63" s="153">
        <v>387.34777180146301</v>
      </c>
      <c r="F63" s="153">
        <v>72.901796265647505</v>
      </c>
      <c r="G63" s="153">
        <v>0</v>
      </c>
      <c r="H63" s="153">
        <v>0</v>
      </c>
      <c r="I63" s="153">
        <v>95.426616087774093</v>
      </c>
      <c r="J63" s="153">
        <v>-2727.7167655240701</v>
      </c>
      <c r="K63" s="153">
        <v>0</v>
      </c>
      <c r="L63" s="153">
        <v>-597.17064264168903</v>
      </c>
      <c r="M63" s="153">
        <v>4915.4123868570696</v>
      </c>
      <c r="N63" s="153">
        <v>4318.2417442153801</v>
      </c>
      <c r="O63" s="153">
        <f t="shared" si="3"/>
        <v>4915.4123868570696</v>
      </c>
      <c r="P63" s="153">
        <f t="shared" si="4"/>
        <v>0</v>
      </c>
      <c r="Q63" s="153">
        <f t="shared" si="5"/>
        <v>-2727.7167655240701</v>
      </c>
      <c r="S63" s="152">
        <v>9.375E-2</v>
      </c>
      <c r="T63" s="153">
        <v>3043.6676207952901</v>
      </c>
      <c r="U63" s="153">
        <v>3542.7805805531002</v>
      </c>
      <c r="V63" s="153">
        <v>0</v>
      </c>
      <c r="W63" s="153">
        <v>365.90427751609201</v>
      </c>
      <c r="X63" s="153">
        <v>244.19869020909101</v>
      </c>
      <c r="Y63" s="153">
        <v>0</v>
      </c>
      <c r="Z63" s="153">
        <v>0</v>
      </c>
      <c r="AA63" s="153">
        <v>71.8099639005368</v>
      </c>
      <c r="AB63" s="153">
        <v>-2424.8938562548901</v>
      </c>
      <c r="AC63" s="153">
        <v>0</v>
      </c>
      <c r="AD63" s="153">
        <v>-551.92155885547299</v>
      </c>
      <c r="AE63" s="153">
        <v>4843.4672767192196</v>
      </c>
      <c r="AF63" s="153">
        <v>4291.5457178637498</v>
      </c>
      <c r="AG63" s="153">
        <f t="shared" si="6"/>
        <v>4843.4672767192196</v>
      </c>
      <c r="AH63" s="153">
        <f t="shared" si="7"/>
        <v>0</v>
      </c>
      <c r="AI63" s="153">
        <f t="shared" si="8"/>
        <v>-2424.8938562548901</v>
      </c>
      <c r="AK63" s="152">
        <v>9.375E-2</v>
      </c>
      <c r="AL63" s="147">
        <v>3041.4838917018801</v>
      </c>
      <c r="AM63" s="147">
        <v>4002.0089448470899</v>
      </c>
      <c r="AN63" s="147">
        <v>0</v>
      </c>
      <c r="AO63" s="147">
        <v>372.06921327140401</v>
      </c>
      <c r="AP63" s="147">
        <v>199.24762258655201</v>
      </c>
      <c r="AQ63" s="147">
        <v>0</v>
      </c>
      <c r="AR63" s="147">
        <v>0</v>
      </c>
      <c r="AS63" s="147">
        <v>23.438648711317501</v>
      </c>
      <c r="AT63" s="147">
        <v>-2229.42107264585</v>
      </c>
      <c r="AU63" s="147">
        <v>-115.367572215271</v>
      </c>
      <c r="AV63" s="147">
        <v>-594.46249709493202</v>
      </c>
      <c r="AW63" s="147">
        <v>5293.45967625713</v>
      </c>
      <c r="AX63" s="147">
        <v>4698.9971791621902</v>
      </c>
      <c r="AY63" s="147">
        <f t="shared" si="9"/>
        <v>5293.45967625713</v>
      </c>
      <c r="AZ63" s="153">
        <f t="shared" si="10"/>
        <v>0</v>
      </c>
      <c r="BA63" s="153">
        <f t="shared" si="11"/>
        <v>-2229.42107264585</v>
      </c>
    </row>
    <row r="64" spans="1:53" s="147" customFormat="1" x14ac:dyDescent="0.2">
      <c r="A64" s="152">
        <v>0.104166666666667</v>
      </c>
      <c r="B64" s="153">
        <v>3023.07597277686</v>
      </c>
      <c r="C64" s="153">
        <v>4028.7732404144499</v>
      </c>
      <c r="D64" s="153">
        <v>0</v>
      </c>
      <c r="E64" s="153">
        <v>386.57059093635502</v>
      </c>
      <c r="F64" s="153">
        <v>72.826569195726506</v>
      </c>
      <c r="G64" s="153">
        <v>0</v>
      </c>
      <c r="H64" s="153">
        <v>0</v>
      </c>
      <c r="I64" s="153">
        <v>98.508525030921902</v>
      </c>
      <c r="J64" s="153">
        <v>-2716.4995094332899</v>
      </c>
      <c r="K64" s="153">
        <v>0</v>
      </c>
      <c r="L64" s="153">
        <v>-593.639425371176</v>
      </c>
      <c r="M64" s="153">
        <v>4893.2553889210103</v>
      </c>
      <c r="N64" s="153">
        <v>4299.6159635498398</v>
      </c>
      <c r="O64" s="153">
        <f t="shared" si="3"/>
        <v>4893.2553889210103</v>
      </c>
      <c r="P64" s="153">
        <f t="shared" si="4"/>
        <v>0</v>
      </c>
      <c r="Q64" s="153">
        <f t="shared" si="5"/>
        <v>-2716.4995094332899</v>
      </c>
      <c r="S64" s="152">
        <v>0.104166666666667</v>
      </c>
      <c r="T64" s="153">
        <v>3043.4609364614098</v>
      </c>
      <c r="U64" s="153">
        <v>3544.33578363173</v>
      </c>
      <c r="V64" s="153">
        <v>0</v>
      </c>
      <c r="W64" s="153">
        <v>364.890757160443</v>
      </c>
      <c r="X64" s="153">
        <v>244.27674668229201</v>
      </c>
      <c r="Y64" s="153">
        <v>0</v>
      </c>
      <c r="Z64" s="153">
        <v>0</v>
      </c>
      <c r="AA64" s="153">
        <v>70.099284906085202</v>
      </c>
      <c r="AB64" s="153">
        <v>-2408.2338638385299</v>
      </c>
      <c r="AC64" s="153">
        <v>0</v>
      </c>
      <c r="AD64" s="153">
        <v>-551.96834469282999</v>
      </c>
      <c r="AE64" s="153">
        <v>4858.8296450034304</v>
      </c>
      <c r="AF64" s="153">
        <v>4306.8613003106002</v>
      </c>
      <c r="AG64" s="153">
        <f t="shared" si="6"/>
        <v>4858.8296450034304</v>
      </c>
      <c r="AH64" s="153">
        <f t="shared" si="7"/>
        <v>0</v>
      </c>
      <c r="AI64" s="153">
        <f t="shared" si="8"/>
        <v>-2408.2338638385299</v>
      </c>
      <c r="AK64" s="152">
        <v>0.104166666666667</v>
      </c>
      <c r="AL64" s="147">
        <v>3042.0573479160698</v>
      </c>
      <c r="AM64" s="147">
        <v>4000.3057755996001</v>
      </c>
      <c r="AN64" s="147">
        <v>0</v>
      </c>
      <c r="AO64" s="147">
        <v>371.27320864466998</v>
      </c>
      <c r="AP64" s="147">
        <v>199.375462786577</v>
      </c>
      <c r="AQ64" s="147">
        <v>0</v>
      </c>
      <c r="AR64" s="147">
        <v>0</v>
      </c>
      <c r="AS64" s="147">
        <v>21.227361879053799</v>
      </c>
      <c r="AT64" s="147">
        <v>-2212.9764378036002</v>
      </c>
      <c r="AU64" s="147">
        <v>-115.313521987188</v>
      </c>
      <c r="AV64" s="147">
        <v>-594.24919503694503</v>
      </c>
      <c r="AW64" s="147">
        <v>5305.9491970351701</v>
      </c>
      <c r="AX64" s="147">
        <v>4711.7000019982297</v>
      </c>
      <c r="AY64" s="147">
        <f t="shared" si="9"/>
        <v>5305.9491970351701</v>
      </c>
      <c r="AZ64" s="153">
        <f t="shared" si="10"/>
        <v>0</v>
      </c>
      <c r="BA64" s="153">
        <f t="shared" si="11"/>
        <v>-2212.9764378036002</v>
      </c>
    </row>
    <row r="65" spans="1:53" s="147" customFormat="1" x14ac:dyDescent="0.2">
      <c r="A65" s="152">
        <v>0.114583333333333</v>
      </c>
      <c r="B65" s="153">
        <v>3022.1023182282402</v>
      </c>
      <c r="C65" s="153">
        <v>4026.53313117782</v>
      </c>
      <c r="D65" s="153">
        <v>0</v>
      </c>
      <c r="E65" s="153">
        <v>386.10498223152302</v>
      </c>
      <c r="F65" s="153">
        <v>72.8211958335893</v>
      </c>
      <c r="G65" s="153">
        <v>0</v>
      </c>
      <c r="H65" s="153">
        <v>0</v>
      </c>
      <c r="I65" s="153">
        <v>105.94224613830499</v>
      </c>
      <c r="J65" s="153">
        <v>-2711.67039309444</v>
      </c>
      <c r="K65" s="153">
        <v>0</v>
      </c>
      <c r="L65" s="153">
        <v>-593.41143653682002</v>
      </c>
      <c r="M65" s="153">
        <v>4901.8334805150398</v>
      </c>
      <c r="N65" s="153">
        <v>4308.4220439782102</v>
      </c>
      <c r="O65" s="153">
        <f t="shared" si="3"/>
        <v>4901.8334805150398</v>
      </c>
      <c r="P65" s="153">
        <f t="shared" si="4"/>
        <v>0</v>
      </c>
      <c r="Q65" s="153">
        <f t="shared" si="5"/>
        <v>-2711.67039309444</v>
      </c>
      <c r="S65" s="152">
        <v>0.114583333333333</v>
      </c>
      <c r="T65" s="153">
        <v>3043.6676207952901</v>
      </c>
      <c r="U65" s="153">
        <v>3536.24766355474</v>
      </c>
      <c r="V65" s="153">
        <v>0</v>
      </c>
      <c r="W65" s="153">
        <v>366.059558104036</v>
      </c>
      <c r="X65" s="153">
        <v>239.064692520839</v>
      </c>
      <c r="Y65" s="153">
        <v>0</v>
      </c>
      <c r="Z65" s="153">
        <v>0</v>
      </c>
      <c r="AA65" s="153">
        <v>67.014183270238405</v>
      </c>
      <c r="AB65" s="153">
        <v>-2375.55466788583</v>
      </c>
      <c r="AC65" s="153">
        <v>0</v>
      </c>
      <c r="AD65" s="153">
        <v>-551.18181297050899</v>
      </c>
      <c r="AE65" s="153">
        <v>4876.4990503593199</v>
      </c>
      <c r="AF65" s="153">
        <v>4325.3172373888101</v>
      </c>
      <c r="AG65" s="153">
        <f t="shared" si="6"/>
        <v>4876.4990503593199</v>
      </c>
      <c r="AH65" s="153">
        <f t="shared" si="7"/>
        <v>0</v>
      </c>
      <c r="AI65" s="153">
        <f t="shared" si="8"/>
        <v>-2375.55466788583</v>
      </c>
      <c r="AK65" s="152">
        <v>0.114583333333333</v>
      </c>
      <c r="AL65" s="147">
        <v>3041.7639691300601</v>
      </c>
      <c r="AM65" s="147">
        <v>3996.0909302207101</v>
      </c>
      <c r="AN65" s="147">
        <v>0</v>
      </c>
      <c r="AO65" s="147">
        <v>371.13786450619801</v>
      </c>
      <c r="AP65" s="147">
        <v>196.37450892084399</v>
      </c>
      <c r="AQ65" s="147">
        <v>0</v>
      </c>
      <c r="AR65" s="147">
        <v>0</v>
      </c>
      <c r="AS65" s="147">
        <v>19.534233445883601</v>
      </c>
      <c r="AT65" s="147">
        <v>-2210.8055948009501</v>
      </c>
      <c r="AU65" s="147">
        <v>-115.306766997306</v>
      </c>
      <c r="AV65" s="147">
        <v>-593.76238879691095</v>
      </c>
      <c r="AW65" s="147">
        <v>5298.7891444254401</v>
      </c>
      <c r="AX65" s="147">
        <v>4705.0267556285298</v>
      </c>
      <c r="AY65" s="147">
        <f t="shared" si="9"/>
        <v>5298.7891444254401</v>
      </c>
      <c r="AZ65" s="153">
        <f t="shared" si="10"/>
        <v>0</v>
      </c>
      <c r="BA65" s="153">
        <f t="shared" si="11"/>
        <v>-2210.8055948009501</v>
      </c>
    </row>
    <row r="66" spans="1:53" s="147" customFormat="1" x14ac:dyDescent="0.2">
      <c r="A66" s="152">
        <v>0.125</v>
      </c>
      <c r="B66" s="153">
        <v>3024.6032101791998</v>
      </c>
      <c r="C66" s="153">
        <v>4044.6881197347102</v>
      </c>
      <c r="D66" s="153">
        <v>0</v>
      </c>
      <c r="E66" s="153">
        <v>384.98205907307602</v>
      </c>
      <c r="F66" s="153">
        <v>72.428315539904403</v>
      </c>
      <c r="G66" s="153">
        <v>0</v>
      </c>
      <c r="H66" s="153">
        <v>0</v>
      </c>
      <c r="I66" s="153">
        <v>103.59307903594301</v>
      </c>
      <c r="J66" s="153">
        <v>-2724.7213082961798</v>
      </c>
      <c r="K66" s="153">
        <v>0</v>
      </c>
      <c r="L66" s="153">
        <v>-595.22584874991003</v>
      </c>
      <c r="M66" s="153">
        <v>4905.5734752666604</v>
      </c>
      <c r="N66" s="153">
        <v>4310.3476265167501</v>
      </c>
      <c r="O66" s="153">
        <f t="shared" si="3"/>
        <v>4905.5734752666604</v>
      </c>
      <c r="P66" s="153">
        <f t="shared" si="4"/>
        <v>0</v>
      </c>
      <c r="Q66" s="153">
        <f t="shared" si="5"/>
        <v>-2724.7213082961798</v>
      </c>
      <c r="S66" s="152">
        <v>0.125</v>
      </c>
      <c r="T66" s="153">
        <v>3042.2005446227599</v>
      </c>
      <c r="U66" s="153">
        <v>3531.8852149007598</v>
      </c>
      <c r="V66" s="153">
        <v>0</v>
      </c>
      <c r="W66" s="153">
        <v>364.18586305937902</v>
      </c>
      <c r="X66" s="153">
        <v>170.973729991504</v>
      </c>
      <c r="Y66" s="153">
        <v>0</v>
      </c>
      <c r="Z66" s="153">
        <v>0</v>
      </c>
      <c r="AA66" s="153">
        <v>62.494285539774602</v>
      </c>
      <c r="AB66" s="153">
        <v>-2306.31200983395</v>
      </c>
      <c r="AC66" s="153">
        <v>0</v>
      </c>
      <c r="AD66" s="153">
        <v>-549.96555531495096</v>
      </c>
      <c r="AE66" s="153">
        <v>4865.4276282802302</v>
      </c>
      <c r="AF66" s="153">
        <v>4315.4620729652797</v>
      </c>
      <c r="AG66" s="153">
        <f t="shared" si="6"/>
        <v>4865.4276282802302</v>
      </c>
      <c r="AH66" s="153">
        <f t="shared" si="7"/>
        <v>0</v>
      </c>
      <c r="AI66" s="153">
        <f t="shared" si="8"/>
        <v>-2306.31200983395</v>
      </c>
      <c r="AK66" s="152">
        <v>0.125</v>
      </c>
      <c r="AL66" s="147">
        <v>3041.9640267617201</v>
      </c>
      <c r="AM66" s="147">
        <v>4042.7685617564098</v>
      </c>
      <c r="AN66" s="147">
        <v>0</v>
      </c>
      <c r="AO66" s="147">
        <v>370.69380838500399</v>
      </c>
      <c r="AP66" s="147">
        <v>151.430102694141</v>
      </c>
      <c r="AQ66" s="147">
        <v>0</v>
      </c>
      <c r="AR66" s="147">
        <v>0</v>
      </c>
      <c r="AS66" s="147">
        <v>18.737631544683602</v>
      </c>
      <c r="AT66" s="147">
        <v>-2200.1484244712201</v>
      </c>
      <c r="AU66" s="147">
        <v>-115.05003305297799</v>
      </c>
      <c r="AV66" s="147">
        <v>-597.99587605710894</v>
      </c>
      <c r="AW66" s="147">
        <v>5310.3956736177597</v>
      </c>
      <c r="AX66" s="147">
        <v>4712.3997975606499</v>
      </c>
      <c r="AY66" s="147">
        <f t="shared" si="9"/>
        <v>5310.3956736177597</v>
      </c>
      <c r="AZ66" s="153">
        <f t="shared" si="10"/>
        <v>0</v>
      </c>
      <c r="BA66" s="153">
        <f t="shared" si="11"/>
        <v>-2200.1484244712201</v>
      </c>
    </row>
    <row r="67" spans="1:53" s="147" customFormat="1" x14ac:dyDescent="0.2">
      <c r="A67" s="152">
        <v>0.13541666666666699</v>
      </c>
      <c r="B67" s="153">
        <v>3025.3501237036699</v>
      </c>
      <c r="C67" s="153">
        <v>4037.9886968820501</v>
      </c>
      <c r="D67" s="153">
        <v>0</v>
      </c>
      <c r="E67" s="153">
        <v>384.71627416857899</v>
      </c>
      <c r="F67" s="153">
        <v>71.4553723203407</v>
      </c>
      <c r="G67" s="153">
        <v>0</v>
      </c>
      <c r="H67" s="153">
        <v>0</v>
      </c>
      <c r="I67" s="153">
        <v>104.001698790391</v>
      </c>
      <c r="J67" s="153">
        <v>-2687.7000435578602</v>
      </c>
      <c r="K67" s="153">
        <v>0</v>
      </c>
      <c r="L67" s="153">
        <v>-594.59269635093096</v>
      </c>
      <c r="M67" s="153">
        <v>4935.8121223071803</v>
      </c>
      <c r="N67" s="153">
        <v>4341.2194259562402</v>
      </c>
      <c r="O67" s="153">
        <f t="shared" si="3"/>
        <v>4935.8121223071803</v>
      </c>
      <c r="P67" s="153">
        <f t="shared" si="4"/>
        <v>0</v>
      </c>
      <c r="Q67" s="153">
        <f t="shared" si="5"/>
        <v>-2687.7000435578602</v>
      </c>
      <c r="S67" s="152">
        <v>0.13541666666666699</v>
      </c>
      <c r="T67" s="153">
        <v>3042.64733770466</v>
      </c>
      <c r="U67" s="153">
        <v>3531.0501026213401</v>
      </c>
      <c r="V67" s="153">
        <v>0</v>
      </c>
      <c r="W67" s="153">
        <v>364.47042893335703</v>
      </c>
      <c r="X67" s="153">
        <v>163.01547108648001</v>
      </c>
      <c r="Y67" s="153">
        <v>0</v>
      </c>
      <c r="Z67" s="153">
        <v>0</v>
      </c>
      <c r="AA67" s="153">
        <v>58.954328026696999</v>
      </c>
      <c r="AB67" s="153">
        <v>-2296.6790654350898</v>
      </c>
      <c r="AC67" s="153">
        <v>0</v>
      </c>
      <c r="AD67" s="153">
        <v>-549.81461500548505</v>
      </c>
      <c r="AE67" s="153">
        <v>4863.4586029374404</v>
      </c>
      <c r="AF67" s="153">
        <v>4313.6439879319496</v>
      </c>
      <c r="AG67" s="153">
        <f t="shared" si="6"/>
        <v>4863.4586029374404</v>
      </c>
      <c r="AH67" s="153">
        <f t="shared" si="7"/>
        <v>0</v>
      </c>
      <c r="AI67" s="153">
        <f t="shared" si="8"/>
        <v>-2296.6790654350898</v>
      </c>
      <c r="AK67" s="152">
        <v>0.13541666666666699</v>
      </c>
      <c r="AL67" s="147">
        <v>3042.5174902373201</v>
      </c>
      <c r="AM67" s="147">
        <v>4030.09119820668</v>
      </c>
      <c r="AN67" s="147">
        <v>0</v>
      </c>
      <c r="AO67" s="147">
        <v>371.81523959993399</v>
      </c>
      <c r="AP67" s="147">
        <v>145.27330329718399</v>
      </c>
      <c r="AQ67" s="147">
        <v>0</v>
      </c>
      <c r="AR67" s="147">
        <v>0</v>
      </c>
      <c r="AS67" s="147">
        <v>14.4890826777761</v>
      </c>
      <c r="AT67" s="147">
        <v>-2183.6469271963801</v>
      </c>
      <c r="AU67" s="147">
        <v>-115.18515501502399</v>
      </c>
      <c r="AV67" s="147">
        <v>-596.74461953280797</v>
      </c>
      <c r="AW67" s="147">
        <v>5305.3542318074897</v>
      </c>
      <c r="AX67" s="147">
        <v>4708.6096122746803</v>
      </c>
      <c r="AY67" s="147">
        <f t="shared" si="9"/>
        <v>5305.3542318074897</v>
      </c>
      <c r="AZ67" s="153">
        <f t="shared" si="10"/>
        <v>0</v>
      </c>
      <c r="BA67" s="153">
        <f t="shared" si="11"/>
        <v>-2183.6469271963801</v>
      </c>
    </row>
    <row r="68" spans="1:53" s="147" customFormat="1" x14ac:dyDescent="0.2">
      <c r="A68" s="152">
        <v>0.14583333333333301</v>
      </c>
      <c r="B68" s="153">
        <v>3028.2377909690599</v>
      </c>
      <c r="C68" s="153">
        <v>4036.4744845524701</v>
      </c>
      <c r="D68" s="153">
        <v>0</v>
      </c>
      <c r="E68" s="153">
        <v>384.69128909733797</v>
      </c>
      <c r="F68" s="153">
        <v>71.396765016059803</v>
      </c>
      <c r="G68" s="153">
        <v>0</v>
      </c>
      <c r="H68" s="153">
        <v>0</v>
      </c>
      <c r="I68" s="153">
        <v>108.255344043541</v>
      </c>
      <c r="J68" s="153">
        <v>-2706.3338569236698</v>
      </c>
      <c r="K68" s="153">
        <v>0</v>
      </c>
      <c r="L68" s="153">
        <v>-594.65165424642396</v>
      </c>
      <c r="M68" s="153">
        <v>4922.7218167547999</v>
      </c>
      <c r="N68" s="153">
        <v>4328.0701625083702</v>
      </c>
      <c r="O68" s="153">
        <f t="shared" si="3"/>
        <v>4922.7218167547999</v>
      </c>
      <c r="P68" s="153">
        <f t="shared" si="4"/>
        <v>0</v>
      </c>
      <c r="Q68" s="153">
        <f t="shared" si="5"/>
        <v>-2706.3338569236698</v>
      </c>
      <c r="S68" s="152">
        <v>0.14583333333333301</v>
      </c>
      <c r="T68" s="153">
        <v>3043.0408112754499</v>
      </c>
      <c r="U68" s="153">
        <v>3531.9589255013602</v>
      </c>
      <c r="V68" s="153">
        <v>0</v>
      </c>
      <c r="W68" s="153">
        <v>363.173797048099</v>
      </c>
      <c r="X68" s="153">
        <v>163.04299023817299</v>
      </c>
      <c r="Y68" s="153">
        <v>0</v>
      </c>
      <c r="Z68" s="153">
        <v>0</v>
      </c>
      <c r="AA68" s="153">
        <v>60.299151368194899</v>
      </c>
      <c r="AB68" s="153">
        <v>-2297.3417918155701</v>
      </c>
      <c r="AC68" s="153">
        <v>0</v>
      </c>
      <c r="AD68" s="153">
        <v>-549.86205314100096</v>
      </c>
      <c r="AE68" s="153">
        <v>4864.1738836157101</v>
      </c>
      <c r="AF68" s="153">
        <v>4314.3118304747104</v>
      </c>
      <c r="AG68" s="153">
        <f t="shared" si="6"/>
        <v>4864.1738836157101</v>
      </c>
      <c r="AH68" s="153">
        <f t="shared" si="7"/>
        <v>0</v>
      </c>
      <c r="AI68" s="153">
        <f t="shared" si="8"/>
        <v>-2297.3417918155701</v>
      </c>
      <c r="AK68" s="152">
        <v>0.14583333333333301</v>
      </c>
      <c r="AL68" s="147">
        <v>3042.5108314180402</v>
      </c>
      <c r="AM68" s="147">
        <v>4008.7751492944599</v>
      </c>
      <c r="AN68" s="147">
        <v>0</v>
      </c>
      <c r="AO68" s="147">
        <v>371.03739150109698</v>
      </c>
      <c r="AP68" s="147">
        <v>145.27330329718399</v>
      </c>
      <c r="AQ68" s="147">
        <v>0</v>
      </c>
      <c r="AR68" s="147">
        <v>0</v>
      </c>
      <c r="AS68" s="147">
        <v>12.212753793160701</v>
      </c>
      <c r="AT68" s="147">
        <v>-2171.4921109265902</v>
      </c>
      <c r="AU68" s="147">
        <v>-115.212178582711</v>
      </c>
      <c r="AV68" s="147">
        <v>-594.55840351158997</v>
      </c>
      <c r="AW68" s="147">
        <v>5293.1051397946403</v>
      </c>
      <c r="AX68" s="147">
        <v>4698.5467362830504</v>
      </c>
      <c r="AY68" s="147">
        <f t="shared" si="9"/>
        <v>5293.1051397946403</v>
      </c>
      <c r="AZ68" s="153">
        <f t="shared" si="10"/>
        <v>0</v>
      </c>
      <c r="BA68" s="153">
        <f t="shared" si="11"/>
        <v>-2171.4921109265902</v>
      </c>
    </row>
    <row r="69" spans="1:53" s="147" customFormat="1" x14ac:dyDescent="0.2">
      <c r="A69" s="152">
        <v>0.15625</v>
      </c>
      <c r="B69" s="153">
        <v>3025.7769523657498</v>
      </c>
      <c r="C69" s="153">
        <v>4015.0914472198501</v>
      </c>
      <c r="D69" s="153">
        <v>0</v>
      </c>
      <c r="E69" s="153">
        <v>385.43916008052702</v>
      </c>
      <c r="F69" s="153">
        <v>71.433500232873499</v>
      </c>
      <c r="G69" s="153">
        <v>0</v>
      </c>
      <c r="H69" s="153">
        <v>0</v>
      </c>
      <c r="I69" s="153">
        <v>111.896320364407</v>
      </c>
      <c r="J69" s="153">
        <v>-2746.7369321769802</v>
      </c>
      <c r="K69" s="153">
        <v>0</v>
      </c>
      <c r="L69" s="153">
        <v>-592.50966595358796</v>
      </c>
      <c r="M69" s="153">
        <v>4862.9004480864196</v>
      </c>
      <c r="N69" s="153">
        <v>4270.3907821328303</v>
      </c>
      <c r="O69" s="153">
        <f t="shared" si="3"/>
        <v>4862.9004480864196</v>
      </c>
      <c r="P69" s="153">
        <f t="shared" si="4"/>
        <v>0</v>
      </c>
      <c r="Q69" s="153">
        <f t="shared" si="5"/>
        <v>-2746.7369321769802</v>
      </c>
      <c r="S69" s="152">
        <v>0.15625</v>
      </c>
      <c r="T69" s="153">
        <v>3043.2141688797901</v>
      </c>
      <c r="U69" s="153">
        <v>3513.71936503807</v>
      </c>
      <c r="V69" s="153">
        <v>0</v>
      </c>
      <c r="W69" s="153">
        <v>363.67202667000998</v>
      </c>
      <c r="X69" s="153">
        <v>162.478488776576</v>
      </c>
      <c r="Y69" s="153">
        <v>0</v>
      </c>
      <c r="Z69" s="153">
        <v>0</v>
      </c>
      <c r="AA69" s="153">
        <v>62.2460713520423</v>
      </c>
      <c r="AB69" s="153">
        <v>-2320.11917127172</v>
      </c>
      <c r="AC69" s="153">
        <v>0</v>
      </c>
      <c r="AD69" s="153">
        <v>-548.15220776072204</v>
      </c>
      <c r="AE69" s="153">
        <v>4825.2109494447704</v>
      </c>
      <c r="AF69" s="153">
        <v>4277.0587416840499</v>
      </c>
      <c r="AG69" s="153">
        <f t="shared" si="6"/>
        <v>4825.2109494447704</v>
      </c>
      <c r="AH69" s="153">
        <f t="shared" si="7"/>
        <v>0</v>
      </c>
      <c r="AI69" s="153">
        <f t="shared" si="8"/>
        <v>-2320.11917127172</v>
      </c>
      <c r="AK69" s="152">
        <v>0.15625</v>
      </c>
      <c r="AL69" s="147">
        <v>3041.2704838702002</v>
      </c>
      <c r="AM69" s="147">
        <v>3991.9762480027898</v>
      </c>
      <c r="AN69" s="147">
        <v>0</v>
      </c>
      <c r="AO69" s="147">
        <v>370.56875302861403</v>
      </c>
      <c r="AP69" s="147">
        <v>142.04419247614899</v>
      </c>
      <c r="AQ69" s="147">
        <v>0</v>
      </c>
      <c r="AR69" s="147">
        <v>0</v>
      </c>
      <c r="AS69" s="147">
        <v>12.2135312923497</v>
      </c>
      <c r="AT69" s="147">
        <v>-2182.1822160288302</v>
      </c>
      <c r="AU69" s="147">
        <v>-115.205423077378</v>
      </c>
      <c r="AV69" s="147">
        <v>-592.77124033848895</v>
      </c>
      <c r="AW69" s="147">
        <v>5260.6855695638897</v>
      </c>
      <c r="AX69" s="147">
        <v>4667.9143292254003</v>
      </c>
      <c r="AY69" s="147">
        <f t="shared" si="9"/>
        <v>5260.6855695638897</v>
      </c>
      <c r="AZ69" s="153">
        <f t="shared" si="10"/>
        <v>0</v>
      </c>
      <c r="BA69" s="153">
        <f t="shared" si="11"/>
        <v>-2182.1822160288302</v>
      </c>
    </row>
    <row r="70" spans="1:53" s="147" customFormat="1" x14ac:dyDescent="0.2">
      <c r="A70" s="152">
        <v>0.16666666666666699</v>
      </c>
      <c r="B70" s="153">
        <v>3024.1830245113701</v>
      </c>
      <c r="C70" s="153">
        <v>4008.7375712951898</v>
      </c>
      <c r="D70" s="153">
        <v>0</v>
      </c>
      <c r="E70" s="153">
        <v>384.04300100873098</v>
      </c>
      <c r="F70" s="153">
        <v>115.838099548283</v>
      </c>
      <c r="G70" s="153">
        <v>0</v>
      </c>
      <c r="H70" s="153">
        <v>0</v>
      </c>
      <c r="I70" s="153">
        <v>117.136396699153</v>
      </c>
      <c r="J70" s="153">
        <v>-2764.0705439962799</v>
      </c>
      <c r="K70" s="153">
        <v>0</v>
      </c>
      <c r="L70" s="153">
        <v>-592.09189145077698</v>
      </c>
      <c r="M70" s="153">
        <v>4885.86754906644</v>
      </c>
      <c r="N70" s="153">
        <v>4293.7756576156698</v>
      </c>
      <c r="O70" s="153">
        <f t="shared" si="3"/>
        <v>4885.86754906644</v>
      </c>
      <c r="P70" s="153">
        <f t="shared" si="4"/>
        <v>0</v>
      </c>
      <c r="Q70" s="153">
        <f t="shared" si="5"/>
        <v>-2764.0705439962799</v>
      </c>
      <c r="S70" s="152">
        <v>0.16666666666666699</v>
      </c>
      <c r="T70" s="153">
        <v>3042.7540581306998</v>
      </c>
      <c r="U70" s="153">
        <v>3563.15941206969</v>
      </c>
      <c r="V70" s="153">
        <v>0</v>
      </c>
      <c r="W70" s="153">
        <v>363.33145529357603</v>
      </c>
      <c r="X70" s="153">
        <v>172.08428028782001</v>
      </c>
      <c r="Y70" s="153">
        <v>0</v>
      </c>
      <c r="Z70" s="153">
        <v>0</v>
      </c>
      <c r="AA70" s="153">
        <v>61.770889342772499</v>
      </c>
      <c r="AB70" s="153">
        <v>-2345.14686193731</v>
      </c>
      <c r="AC70" s="153">
        <v>0</v>
      </c>
      <c r="AD70" s="153">
        <v>-552.98904011216405</v>
      </c>
      <c r="AE70" s="153">
        <v>4857.9532331872497</v>
      </c>
      <c r="AF70" s="153">
        <v>4304.9641930750804</v>
      </c>
      <c r="AG70" s="153">
        <f t="shared" si="6"/>
        <v>4857.9532331872497</v>
      </c>
      <c r="AH70" s="153">
        <f t="shared" si="7"/>
        <v>0</v>
      </c>
      <c r="AI70" s="153">
        <f t="shared" si="8"/>
        <v>-2345.14686193731</v>
      </c>
      <c r="AK70" s="152">
        <v>0.16666666666666699</v>
      </c>
      <c r="AL70" s="147">
        <v>3043.0777102165998</v>
      </c>
      <c r="AM70" s="147">
        <v>4009.4808233181302</v>
      </c>
      <c r="AN70" s="147">
        <v>0</v>
      </c>
      <c r="AO70" s="147">
        <v>370.11252578830101</v>
      </c>
      <c r="AP70" s="147">
        <v>109.57266394616001</v>
      </c>
      <c r="AQ70" s="147">
        <v>0</v>
      </c>
      <c r="AR70" s="147">
        <v>0</v>
      </c>
      <c r="AS70" s="147">
        <v>12.4299129591256</v>
      </c>
      <c r="AT70" s="147">
        <v>-2208.1558602258401</v>
      </c>
      <c r="AU70" s="147">
        <v>-38.506352597458701</v>
      </c>
      <c r="AV70" s="147">
        <v>-594.32183834565899</v>
      </c>
      <c r="AW70" s="147">
        <v>5298.0114234050197</v>
      </c>
      <c r="AX70" s="147">
        <v>4703.6895850593601</v>
      </c>
      <c r="AY70" s="147">
        <f t="shared" si="9"/>
        <v>5298.0114234050197</v>
      </c>
      <c r="AZ70" s="153">
        <f t="shared" si="10"/>
        <v>0</v>
      </c>
      <c r="BA70" s="153">
        <f t="shared" si="11"/>
        <v>-2208.1558602258401</v>
      </c>
    </row>
    <row r="71" spans="1:53" s="147" customFormat="1" x14ac:dyDescent="0.2">
      <c r="A71" s="152">
        <v>0.17708333333333301</v>
      </c>
      <c r="B71" s="153">
        <v>3026.5772215082102</v>
      </c>
      <c r="C71" s="153">
        <v>4006.9571222040499</v>
      </c>
      <c r="D71" s="153">
        <v>0</v>
      </c>
      <c r="E71" s="153">
        <v>383.68095810139499</v>
      </c>
      <c r="F71" s="153">
        <v>122.36299108890999</v>
      </c>
      <c r="G71" s="153">
        <v>0</v>
      </c>
      <c r="H71" s="153">
        <v>0</v>
      </c>
      <c r="I71" s="153">
        <v>125.20402377177</v>
      </c>
      <c r="J71" s="153">
        <v>-2776.9877707529899</v>
      </c>
      <c r="K71" s="153">
        <v>0</v>
      </c>
      <c r="L71" s="153">
        <v>-592.16335509439705</v>
      </c>
      <c r="M71" s="153">
        <v>4887.7945459213497</v>
      </c>
      <c r="N71" s="153">
        <v>4295.6311908269499</v>
      </c>
      <c r="O71" s="153">
        <f t="shared" si="3"/>
        <v>4887.7945459213497</v>
      </c>
      <c r="P71" s="153">
        <f t="shared" si="4"/>
        <v>0</v>
      </c>
      <c r="Q71" s="153">
        <f t="shared" si="5"/>
        <v>-2776.9877707529899</v>
      </c>
      <c r="S71" s="152">
        <v>0.17708333333333301</v>
      </c>
      <c r="T71" s="153">
        <v>3043.4342522847101</v>
      </c>
      <c r="U71" s="153">
        <v>3505.56926217001</v>
      </c>
      <c r="V71" s="153">
        <v>0</v>
      </c>
      <c r="W71" s="153">
        <v>365.27331658141901</v>
      </c>
      <c r="X71" s="153">
        <v>174.26569089298999</v>
      </c>
      <c r="Y71" s="153">
        <v>0</v>
      </c>
      <c r="Z71" s="153">
        <v>0</v>
      </c>
      <c r="AA71" s="153">
        <v>64.270116858617101</v>
      </c>
      <c r="AB71" s="153">
        <v>-2303.7032456995698</v>
      </c>
      <c r="AC71" s="153">
        <v>0</v>
      </c>
      <c r="AD71" s="153">
        <v>-547.59564003416097</v>
      </c>
      <c r="AE71" s="153">
        <v>4849.1093930881698</v>
      </c>
      <c r="AF71" s="153">
        <v>4301.5137530540096</v>
      </c>
      <c r="AG71" s="153">
        <f t="shared" si="6"/>
        <v>4849.1093930881698</v>
      </c>
      <c r="AH71" s="153">
        <f t="shared" si="7"/>
        <v>0</v>
      </c>
      <c r="AI71" s="153">
        <f t="shared" si="8"/>
        <v>-2303.7032456995698</v>
      </c>
      <c r="AK71" s="152">
        <v>0.17708333333333301</v>
      </c>
      <c r="AL71" s="147">
        <v>3044.7248318470402</v>
      </c>
      <c r="AM71" s="147">
        <v>4011.93167315352</v>
      </c>
      <c r="AN71" s="147">
        <v>0</v>
      </c>
      <c r="AO71" s="147">
        <v>371.06461136363401</v>
      </c>
      <c r="AP71" s="147">
        <v>108.153288244208</v>
      </c>
      <c r="AQ71" s="147">
        <v>0</v>
      </c>
      <c r="AR71" s="147">
        <v>0</v>
      </c>
      <c r="AS71" s="147">
        <v>10.3716784276104</v>
      </c>
      <c r="AT71" s="147">
        <v>-2197.1753361706101</v>
      </c>
      <c r="AU71" s="147">
        <v>-52.115228370573099</v>
      </c>
      <c r="AV71" s="147">
        <v>-594.68229375689896</v>
      </c>
      <c r="AW71" s="147">
        <v>5296.9555184948304</v>
      </c>
      <c r="AX71" s="147">
        <v>4702.2732247379299</v>
      </c>
      <c r="AY71" s="147">
        <f t="shared" si="9"/>
        <v>5296.9555184948304</v>
      </c>
      <c r="AZ71" s="153">
        <f t="shared" si="10"/>
        <v>0</v>
      </c>
      <c r="BA71" s="153">
        <f t="shared" si="11"/>
        <v>-2197.1753361706101</v>
      </c>
    </row>
    <row r="72" spans="1:53" s="147" customFormat="1" x14ac:dyDescent="0.2">
      <c r="A72" s="152">
        <v>0.1875</v>
      </c>
      <c r="B72" s="153">
        <v>3028.9314140029301</v>
      </c>
      <c r="C72" s="153">
        <v>3994.9446747877901</v>
      </c>
      <c r="D72" s="153">
        <v>0</v>
      </c>
      <c r="E72" s="153">
        <v>384.14988911753198</v>
      </c>
      <c r="F72" s="153">
        <v>122.456343169351</v>
      </c>
      <c r="G72" s="153">
        <v>0</v>
      </c>
      <c r="H72" s="153">
        <v>7.3661014937337299</v>
      </c>
      <c r="I72" s="153">
        <v>123.798219797919</v>
      </c>
      <c r="J72" s="153">
        <v>-2804.01449965457</v>
      </c>
      <c r="K72" s="153">
        <v>0</v>
      </c>
      <c r="L72" s="153">
        <v>-591.193701256439</v>
      </c>
      <c r="M72" s="153">
        <v>4857.6321427146804</v>
      </c>
      <c r="N72" s="153">
        <v>4266.43844145824</v>
      </c>
      <c r="O72" s="153">
        <f t="shared" si="3"/>
        <v>4857.6321427146804</v>
      </c>
      <c r="P72" s="153">
        <f t="shared" si="4"/>
        <v>0</v>
      </c>
      <c r="Q72" s="153">
        <f t="shared" si="5"/>
        <v>-2804.01449965457</v>
      </c>
      <c r="S72" s="152">
        <v>0.1875</v>
      </c>
      <c r="T72" s="153">
        <v>3046.0883428801499</v>
      </c>
      <c r="U72" s="153">
        <v>3475.18636205339</v>
      </c>
      <c r="V72" s="153">
        <v>0</v>
      </c>
      <c r="W72" s="153">
        <v>364.93662135437501</v>
      </c>
      <c r="X72" s="153">
        <v>174.37805618932799</v>
      </c>
      <c r="Y72" s="153">
        <v>0</v>
      </c>
      <c r="Z72" s="153">
        <v>0</v>
      </c>
      <c r="AA72" s="153">
        <v>63.666816676920398</v>
      </c>
      <c r="AB72" s="153">
        <v>-2312.8868601866898</v>
      </c>
      <c r="AC72" s="153">
        <v>0</v>
      </c>
      <c r="AD72" s="153">
        <v>-544.75822799558603</v>
      </c>
      <c r="AE72" s="153">
        <v>4811.36933896746</v>
      </c>
      <c r="AF72" s="153">
        <v>4266.6111109718804</v>
      </c>
      <c r="AG72" s="153">
        <f t="shared" si="6"/>
        <v>4811.36933896746</v>
      </c>
      <c r="AH72" s="153">
        <f t="shared" si="7"/>
        <v>0</v>
      </c>
      <c r="AI72" s="153">
        <f t="shared" si="8"/>
        <v>-2312.8868601866898</v>
      </c>
      <c r="AK72" s="152">
        <v>0.1875</v>
      </c>
      <c r="AL72" s="147">
        <v>3044.5647596925401</v>
      </c>
      <c r="AM72" s="147">
        <v>3997.7417601790899</v>
      </c>
      <c r="AN72" s="147">
        <v>0</v>
      </c>
      <c r="AO72" s="147">
        <v>368.81416608893801</v>
      </c>
      <c r="AP72" s="147">
        <v>108.153288244208</v>
      </c>
      <c r="AQ72" s="147">
        <v>0</v>
      </c>
      <c r="AR72" s="147">
        <v>0</v>
      </c>
      <c r="AS72" s="147">
        <v>8.2236352386162608</v>
      </c>
      <c r="AT72" s="147">
        <v>-2211.5950464543998</v>
      </c>
      <c r="AU72" s="147">
        <v>-52.1063553911128</v>
      </c>
      <c r="AV72" s="147">
        <v>-593.09897764632206</v>
      </c>
      <c r="AW72" s="147">
        <v>5263.7962075978703</v>
      </c>
      <c r="AX72" s="147">
        <v>4670.6972299515501</v>
      </c>
      <c r="AY72" s="147">
        <f t="shared" si="9"/>
        <v>5263.7962075978703</v>
      </c>
      <c r="AZ72" s="153">
        <f t="shared" si="10"/>
        <v>0</v>
      </c>
      <c r="BA72" s="153">
        <f t="shared" si="11"/>
        <v>-2211.5950464543998</v>
      </c>
    </row>
    <row r="73" spans="1:53" s="147" customFormat="1" x14ac:dyDescent="0.2">
      <c r="A73" s="152">
        <v>0.19791666666666699</v>
      </c>
      <c r="B73" s="153">
        <v>3028.9181117325902</v>
      </c>
      <c r="C73" s="153">
        <v>3996.3451521939</v>
      </c>
      <c r="D73" s="153">
        <v>0</v>
      </c>
      <c r="E73" s="153">
        <v>383.61712714712201</v>
      </c>
      <c r="F73" s="153">
        <v>118.76750678517401</v>
      </c>
      <c r="G73" s="153">
        <v>0</v>
      </c>
      <c r="H73" s="153">
        <v>10.0208409744493</v>
      </c>
      <c r="I73" s="153">
        <v>115.051441048046</v>
      </c>
      <c r="J73" s="153">
        <v>-2818.0413194415601</v>
      </c>
      <c r="K73" s="153">
        <v>0</v>
      </c>
      <c r="L73" s="153">
        <v>-591.19404775579096</v>
      </c>
      <c r="M73" s="153">
        <v>4834.6788604397298</v>
      </c>
      <c r="N73" s="153">
        <v>4243.4848126839397</v>
      </c>
      <c r="O73" s="153">
        <f t="shared" si="3"/>
        <v>4834.6788604397298</v>
      </c>
      <c r="P73" s="153">
        <f t="shared" si="4"/>
        <v>0</v>
      </c>
      <c r="Q73" s="153">
        <f t="shared" si="5"/>
        <v>-2818.0413194415601</v>
      </c>
      <c r="S73" s="152">
        <v>0.19791666666666699</v>
      </c>
      <c r="T73" s="153">
        <v>3047.1819871057501</v>
      </c>
      <c r="U73" s="153">
        <v>3461.14030060601</v>
      </c>
      <c r="V73" s="153">
        <v>0</v>
      </c>
      <c r="W73" s="153">
        <v>365.10459875968201</v>
      </c>
      <c r="X73" s="153">
        <v>172.73250130356999</v>
      </c>
      <c r="Y73" s="153">
        <v>0</v>
      </c>
      <c r="Z73" s="153">
        <v>12.6933352590473</v>
      </c>
      <c r="AA73" s="153">
        <v>60.662127767135402</v>
      </c>
      <c r="AB73" s="153">
        <v>-2321.84241540011</v>
      </c>
      <c r="AC73" s="153">
        <v>0</v>
      </c>
      <c r="AD73" s="153">
        <v>-543.49891975925095</v>
      </c>
      <c r="AE73" s="153">
        <v>4797.6724354010903</v>
      </c>
      <c r="AF73" s="153">
        <v>4254.1735156418299</v>
      </c>
      <c r="AG73" s="153">
        <f t="shared" si="6"/>
        <v>4797.6724354010903</v>
      </c>
      <c r="AH73" s="153">
        <f t="shared" si="7"/>
        <v>0</v>
      </c>
      <c r="AI73" s="153">
        <f t="shared" si="8"/>
        <v>-2321.84241540011</v>
      </c>
      <c r="AK73" s="152">
        <v>0.19791666666666699</v>
      </c>
      <c r="AL73" s="147">
        <v>3044.78485890498</v>
      </c>
      <c r="AM73" s="147">
        <v>3998.53721519996</v>
      </c>
      <c r="AN73" s="147">
        <v>0</v>
      </c>
      <c r="AO73" s="147">
        <v>367.91387899510403</v>
      </c>
      <c r="AP73" s="147">
        <v>112.136878021404</v>
      </c>
      <c r="AQ73" s="147">
        <v>0</v>
      </c>
      <c r="AR73" s="147">
        <v>0</v>
      </c>
      <c r="AS73" s="147">
        <v>6.62445028393011</v>
      </c>
      <c r="AT73" s="147">
        <v>-2229.1911415284999</v>
      </c>
      <c r="AU73" s="147">
        <v>-52.1063553911128</v>
      </c>
      <c r="AV73" s="147">
        <v>-593.14396487091199</v>
      </c>
      <c r="AW73" s="147">
        <v>5248.6997844857697</v>
      </c>
      <c r="AX73" s="147">
        <v>4655.5558196148504</v>
      </c>
      <c r="AY73" s="147">
        <f t="shared" si="9"/>
        <v>5248.6997844857697</v>
      </c>
      <c r="AZ73" s="153">
        <f t="shared" si="10"/>
        <v>0</v>
      </c>
      <c r="BA73" s="153">
        <f t="shared" si="11"/>
        <v>-2229.1911415284999</v>
      </c>
    </row>
    <row r="74" spans="1:53" s="147" customFormat="1" x14ac:dyDescent="0.2">
      <c r="A74" s="152">
        <v>0.20833333333333301</v>
      </c>
      <c r="B74" s="153">
        <v>3030.2118348617601</v>
      </c>
      <c r="C74" s="153">
        <v>4091.5206085435698</v>
      </c>
      <c r="D74" s="153">
        <v>0</v>
      </c>
      <c r="E74" s="153">
        <v>385.56959853817199</v>
      </c>
      <c r="F74" s="153">
        <v>68.762232147672805</v>
      </c>
      <c r="G74" s="153">
        <v>0</v>
      </c>
      <c r="H74" s="153">
        <v>9.9289011011387096</v>
      </c>
      <c r="I74" s="153">
        <v>116.054898621536</v>
      </c>
      <c r="J74" s="153">
        <v>-2820.8167764626</v>
      </c>
      <c r="K74" s="153">
        <v>0</v>
      </c>
      <c r="L74" s="153">
        <v>-600.33712290089295</v>
      </c>
      <c r="M74" s="153">
        <v>4881.2312973512499</v>
      </c>
      <c r="N74" s="153">
        <v>4280.89417445035</v>
      </c>
      <c r="O74" s="153">
        <f t="shared" si="3"/>
        <v>4881.2312973512499</v>
      </c>
      <c r="P74" s="153">
        <f t="shared" si="4"/>
        <v>0</v>
      </c>
      <c r="Q74" s="153">
        <f t="shared" si="5"/>
        <v>-2820.8167764626</v>
      </c>
      <c r="S74" s="152">
        <v>0.20833333333333301</v>
      </c>
      <c r="T74" s="153">
        <v>3048.0422302592401</v>
      </c>
      <c r="U74" s="153">
        <v>3425.8225128404001</v>
      </c>
      <c r="V74" s="153">
        <v>0</v>
      </c>
      <c r="W74" s="153">
        <v>366.84033669043203</v>
      </c>
      <c r="X74" s="153">
        <v>142.70046746070099</v>
      </c>
      <c r="Y74" s="153">
        <v>87.521859320258699</v>
      </c>
      <c r="Z74" s="153">
        <v>12.6724754961146</v>
      </c>
      <c r="AA74" s="153">
        <v>61.564255522862702</v>
      </c>
      <c r="AB74" s="153">
        <v>-2331.8901470585602</v>
      </c>
      <c r="AC74" s="153">
        <v>0</v>
      </c>
      <c r="AD74" s="153">
        <v>-541.13676633129</v>
      </c>
      <c r="AE74" s="153">
        <v>4813.2739905314402</v>
      </c>
      <c r="AF74" s="153">
        <v>4272.1372242001498</v>
      </c>
      <c r="AG74" s="153">
        <f t="shared" si="6"/>
        <v>4813.2739905314402</v>
      </c>
      <c r="AH74" s="153">
        <f t="shared" si="7"/>
        <v>0</v>
      </c>
      <c r="AI74" s="153">
        <f t="shared" si="8"/>
        <v>-2331.8901470585602</v>
      </c>
      <c r="AK74" s="152">
        <v>0.20833333333333301</v>
      </c>
      <c r="AL74" s="147">
        <v>3044.89151397862</v>
      </c>
      <c r="AM74" s="147">
        <v>4041.51538515016</v>
      </c>
      <c r="AN74" s="147">
        <v>0</v>
      </c>
      <c r="AO74" s="147">
        <v>368.48831899187297</v>
      </c>
      <c r="AP74" s="147">
        <v>144.76705180844499</v>
      </c>
      <c r="AQ74" s="147">
        <v>0</v>
      </c>
      <c r="AR74" s="147">
        <v>0</v>
      </c>
      <c r="AS74" s="147">
        <v>4.7113358155348397</v>
      </c>
      <c r="AT74" s="147">
        <v>-2316.2730325574998</v>
      </c>
      <c r="AU74" s="147">
        <v>-3.4737570260741801</v>
      </c>
      <c r="AV74" s="147">
        <v>-597.67041620673797</v>
      </c>
      <c r="AW74" s="147">
        <v>5284.6268161610597</v>
      </c>
      <c r="AX74" s="147">
        <v>4686.9563999543197</v>
      </c>
      <c r="AY74" s="147">
        <f t="shared" si="9"/>
        <v>5284.6268161610597</v>
      </c>
      <c r="AZ74" s="153">
        <f t="shared" si="10"/>
        <v>0</v>
      </c>
      <c r="BA74" s="153">
        <f t="shared" si="11"/>
        <v>-2316.2730325574998</v>
      </c>
    </row>
    <row r="75" spans="1:53" s="147" customFormat="1" x14ac:dyDescent="0.2">
      <c r="A75" s="152">
        <v>0.21875</v>
      </c>
      <c r="B75" s="153">
        <v>3029.1981432473299</v>
      </c>
      <c r="C75" s="153">
        <v>4052.0262509435402</v>
      </c>
      <c r="D75" s="153">
        <v>0</v>
      </c>
      <c r="E75" s="153">
        <v>388.69326401306699</v>
      </c>
      <c r="F75" s="153">
        <v>63.423090795880299</v>
      </c>
      <c r="G75" s="153">
        <v>0</v>
      </c>
      <c r="H75" s="153">
        <v>9.9300145387707808</v>
      </c>
      <c r="I75" s="153">
        <v>118.654159539587</v>
      </c>
      <c r="J75" s="153">
        <v>-2879.1993678101899</v>
      </c>
      <c r="K75" s="153">
        <v>0</v>
      </c>
      <c r="L75" s="153">
        <v>-596.61533504800502</v>
      </c>
      <c r="M75" s="153">
        <v>4782.7255552679899</v>
      </c>
      <c r="N75" s="153">
        <v>4186.11022021999</v>
      </c>
      <c r="O75" s="153">
        <f t="shared" si="3"/>
        <v>4782.7255552679899</v>
      </c>
      <c r="P75" s="153">
        <f t="shared" si="4"/>
        <v>0</v>
      </c>
      <c r="Q75" s="153">
        <f t="shared" si="5"/>
        <v>-2879.1993678101899</v>
      </c>
      <c r="S75" s="152">
        <v>0.21875</v>
      </c>
      <c r="T75" s="153">
        <v>3048.5957600479401</v>
      </c>
      <c r="U75" s="153">
        <v>3415.32617272986</v>
      </c>
      <c r="V75" s="153">
        <v>0</v>
      </c>
      <c r="W75" s="153">
        <v>367.618192713165</v>
      </c>
      <c r="X75" s="153">
        <v>139.15918035483301</v>
      </c>
      <c r="Y75" s="153">
        <v>89.886790134408798</v>
      </c>
      <c r="Z75" s="153">
        <v>12.634091911312099</v>
      </c>
      <c r="AA75" s="153">
        <v>64.121820553189295</v>
      </c>
      <c r="AB75" s="153">
        <v>-2405.4939283571898</v>
      </c>
      <c r="AC75" s="153">
        <v>0</v>
      </c>
      <c r="AD75" s="153">
        <v>-540.24025702132303</v>
      </c>
      <c r="AE75" s="153">
        <v>4731.8480800875104</v>
      </c>
      <c r="AF75" s="153">
        <v>4191.6078230661897</v>
      </c>
      <c r="AG75" s="153">
        <f t="shared" si="6"/>
        <v>4731.8480800875104</v>
      </c>
      <c r="AH75" s="153">
        <f t="shared" si="7"/>
        <v>0</v>
      </c>
      <c r="AI75" s="153">
        <f t="shared" si="8"/>
        <v>-2405.4939283571898</v>
      </c>
      <c r="AK75" s="152">
        <v>0.21875</v>
      </c>
      <c r="AL75" s="147">
        <v>3044.97155005587</v>
      </c>
      <c r="AM75" s="147">
        <v>4019.3974212040498</v>
      </c>
      <c r="AN75" s="147">
        <v>0</v>
      </c>
      <c r="AO75" s="147">
        <v>371.60641589104603</v>
      </c>
      <c r="AP75" s="147">
        <v>149.649267354795</v>
      </c>
      <c r="AQ75" s="147">
        <v>0</v>
      </c>
      <c r="AR75" s="147">
        <v>0</v>
      </c>
      <c r="AS75" s="147">
        <v>4.6764834218780598</v>
      </c>
      <c r="AT75" s="147">
        <v>-2326.4569186048102</v>
      </c>
      <c r="AU75" s="147">
        <v>0</v>
      </c>
      <c r="AV75" s="147">
        <v>-595.72637811252105</v>
      </c>
      <c r="AW75" s="147">
        <v>5263.8442193228302</v>
      </c>
      <c r="AX75" s="147">
        <v>4668.11784121031</v>
      </c>
      <c r="AY75" s="147">
        <f t="shared" si="9"/>
        <v>5263.8442193228302</v>
      </c>
      <c r="AZ75" s="153">
        <f t="shared" si="10"/>
        <v>0</v>
      </c>
      <c r="BA75" s="153">
        <f t="shared" si="11"/>
        <v>-2326.4569186048102</v>
      </c>
    </row>
    <row r="76" spans="1:53" s="147" customFormat="1" x14ac:dyDescent="0.2">
      <c r="A76" s="152">
        <v>0.22916666666666699</v>
      </c>
      <c r="B76" s="153">
        <v>3029.5383036291</v>
      </c>
      <c r="C76" s="153">
        <v>3984.9574491497101</v>
      </c>
      <c r="D76" s="153">
        <v>0</v>
      </c>
      <c r="E76" s="153">
        <v>387.13091712375302</v>
      </c>
      <c r="F76" s="153">
        <v>63.423090795880299</v>
      </c>
      <c r="G76" s="153">
        <v>0</v>
      </c>
      <c r="H76" s="153">
        <v>9.9946502972609998</v>
      </c>
      <c r="I76" s="153">
        <v>127.68701690505399</v>
      </c>
      <c r="J76" s="153">
        <v>-2898.7463813275699</v>
      </c>
      <c r="K76" s="153">
        <v>0</v>
      </c>
      <c r="L76" s="153">
        <v>-590.06879692475195</v>
      </c>
      <c r="M76" s="153">
        <v>4703.9850465731897</v>
      </c>
      <c r="N76" s="153">
        <v>4113.9162496484396</v>
      </c>
      <c r="O76" s="153">
        <f t="shared" si="3"/>
        <v>4703.9850465731897</v>
      </c>
      <c r="P76" s="153">
        <f t="shared" si="4"/>
        <v>0</v>
      </c>
      <c r="Q76" s="153">
        <f t="shared" si="5"/>
        <v>-2898.7463813275699</v>
      </c>
      <c r="S76" s="152">
        <v>0.22916666666666699</v>
      </c>
      <c r="T76" s="153">
        <v>3050.40290887633</v>
      </c>
      <c r="U76" s="153">
        <v>3370.3035566951899</v>
      </c>
      <c r="V76" s="153">
        <v>0</v>
      </c>
      <c r="W76" s="153">
        <v>362.38801087527997</v>
      </c>
      <c r="X76" s="153">
        <v>139.08469195619699</v>
      </c>
      <c r="Y76" s="153">
        <v>89.498034465396998</v>
      </c>
      <c r="Z76" s="153">
        <v>12.6933873628195</v>
      </c>
      <c r="AA76" s="153">
        <v>63.4769377189509</v>
      </c>
      <c r="AB76" s="153">
        <v>-2443.8289003261798</v>
      </c>
      <c r="AC76" s="153">
        <v>0</v>
      </c>
      <c r="AD76" s="153">
        <v>-535.59614415657097</v>
      </c>
      <c r="AE76" s="153">
        <v>4644.0186276239701</v>
      </c>
      <c r="AF76" s="153">
        <v>4108.4224834673996</v>
      </c>
      <c r="AG76" s="153">
        <f t="shared" si="6"/>
        <v>4644.0186276239701</v>
      </c>
      <c r="AH76" s="153">
        <f t="shared" si="7"/>
        <v>0</v>
      </c>
      <c r="AI76" s="153">
        <f t="shared" si="8"/>
        <v>-2443.8289003261798</v>
      </c>
      <c r="AK76" s="152">
        <v>0.22916666666666699</v>
      </c>
      <c r="AL76" s="147">
        <v>3045.4650027542698</v>
      </c>
      <c r="AM76" s="147">
        <v>4018.34819643725</v>
      </c>
      <c r="AN76" s="147">
        <v>0</v>
      </c>
      <c r="AO76" s="147">
        <v>369.45335201038898</v>
      </c>
      <c r="AP76" s="147">
        <v>149.649267354795</v>
      </c>
      <c r="AQ76" s="147">
        <v>0</v>
      </c>
      <c r="AR76" s="147">
        <v>14.6475895187322</v>
      </c>
      <c r="AS76" s="147">
        <v>4.8214117470680904</v>
      </c>
      <c r="AT76" s="147">
        <v>-2343.4388704036401</v>
      </c>
      <c r="AU76" s="147">
        <v>0</v>
      </c>
      <c r="AV76" s="147">
        <v>-595.62262397808195</v>
      </c>
      <c r="AW76" s="147">
        <v>5258.9459494188604</v>
      </c>
      <c r="AX76" s="147">
        <v>4663.3233254407796</v>
      </c>
      <c r="AY76" s="147">
        <f t="shared" si="9"/>
        <v>5258.9459494188604</v>
      </c>
      <c r="AZ76" s="153">
        <f t="shared" si="10"/>
        <v>0</v>
      </c>
      <c r="BA76" s="153">
        <f t="shared" si="11"/>
        <v>-2343.4388704036401</v>
      </c>
    </row>
    <row r="77" spans="1:53" s="147" customFormat="1" x14ac:dyDescent="0.2">
      <c r="A77" s="152">
        <v>0.23958333333333301</v>
      </c>
      <c r="B77" s="153">
        <v>3030.9454298340402</v>
      </c>
      <c r="C77" s="153">
        <v>3995.0538208401499</v>
      </c>
      <c r="D77" s="153">
        <v>0</v>
      </c>
      <c r="E77" s="153">
        <v>387.89772205584302</v>
      </c>
      <c r="F77" s="153">
        <v>63.423090795880299</v>
      </c>
      <c r="G77" s="153">
        <v>0</v>
      </c>
      <c r="H77" s="153">
        <v>11.519973342347599</v>
      </c>
      <c r="I77" s="153">
        <v>126.510251970515</v>
      </c>
      <c r="J77" s="153">
        <v>-2904.6800354555398</v>
      </c>
      <c r="K77" s="153">
        <v>0</v>
      </c>
      <c r="L77" s="153">
        <v>-591.18602305904199</v>
      </c>
      <c r="M77" s="153">
        <v>4710.6702533832304</v>
      </c>
      <c r="N77" s="153">
        <v>4119.4842303241903</v>
      </c>
      <c r="O77" s="153">
        <f t="shared" si="3"/>
        <v>4710.6702533832304</v>
      </c>
      <c r="P77" s="153">
        <f t="shared" si="4"/>
        <v>0</v>
      </c>
      <c r="Q77" s="153">
        <f t="shared" si="5"/>
        <v>-2904.6800354555398</v>
      </c>
      <c r="S77" s="152">
        <v>0.23958333333333301</v>
      </c>
      <c r="T77" s="153">
        <v>3050.70302853058</v>
      </c>
      <c r="U77" s="153">
        <v>3346.6281894600402</v>
      </c>
      <c r="V77" s="153">
        <v>0</v>
      </c>
      <c r="W77" s="153">
        <v>367.48114629885498</v>
      </c>
      <c r="X77" s="153">
        <v>137.17583124459799</v>
      </c>
      <c r="Y77" s="153">
        <v>89.018569041416796</v>
      </c>
      <c r="Z77" s="153">
        <v>14.990996773210799</v>
      </c>
      <c r="AA77" s="153">
        <v>62.979860737067199</v>
      </c>
      <c r="AB77" s="153">
        <v>-2435.3745700126901</v>
      </c>
      <c r="AC77" s="153">
        <v>0</v>
      </c>
      <c r="AD77" s="153">
        <v>-533.62924130737304</v>
      </c>
      <c r="AE77" s="153">
        <v>4633.6030520730701</v>
      </c>
      <c r="AF77" s="153">
        <v>4099.9738107657004</v>
      </c>
      <c r="AG77" s="153">
        <f t="shared" si="6"/>
        <v>4633.6030520730701</v>
      </c>
      <c r="AH77" s="153">
        <f t="shared" si="7"/>
        <v>0</v>
      </c>
      <c r="AI77" s="153">
        <f t="shared" si="8"/>
        <v>-2435.3745700126901</v>
      </c>
      <c r="AK77" s="152">
        <v>0.23958333333333301</v>
      </c>
      <c r="AL77" s="147">
        <v>3044.6847975276801</v>
      </c>
      <c r="AM77" s="147">
        <v>4007.6997713627202</v>
      </c>
      <c r="AN77" s="147">
        <v>0</v>
      </c>
      <c r="AO77" s="147">
        <v>370.85969042492599</v>
      </c>
      <c r="AP77" s="147">
        <v>147.356400679263</v>
      </c>
      <c r="AQ77" s="147">
        <v>0</v>
      </c>
      <c r="AR77" s="147">
        <v>15.669605346832199</v>
      </c>
      <c r="AS77" s="147">
        <v>5.1457411804670397</v>
      </c>
      <c r="AT77" s="147">
        <v>-2336.6842772628102</v>
      </c>
      <c r="AU77" s="147">
        <v>0</v>
      </c>
      <c r="AV77" s="147">
        <v>-594.60916045964996</v>
      </c>
      <c r="AW77" s="147">
        <v>5254.7317292590797</v>
      </c>
      <c r="AX77" s="147">
        <v>4660.1225687994302</v>
      </c>
      <c r="AY77" s="147">
        <f t="shared" si="9"/>
        <v>5254.7317292590797</v>
      </c>
      <c r="AZ77" s="153">
        <f t="shared" si="10"/>
        <v>0</v>
      </c>
      <c r="BA77" s="153">
        <f t="shared" si="11"/>
        <v>-2336.6842772628102</v>
      </c>
    </row>
    <row r="78" spans="1:53" s="147" customFormat="1" x14ac:dyDescent="0.2">
      <c r="A78" s="152">
        <v>0.25</v>
      </c>
      <c r="B78" s="153">
        <v>3030.7053702577</v>
      </c>
      <c r="C78" s="153">
        <v>3958.27686441371</v>
      </c>
      <c r="D78" s="153">
        <v>0</v>
      </c>
      <c r="E78" s="153">
        <v>411.80950998476402</v>
      </c>
      <c r="F78" s="153">
        <v>65.222174477850402</v>
      </c>
      <c r="G78" s="153">
        <v>0</v>
      </c>
      <c r="H78" s="153">
        <v>19.3287905193583</v>
      </c>
      <c r="I78" s="153">
        <v>128.477758793552</v>
      </c>
      <c r="J78" s="153">
        <v>-2837.7664167911198</v>
      </c>
      <c r="K78" s="153">
        <v>0</v>
      </c>
      <c r="L78" s="153">
        <v>-589.27112511579605</v>
      </c>
      <c r="M78" s="153">
        <v>4776.0540516558103</v>
      </c>
      <c r="N78" s="153">
        <v>4186.7829265400196</v>
      </c>
      <c r="O78" s="153">
        <f t="shared" si="3"/>
        <v>4776.0540516558103</v>
      </c>
      <c r="P78" s="153">
        <f t="shared" si="4"/>
        <v>0</v>
      </c>
      <c r="Q78" s="153">
        <f t="shared" si="5"/>
        <v>-2837.7664167911198</v>
      </c>
      <c r="S78" s="152">
        <v>0.25</v>
      </c>
      <c r="T78" s="153">
        <v>3050.3629233131901</v>
      </c>
      <c r="U78" s="153">
        <v>3366.4075684877698</v>
      </c>
      <c r="V78" s="153">
        <v>0</v>
      </c>
      <c r="W78" s="153">
        <v>391.13728223933498</v>
      </c>
      <c r="X78" s="153">
        <v>117.294611226844</v>
      </c>
      <c r="Y78" s="153">
        <v>0</v>
      </c>
      <c r="Z78" s="153">
        <v>24.296494666939498</v>
      </c>
      <c r="AA78" s="153">
        <v>65.350937078984103</v>
      </c>
      <c r="AB78" s="153">
        <v>-2294.0531757926001</v>
      </c>
      <c r="AC78" s="153">
        <v>0</v>
      </c>
      <c r="AD78" s="153">
        <v>-535.90534393399605</v>
      </c>
      <c r="AE78" s="153">
        <v>4720.7966412204696</v>
      </c>
      <c r="AF78" s="153">
        <v>4184.89129728647</v>
      </c>
      <c r="AG78" s="153">
        <f t="shared" si="6"/>
        <v>4720.7966412204696</v>
      </c>
      <c r="AH78" s="153">
        <f t="shared" si="7"/>
        <v>0</v>
      </c>
      <c r="AI78" s="153">
        <f t="shared" si="8"/>
        <v>-2294.0531757926001</v>
      </c>
      <c r="AK78" s="152">
        <v>0.25</v>
      </c>
      <c r="AL78" s="147">
        <v>3046.21191388445</v>
      </c>
      <c r="AM78" s="147">
        <v>4070.4566884036399</v>
      </c>
      <c r="AN78" s="147">
        <v>0</v>
      </c>
      <c r="AO78" s="147">
        <v>397.54508867768698</v>
      </c>
      <c r="AP78" s="147">
        <v>110.430208530041</v>
      </c>
      <c r="AQ78" s="147">
        <v>0</v>
      </c>
      <c r="AR78" s="147">
        <v>15.654020364947501</v>
      </c>
      <c r="AS78" s="147">
        <v>4.5127399668049302</v>
      </c>
      <c r="AT78" s="147">
        <v>-2374.8818781938498</v>
      </c>
      <c r="AU78" s="147">
        <v>0</v>
      </c>
      <c r="AV78" s="147">
        <v>-602.31560253804901</v>
      </c>
      <c r="AW78" s="147">
        <v>5269.9287816337101</v>
      </c>
      <c r="AX78" s="147">
        <v>4667.6131790956697</v>
      </c>
      <c r="AY78" s="147">
        <f t="shared" si="9"/>
        <v>5269.9287816337101</v>
      </c>
      <c r="AZ78" s="153">
        <f t="shared" si="10"/>
        <v>0</v>
      </c>
      <c r="BA78" s="153">
        <f t="shared" si="11"/>
        <v>-2374.8818781938498</v>
      </c>
    </row>
    <row r="79" spans="1:53" s="147" customFormat="1" x14ac:dyDescent="0.2">
      <c r="A79" s="152">
        <v>0.26041666666666702</v>
      </c>
      <c r="B79" s="153">
        <v>3029.8117247133</v>
      </c>
      <c r="C79" s="153">
        <v>3950.02206097212</v>
      </c>
      <c r="D79" s="153">
        <v>0</v>
      </c>
      <c r="E79" s="153">
        <v>419.34790530054698</v>
      </c>
      <c r="F79" s="153">
        <v>64.987470850964101</v>
      </c>
      <c r="G79" s="153">
        <v>0</v>
      </c>
      <c r="H79" s="153">
        <v>32.979242746106401</v>
      </c>
      <c r="I79" s="153">
        <v>125.760902517289</v>
      </c>
      <c r="J79" s="153">
        <v>-2780.32588259675</v>
      </c>
      <c r="K79" s="153">
        <v>0</v>
      </c>
      <c r="L79" s="153">
        <v>-588.986756270461</v>
      </c>
      <c r="M79" s="153">
        <v>4842.5834245035703</v>
      </c>
      <c r="N79" s="153">
        <v>4253.59666823311</v>
      </c>
      <c r="O79" s="153">
        <f t="shared" si="3"/>
        <v>4842.5834245035703</v>
      </c>
      <c r="P79" s="153">
        <f t="shared" si="4"/>
        <v>0</v>
      </c>
      <c r="Q79" s="153">
        <f t="shared" si="5"/>
        <v>-2780.32588259675</v>
      </c>
      <c r="S79" s="152">
        <v>0.26041666666666702</v>
      </c>
      <c r="T79" s="153">
        <v>3051.68329349654</v>
      </c>
      <c r="U79" s="153">
        <v>3382.57273969793</v>
      </c>
      <c r="V79" s="153">
        <v>0</v>
      </c>
      <c r="W79" s="153">
        <v>397.85755908155602</v>
      </c>
      <c r="X79" s="153">
        <v>115.688455265771</v>
      </c>
      <c r="Y79" s="153">
        <v>0</v>
      </c>
      <c r="Z79" s="153">
        <v>40.249818103267103</v>
      </c>
      <c r="AA79" s="153">
        <v>66.404884177275093</v>
      </c>
      <c r="AB79" s="153">
        <v>-2276.3142763646501</v>
      </c>
      <c r="AC79" s="153">
        <v>0</v>
      </c>
      <c r="AD79" s="153">
        <v>-538.12481944324998</v>
      </c>
      <c r="AE79" s="153">
        <v>4778.1424734576904</v>
      </c>
      <c r="AF79" s="153">
        <v>4240.0176540144403</v>
      </c>
      <c r="AG79" s="153">
        <f t="shared" si="6"/>
        <v>4778.1424734576904</v>
      </c>
      <c r="AH79" s="153">
        <f t="shared" si="7"/>
        <v>0</v>
      </c>
      <c r="AI79" s="153">
        <f t="shared" si="8"/>
        <v>-2276.3142763646501</v>
      </c>
      <c r="AK79" s="152">
        <v>0.26041666666666702</v>
      </c>
      <c r="AL79" s="147">
        <v>3045.6317337280502</v>
      </c>
      <c r="AM79" s="147">
        <v>4079.2378895634301</v>
      </c>
      <c r="AN79" s="147">
        <v>0</v>
      </c>
      <c r="AO79" s="147">
        <v>399.75719424290003</v>
      </c>
      <c r="AP79" s="147">
        <v>108.819547219859</v>
      </c>
      <c r="AQ79" s="147">
        <v>40.478223605737398</v>
      </c>
      <c r="AR79" s="147">
        <v>15.4197544977592</v>
      </c>
      <c r="AS79" s="147">
        <v>4.6218119069794001</v>
      </c>
      <c r="AT79" s="147">
        <v>-2392.4743317520001</v>
      </c>
      <c r="AU79" s="147">
        <v>0</v>
      </c>
      <c r="AV79" s="147">
        <v>-603.78199199401001</v>
      </c>
      <c r="AW79" s="147">
        <v>5301.4918230127196</v>
      </c>
      <c r="AX79" s="147">
        <v>4697.7098310187102</v>
      </c>
      <c r="AY79" s="147">
        <f t="shared" si="9"/>
        <v>5301.4918230127196</v>
      </c>
      <c r="AZ79" s="153">
        <f t="shared" si="10"/>
        <v>0</v>
      </c>
      <c r="BA79" s="153">
        <f t="shared" si="11"/>
        <v>-2392.4743317520001</v>
      </c>
    </row>
    <row r="80" spans="1:53" s="147" customFormat="1" x14ac:dyDescent="0.2">
      <c r="A80" s="152">
        <v>0.27083333333333298</v>
      </c>
      <c r="B80" s="153">
        <v>3030.51199074142</v>
      </c>
      <c r="C80" s="153">
        <v>3944.16046071764</v>
      </c>
      <c r="D80" s="153">
        <v>0</v>
      </c>
      <c r="E80" s="153">
        <v>420.44183468048101</v>
      </c>
      <c r="F80" s="153">
        <v>64.966193619721196</v>
      </c>
      <c r="G80" s="153">
        <v>0</v>
      </c>
      <c r="H80" s="153">
        <v>50.705858220796699</v>
      </c>
      <c r="I80" s="153">
        <v>120.395264865877</v>
      </c>
      <c r="J80" s="153">
        <v>-2723.1630464098198</v>
      </c>
      <c r="K80" s="153">
        <v>0</v>
      </c>
      <c r="L80" s="153">
        <v>-588.59819268894796</v>
      </c>
      <c r="M80" s="153">
        <v>4908.01855643611</v>
      </c>
      <c r="N80" s="153">
        <v>4319.4203637471601</v>
      </c>
      <c r="O80" s="153">
        <f t="shared" si="3"/>
        <v>4908.01855643611</v>
      </c>
      <c r="P80" s="153">
        <f t="shared" si="4"/>
        <v>0</v>
      </c>
      <c r="Q80" s="153">
        <f t="shared" si="5"/>
        <v>-2723.1630464098198</v>
      </c>
      <c r="S80" s="152">
        <v>0.27083333333333298</v>
      </c>
      <c r="T80" s="153">
        <v>3049.8161012003902</v>
      </c>
      <c r="U80" s="153">
        <v>3402.3111208072501</v>
      </c>
      <c r="V80" s="153">
        <v>0</v>
      </c>
      <c r="W80" s="153">
        <v>401.16208932759702</v>
      </c>
      <c r="X80" s="153">
        <v>115.60120260762601</v>
      </c>
      <c r="Y80" s="153">
        <v>0</v>
      </c>
      <c r="Z80" s="153">
        <v>61.726626279549201</v>
      </c>
      <c r="AA80" s="153">
        <v>61.868634964753397</v>
      </c>
      <c r="AB80" s="153">
        <v>-2252.41064766915</v>
      </c>
      <c r="AC80" s="153">
        <v>0</v>
      </c>
      <c r="AD80" s="153">
        <v>-540.24551798083905</v>
      </c>
      <c r="AE80" s="153">
        <v>4840.07512751801</v>
      </c>
      <c r="AF80" s="153">
        <v>4299.8296095371697</v>
      </c>
      <c r="AG80" s="153">
        <f t="shared" si="6"/>
        <v>4840.07512751801</v>
      </c>
      <c r="AH80" s="153">
        <f t="shared" si="7"/>
        <v>0</v>
      </c>
      <c r="AI80" s="153">
        <f t="shared" si="8"/>
        <v>-2252.41064766915</v>
      </c>
      <c r="AK80" s="152">
        <v>0.27083333333333298</v>
      </c>
      <c r="AL80" s="147">
        <v>3044.6181116504599</v>
      </c>
      <c r="AM80" s="147">
        <v>4093.13538807123</v>
      </c>
      <c r="AN80" s="147">
        <v>0</v>
      </c>
      <c r="AO80" s="147">
        <v>401.76057562795103</v>
      </c>
      <c r="AP80" s="147">
        <v>111.376039822539</v>
      </c>
      <c r="AQ80" s="147">
        <v>45.7519757248836</v>
      </c>
      <c r="AR80" s="147">
        <v>16.587419558019199</v>
      </c>
      <c r="AS80" s="147">
        <v>4.37955479138743</v>
      </c>
      <c r="AT80" s="147">
        <v>-2368.6373873174398</v>
      </c>
      <c r="AU80" s="147">
        <v>0</v>
      </c>
      <c r="AV80" s="147">
        <v>-605.31840094546499</v>
      </c>
      <c r="AW80" s="147">
        <v>5348.9716779290302</v>
      </c>
      <c r="AX80" s="147">
        <v>4743.6532769835603</v>
      </c>
      <c r="AY80" s="147">
        <f t="shared" si="9"/>
        <v>5348.9716779290302</v>
      </c>
      <c r="AZ80" s="153">
        <f t="shared" si="10"/>
        <v>0</v>
      </c>
      <c r="BA80" s="153">
        <f t="shared" si="11"/>
        <v>-2368.6373873174398</v>
      </c>
    </row>
    <row r="81" spans="1:53" s="147" customFormat="1" x14ac:dyDescent="0.2">
      <c r="A81" s="152">
        <v>0.28125</v>
      </c>
      <c r="B81" s="153">
        <v>3030.6519983578601</v>
      </c>
      <c r="C81" s="153">
        <v>3933.7639867258899</v>
      </c>
      <c r="D81" s="153">
        <v>0</v>
      </c>
      <c r="E81" s="153">
        <v>422.40054040482403</v>
      </c>
      <c r="F81" s="153">
        <v>67.151554949919799</v>
      </c>
      <c r="G81" s="153">
        <v>0</v>
      </c>
      <c r="H81" s="153">
        <v>79.533994709248205</v>
      </c>
      <c r="I81" s="153">
        <v>113.659633550563</v>
      </c>
      <c r="J81" s="153">
        <v>-2681.0956626245702</v>
      </c>
      <c r="K81" s="153">
        <v>0</v>
      </c>
      <c r="L81" s="153">
        <v>-587.87441406059202</v>
      </c>
      <c r="M81" s="153">
        <v>4966.0660460737299</v>
      </c>
      <c r="N81" s="153">
        <v>4378.1916320131404</v>
      </c>
      <c r="O81" s="153">
        <f t="shared" si="3"/>
        <v>4966.0660460737299</v>
      </c>
      <c r="P81" s="153">
        <f t="shared" si="4"/>
        <v>0</v>
      </c>
      <c r="Q81" s="153">
        <f t="shared" si="5"/>
        <v>-2681.0956626245702</v>
      </c>
      <c r="S81" s="152">
        <v>0.28125</v>
      </c>
      <c r="T81" s="153">
        <v>3048.4823482267698</v>
      </c>
      <c r="U81" s="153">
        <v>3394.7663672761</v>
      </c>
      <c r="V81" s="153">
        <v>0</v>
      </c>
      <c r="W81" s="153">
        <v>401.374075471011</v>
      </c>
      <c r="X81" s="153">
        <v>119.01965046124</v>
      </c>
      <c r="Y81" s="153">
        <v>0</v>
      </c>
      <c r="Z81" s="153">
        <v>98.699300004725799</v>
      </c>
      <c r="AA81" s="153">
        <v>58.4707928298673</v>
      </c>
      <c r="AB81" s="153">
        <v>-2206.3053449858398</v>
      </c>
      <c r="AC81" s="153">
        <v>0</v>
      </c>
      <c r="AD81" s="153">
        <v>-539.69171604893199</v>
      </c>
      <c r="AE81" s="153">
        <v>4914.5071892838596</v>
      </c>
      <c r="AF81" s="153">
        <v>4374.8154732349303</v>
      </c>
      <c r="AG81" s="153">
        <f t="shared" si="6"/>
        <v>4914.5071892838596</v>
      </c>
      <c r="AH81" s="153">
        <f t="shared" si="7"/>
        <v>0</v>
      </c>
      <c r="AI81" s="153">
        <f t="shared" si="8"/>
        <v>-2206.3053449858398</v>
      </c>
      <c r="AK81" s="152">
        <v>0.28125</v>
      </c>
      <c r="AL81" s="147">
        <v>3042.9376308006799</v>
      </c>
      <c r="AM81" s="147">
        <v>4104.0968930621902</v>
      </c>
      <c r="AN81" s="147">
        <v>0</v>
      </c>
      <c r="AO81" s="147">
        <v>399.25307626770598</v>
      </c>
      <c r="AP81" s="147">
        <v>112.678206250931</v>
      </c>
      <c r="AQ81" s="147">
        <v>46.485907195001303</v>
      </c>
      <c r="AR81" s="147">
        <v>24.172559332171399</v>
      </c>
      <c r="AS81" s="147">
        <v>4.88227172771622</v>
      </c>
      <c r="AT81" s="147">
        <v>-2341.5949098521301</v>
      </c>
      <c r="AU81" s="147">
        <v>0</v>
      </c>
      <c r="AV81" s="147">
        <v>-606.22737204899101</v>
      </c>
      <c r="AW81" s="147">
        <v>5392.9116347842701</v>
      </c>
      <c r="AX81" s="147">
        <v>4786.6842627352798</v>
      </c>
      <c r="AY81" s="147">
        <f t="shared" si="9"/>
        <v>5392.9116347842701</v>
      </c>
      <c r="AZ81" s="153">
        <f t="shared" si="10"/>
        <v>0</v>
      </c>
      <c r="BA81" s="153">
        <f t="shared" si="11"/>
        <v>-2341.5949098521301</v>
      </c>
    </row>
    <row r="82" spans="1:53" s="147" customFormat="1" x14ac:dyDescent="0.2">
      <c r="A82" s="152">
        <v>0.29166666666666702</v>
      </c>
      <c r="B82" s="153">
        <v>3032.8127624907602</v>
      </c>
      <c r="C82" s="153">
        <v>3890.7151290470301</v>
      </c>
      <c r="D82" s="153">
        <v>0</v>
      </c>
      <c r="E82" s="153">
        <v>427.965405391638</v>
      </c>
      <c r="F82" s="153">
        <v>118.00078056244899</v>
      </c>
      <c r="G82" s="153">
        <v>0</v>
      </c>
      <c r="H82" s="153">
        <v>119.093223942713</v>
      </c>
      <c r="I82" s="153">
        <v>103.87659466848</v>
      </c>
      <c r="J82" s="153">
        <v>-2635.9340985844601</v>
      </c>
      <c r="K82" s="153">
        <v>0</v>
      </c>
      <c r="L82" s="153">
        <v>-584.72604463482401</v>
      </c>
      <c r="M82" s="153">
        <v>5056.5297975186104</v>
      </c>
      <c r="N82" s="153">
        <v>4471.8037528837804</v>
      </c>
      <c r="O82" s="153">
        <f t="shared" si="3"/>
        <v>5056.5297975186104</v>
      </c>
      <c r="P82" s="153">
        <f t="shared" si="4"/>
        <v>0</v>
      </c>
      <c r="Q82" s="153">
        <f t="shared" si="5"/>
        <v>-2635.9340985844601</v>
      </c>
      <c r="S82" s="152">
        <v>0.29166666666666702</v>
      </c>
      <c r="T82" s="153">
        <v>3048.4356875492599</v>
      </c>
      <c r="U82" s="153">
        <v>3345.24312197774</v>
      </c>
      <c r="V82" s="153">
        <v>0</v>
      </c>
      <c r="W82" s="153">
        <v>409.10894986757199</v>
      </c>
      <c r="X82" s="153">
        <v>160.013007894742</v>
      </c>
      <c r="Y82" s="153">
        <v>0</v>
      </c>
      <c r="Z82" s="153">
        <v>153.745607836864</v>
      </c>
      <c r="AA82" s="153">
        <v>56.542693348050697</v>
      </c>
      <c r="AB82" s="153">
        <v>-2155.82654073203</v>
      </c>
      <c r="AC82" s="153">
        <v>0</v>
      </c>
      <c r="AD82" s="153">
        <v>-536.05389030159904</v>
      </c>
      <c r="AE82" s="153">
        <v>5017.2625277422103</v>
      </c>
      <c r="AF82" s="153">
        <v>4481.2086374406099</v>
      </c>
      <c r="AG82" s="153">
        <f t="shared" si="6"/>
        <v>5017.2625277422103</v>
      </c>
      <c r="AH82" s="153">
        <f t="shared" si="7"/>
        <v>0</v>
      </c>
      <c r="AI82" s="153">
        <f t="shared" si="8"/>
        <v>-2155.82654073203</v>
      </c>
      <c r="AK82" s="152">
        <v>0.29166666666666702</v>
      </c>
      <c r="AL82" s="147">
        <v>3041.9506928424198</v>
      </c>
      <c r="AM82" s="147">
        <v>4066.9187106638601</v>
      </c>
      <c r="AN82" s="147">
        <v>0</v>
      </c>
      <c r="AO82" s="147">
        <v>407.274793022084</v>
      </c>
      <c r="AP82" s="147">
        <v>116.556805592941</v>
      </c>
      <c r="AQ82" s="147">
        <v>3.0969207283489899</v>
      </c>
      <c r="AR82" s="147">
        <v>40.867865898060302</v>
      </c>
      <c r="AS82" s="147">
        <v>5.9944097318873597</v>
      </c>
      <c r="AT82" s="147">
        <v>-2160.9698861545198</v>
      </c>
      <c r="AU82" s="147">
        <v>0</v>
      </c>
      <c r="AV82" s="147">
        <v>-602.64005114821202</v>
      </c>
      <c r="AW82" s="147">
        <v>5521.6903123250804</v>
      </c>
      <c r="AX82" s="147">
        <v>4919.0502611768698</v>
      </c>
      <c r="AY82" s="147">
        <f t="shared" si="9"/>
        <v>5521.6903123250804</v>
      </c>
      <c r="AZ82" s="153">
        <f t="shared" si="10"/>
        <v>0</v>
      </c>
      <c r="BA82" s="153">
        <f t="shared" si="11"/>
        <v>-2160.9698861545198</v>
      </c>
    </row>
    <row r="83" spans="1:53" s="147" customFormat="1" x14ac:dyDescent="0.2">
      <c r="A83" s="152">
        <v>0.30208333333333298</v>
      </c>
      <c r="B83" s="153">
        <v>3032.0858430764201</v>
      </c>
      <c r="C83" s="153">
        <v>3884.4188360532498</v>
      </c>
      <c r="D83" s="153">
        <v>0</v>
      </c>
      <c r="E83" s="153">
        <v>432.22438914914397</v>
      </c>
      <c r="F83" s="153">
        <v>123.767869240981</v>
      </c>
      <c r="G83" s="153">
        <v>0</v>
      </c>
      <c r="H83" s="153">
        <v>170.97002601849499</v>
      </c>
      <c r="I83" s="153">
        <v>89.476723925138501</v>
      </c>
      <c r="J83" s="153">
        <v>-2605.9915325033298</v>
      </c>
      <c r="K83" s="153">
        <v>0</v>
      </c>
      <c r="L83" s="153">
        <v>-584.62028759125599</v>
      </c>
      <c r="M83" s="153">
        <v>5126.9521549600904</v>
      </c>
      <c r="N83" s="153">
        <v>4542.33186736884</v>
      </c>
      <c r="O83" s="153">
        <f t="shared" si="3"/>
        <v>5126.9521549600904</v>
      </c>
      <c r="P83" s="153">
        <f t="shared" si="4"/>
        <v>0</v>
      </c>
      <c r="Q83" s="153">
        <f t="shared" si="5"/>
        <v>-2605.9915325033298</v>
      </c>
      <c r="S83" s="152">
        <v>0.30208333333333298</v>
      </c>
      <c r="T83" s="153">
        <v>3048.62907049671</v>
      </c>
      <c r="U83" s="153">
        <v>3319.9585082046201</v>
      </c>
      <c r="V83" s="153">
        <v>0</v>
      </c>
      <c r="W83" s="153">
        <v>410.31433520325697</v>
      </c>
      <c r="X83" s="153">
        <v>165.07736087786299</v>
      </c>
      <c r="Y83" s="153">
        <v>0</v>
      </c>
      <c r="Z83" s="153">
        <v>224.11826980632699</v>
      </c>
      <c r="AA83" s="153">
        <v>50.590847298628603</v>
      </c>
      <c r="AB83" s="153">
        <v>-2109.2704256544898</v>
      </c>
      <c r="AC83" s="153">
        <v>0</v>
      </c>
      <c r="AD83" s="153">
        <v>-534.14540738310802</v>
      </c>
      <c r="AE83" s="153">
        <v>5109.4179662329097</v>
      </c>
      <c r="AF83" s="153">
        <v>4575.2725588497997</v>
      </c>
      <c r="AG83" s="153">
        <f t="shared" si="6"/>
        <v>5109.4179662329097</v>
      </c>
      <c r="AH83" s="153">
        <f t="shared" si="7"/>
        <v>0</v>
      </c>
      <c r="AI83" s="153">
        <f t="shared" si="8"/>
        <v>-2109.2704256544898</v>
      </c>
      <c r="AK83" s="152">
        <v>0.30208333333333298</v>
      </c>
      <c r="AL83" s="147">
        <v>3042.65089455322</v>
      </c>
      <c r="AM83" s="147">
        <v>4078.34685271735</v>
      </c>
      <c r="AN83" s="147">
        <v>0</v>
      </c>
      <c r="AO83" s="147">
        <v>412.80423582312397</v>
      </c>
      <c r="AP83" s="147">
        <v>116.261838071399</v>
      </c>
      <c r="AQ83" s="147">
        <v>0</v>
      </c>
      <c r="AR83" s="147">
        <v>65.284013670400697</v>
      </c>
      <c r="AS83" s="147">
        <v>6.7424920772460002</v>
      </c>
      <c r="AT83" s="147">
        <v>-2135.9319182003201</v>
      </c>
      <c r="AU83" s="147">
        <v>0</v>
      </c>
      <c r="AV83" s="147">
        <v>-604.31421393978496</v>
      </c>
      <c r="AW83" s="147">
        <v>5586.1584087124302</v>
      </c>
      <c r="AX83" s="147">
        <v>4981.8441947726396</v>
      </c>
      <c r="AY83" s="147">
        <f t="shared" si="9"/>
        <v>5586.1584087124302</v>
      </c>
      <c r="AZ83" s="153">
        <f t="shared" si="10"/>
        <v>0</v>
      </c>
      <c r="BA83" s="153">
        <f t="shared" si="11"/>
        <v>-2135.9319182003201</v>
      </c>
    </row>
    <row r="84" spans="1:53" s="147" customFormat="1" x14ac:dyDescent="0.2">
      <c r="A84" s="152">
        <v>0.3125</v>
      </c>
      <c r="B84" s="153">
        <v>3031.6523551382502</v>
      </c>
      <c r="C84" s="153">
        <v>3878.3327594089701</v>
      </c>
      <c r="D84" s="153">
        <v>0</v>
      </c>
      <c r="E84" s="153">
        <v>433.76505908612597</v>
      </c>
      <c r="F84" s="153">
        <v>123.767869240981</v>
      </c>
      <c r="G84" s="153">
        <v>0</v>
      </c>
      <c r="H84" s="153">
        <v>227.028987309711</v>
      </c>
      <c r="I84" s="153">
        <v>86.076275538749798</v>
      </c>
      <c r="J84" s="153">
        <v>-2550.0390377106701</v>
      </c>
      <c r="K84" s="153">
        <v>0</v>
      </c>
      <c r="L84" s="153">
        <v>-584.47136389577099</v>
      </c>
      <c r="M84" s="153">
        <v>5230.5842680121204</v>
      </c>
      <c r="N84" s="153">
        <v>4646.1129041163504</v>
      </c>
      <c r="O84" s="153">
        <f t="shared" si="3"/>
        <v>5230.5842680121204</v>
      </c>
      <c r="P84" s="153">
        <f t="shared" si="4"/>
        <v>0</v>
      </c>
      <c r="Q84" s="153">
        <f t="shared" si="5"/>
        <v>-2550.0390377106701</v>
      </c>
      <c r="S84" s="152">
        <v>0.3125</v>
      </c>
      <c r="T84" s="153">
        <v>3047.9622591329698</v>
      </c>
      <c r="U84" s="153">
        <v>3352.5887004066699</v>
      </c>
      <c r="V84" s="153">
        <v>0</v>
      </c>
      <c r="W84" s="153">
        <v>407.290217183312</v>
      </c>
      <c r="X84" s="153">
        <v>165.02850106788901</v>
      </c>
      <c r="Y84" s="153">
        <v>0</v>
      </c>
      <c r="Z84" s="153">
        <v>306.95048201667902</v>
      </c>
      <c r="AA84" s="153">
        <v>46.116281698909297</v>
      </c>
      <c r="AB84" s="153">
        <v>-2107.3388805846198</v>
      </c>
      <c r="AC84" s="153">
        <v>0</v>
      </c>
      <c r="AD84" s="153">
        <v>-537.63250854261798</v>
      </c>
      <c r="AE84" s="153">
        <v>5218.5975609218003</v>
      </c>
      <c r="AF84" s="153">
        <v>4680.9650523791897</v>
      </c>
      <c r="AG84" s="153">
        <f t="shared" si="6"/>
        <v>5218.5975609218003</v>
      </c>
      <c r="AH84" s="153">
        <f t="shared" si="7"/>
        <v>0</v>
      </c>
      <c r="AI84" s="153">
        <f t="shared" si="8"/>
        <v>-2107.3388805846198</v>
      </c>
      <c r="AK84" s="152">
        <v>0.3125</v>
      </c>
      <c r="AL84" s="147">
        <v>3045.3849829577598</v>
      </c>
      <c r="AM84" s="147">
        <v>4156.0976082808402</v>
      </c>
      <c r="AN84" s="147">
        <v>0</v>
      </c>
      <c r="AO84" s="147">
        <v>412.707269961517</v>
      </c>
      <c r="AP84" s="147">
        <v>116.37827590295799</v>
      </c>
      <c r="AQ84" s="147">
        <v>0</v>
      </c>
      <c r="AR84" s="147">
        <v>97.290083409211306</v>
      </c>
      <c r="AS84" s="147">
        <v>7.8952135016519103</v>
      </c>
      <c r="AT84" s="147">
        <v>-2140.39817305413</v>
      </c>
      <c r="AU84" s="147">
        <v>0</v>
      </c>
      <c r="AV84" s="147">
        <v>-612.40336332367599</v>
      </c>
      <c r="AW84" s="147">
        <v>5695.3552609598</v>
      </c>
      <c r="AX84" s="147">
        <v>5082.9518976361296</v>
      </c>
      <c r="AY84" s="147">
        <f t="shared" si="9"/>
        <v>5695.3552609598</v>
      </c>
      <c r="AZ84" s="153">
        <f t="shared" si="10"/>
        <v>0</v>
      </c>
      <c r="BA84" s="153">
        <f t="shared" si="11"/>
        <v>-2140.39817305413</v>
      </c>
    </row>
    <row r="85" spans="1:53" s="147" customFormat="1" x14ac:dyDescent="0.2">
      <c r="A85" s="152">
        <v>0.32291666666666702</v>
      </c>
      <c r="B85" s="153">
        <v>3030.4252573337199</v>
      </c>
      <c r="C85" s="153">
        <v>3935.3465386949501</v>
      </c>
      <c r="D85" s="153">
        <v>0</v>
      </c>
      <c r="E85" s="153">
        <v>426.94765306185599</v>
      </c>
      <c r="F85" s="153">
        <v>120.75003998858099</v>
      </c>
      <c r="G85" s="153">
        <v>0</v>
      </c>
      <c r="H85" s="153">
        <v>289.15218107160399</v>
      </c>
      <c r="I85" s="153">
        <v>84.502477604281793</v>
      </c>
      <c r="J85" s="153">
        <v>-2555.95294075216</v>
      </c>
      <c r="K85" s="153">
        <v>0</v>
      </c>
      <c r="L85" s="153">
        <v>-589.92487034783903</v>
      </c>
      <c r="M85" s="153">
        <v>5331.1712070028298</v>
      </c>
      <c r="N85" s="153">
        <v>4741.24633665499</v>
      </c>
      <c r="O85" s="153">
        <f t="shared" si="3"/>
        <v>5331.1712070028298</v>
      </c>
      <c r="P85" s="153">
        <f t="shared" si="4"/>
        <v>0</v>
      </c>
      <c r="Q85" s="153">
        <f t="shared" si="5"/>
        <v>-2555.95294075216</v>
      </c>
      <c r="S85" s="152">
        <v>0.32291666666666702</v>
      </c>
      <c r="T85" s="153">
        <v>3047.1353264282502</v>
      </c>
      <c r="U85" s="153">
        <v>3346.6036631842198</v>
      </c>
      <c r="V85" s="153">
        <v>0</v>
      </c>
      <c r="W85" s="153">
        <v>403.89641062699002</v>
      </c>
      <c r="X85" s="153">
        <v>164.58911033183099</v>
      </c>
      <c r="Y85" s="153">
        <v>0</v>
      </c>
      <c r="Z85" s="153">
        <v>394.10804646276398</v>
      </c>
      <c r="AA85" s="153">
        <v>42.294717556475298</v>
      </c>
      <c r="AB85" s="153">
        <v>-2085.62298289504</v>
      </c>
      <c r="AC85" s="153">
        <v>0</v>
      </c>
      <c r="AD85" s="153">
        <v>-537.35903761030397</v>
      </c>
      <c r="AE85" s="153">
        <v>5313.0042916954799</v>
      </c>
      <c r="AF85" s="153">
        <v>4775.6452540851797</v>
      </c>
      <c r="AG85" s="153">
        <f t="shared" si="6"/>
        <v>5313.0042916954799</v>
      </c>
      <c r="AH85" s="153">
        <f t="shared" si="7"/>
        <v>0</v>
      </c>
      <c r="AI85" s="153">
        <f t="shared" si="8"/>
        <v>-2085.62298289504</v>
      </c>
      <c r="AK85" s="152">
        <v>0.32291666666666702</v>
      </c>
      <c r="AL85" s="147">
        <v>3045.5050207928998</v>
      </c>
      <c r="AM85" s="147">
        <v>4196.7505360976802</v>
      </c>
      <c r="AN85" s="147">
        <v>0</v>
      </c>
      <c r="AO85" s="147">
        <v>411.00052150414098</v>
      </c>
      <c r="AP85" s="147">
        <v>116.38526607888799</v>
      </c>
      <c r="AQ85" s="147">
        <v>0</v>
      </c>
      <c r="AR85" s="147">
        <v>140.321267476202</v>
      </c>
      <c r="AS85" s="147">
        <v>6.8666710402324096</v>
      </c>
      <c r="AT85" s="147">
        <v>-2088.5420192361298</v>
      </c>
      <c r="AU85" s="147">
        <v>0</v>
      </c>
      <c r="AV85" s="147">
        <v>-616.626012821269</v>
      </c>
      <c r="AW85" s="147">
        <v>5828.2872637539103</v>
      </c>
      <c r="AX85" s="147">
        <v>5211.6612509326396</v>
      </c>
      <c r="AY85" s="147">
        <f t="shared" si="9"/>
        <v>5828.2872637539103</v>
      </c>
      <c r="AZ85" s="153">
        <f t="shared" si="10"/>
        <v>0</v>
      </c>
      <c r="BA85" s="153">
        <f t="shared" si="11"/>
        <v>-2088.5420192361298</v>
      </c>
    </row>
    <row r="86" spans="1:53" s="147" customFormat="1" x14ac:dyDescent="0.2">
      <c r="A86" s="152">
        <v>0.33333333333333298</v>
      </c>
      <c r="B86" s="153">
        <v>3029.6116370753698</v>
      </c>
      <c r="C86" s="153">
        <v>3911.57709102024</v>
      </c>
      <c r="D86" s="153">
        <v>0</v>
      </c>
      <c r="E86" s="153">
        <v>414.01247977764899</v>
      </c>
      <c r="F86" s="153">
        <v>89.122856159116196</v>
      </c>
      <c r="G86" s="153">
        <v>84.284104302994194</v>
      </c>
      <c r="H86" s="153">
        <v>356.88815875910501</v>
      </c>
      <c r="I86" s="153">
        <v>78.820679165016102</v>
      </c>
      <c r="J86" s="153">
        <v>-2508.5787527433799</v>
      </c>
      <c r="K86" s="153">
        <v>0</v>
      </c>
      <c r="L86" s="153">
        <v>-587.95198801872198</v>
      </c>
      <c r="M86" s="153">
        <v>5455.7382535161196</v>
      </c>
      <c r="N86" s="153">
        <v>4867.7862654973896</v>
      </c>
      <c r="O86" s="153">
        <f t="shared" si="3"/>
        <v>5455.7382535161196</v>
      </c>
      <c r="P86" s="153">
        <f t="shared" si="4"/>
        <v>0</v>
      </c>
      <c r="Q86" s="153">
        <f t="shared" si="5"/>
        <v>-2508.5787527433799</v>
      </c>
      <c r="S86" s="152">
        <v>0.33333333333333298</v>
      </c>
      <c r="T86" s="153">
        <v>3047.1420015426102</v>
      </c>
      <c r="U86" s="153">
        <v>3350.94016900111</v>
      </c>
      <c r="V86" s="153">
        <v>0</v>
      </c>
      <c r="W86" s="153">
        <v>404.61872658791998</v>
      </c>
      <c r="X86" s="153">
        <v>148.764497342288</v>
      </c>
      <c r="Y86" s="153">
        <v>0</v>
      </c>
      <c r="Z86" s="153">
        <v>487.82848390919003</v>
      </c>
      <c r="AA86" s="153">
        <v>37.901493294277799</v>
      </c>
      <c r="AB86" s="153">
        <v>-2048.5738741136001</v>
      </c>
      <c r="AC86" s="153">
        <v>0</v>
      </c>
      <c r="AD86" s="153">
        <v>-538.336796777421</v>
      </c>
      <c r="AE86" s="153">
        <v>5428.6214975638104</v>
      </c>
      <c r="AF86" s="153">
        <v>4890.2847007863802</v>
      </c>
      <c r="AG86" s="153">
        <f t="shared" si="6"/>
        <v>5428.6214975638104</v>
      </c>
      <c r="AH86" s="153">
        <f t="shared" si="7"/>
        <v>0</v>
      </c>
      <c r="AI86" s="153">
        <f t="shared" si="8"/>
        <v>-2048.5738741136001</v>
      </c>
      <c r="AK86" s="152">
        <v>0.33333333333333298</v>
      </c>
      <c r="AL86" s="147">
        <v>3046.5053089511898</v>
      </c>
      <c r="AM86" s="147">
        <v>4237.1552642818497</v>
      </c>
      <c r="AN86" s="147">
        <v>0</v>
      </c>
      <c r="AO86" s="147">
        <v>410.058487086056</v>
      </c>
      <c r="AP86" s="147">
        <v>110.251245378625</v>
      </c>
      <c r="AQ86" s="147">
        <v>84.187324324598706</v>
      </c>
      <c r="AR86" s="147">
        <v>179.16346198675001</v>
      </c>
      <c r="AS86" s="147">
        <v>6.5707052594178297</v>
      </c>
      <c r="AT86" s="147">
        <v>-2125.77353887752</v>
      </c>
      <c r="AU86" s="147">
        <v>0</v>
      </c>
      <c r="AV86" s="147">
        <v>-621.89728193195901</v>
      </c>
      <c r="AW86" s="147">
        <v>5948.1182583909704</v>
      </c>
      <c r="AX86" s="147">
        <v>5326.2209764590098</v>
      </c>
      <c r="AY86" s="147">
        <f t="shared" si="9"/>
        <v>5948.1182583909704</v>
      </c>
      <c r="AZ86" s="153">
        <f t="shared" si="10"/>
        <v>0</v>
      </c>
      <c r="BA86" s="153">
        <f t="shared" si="11"/>
        <v>-2125.77353887752</v>
      </c>
    </row>
    <row r="87" spans="1:53" s="147" customFormat="1" x14ac:dyDescent="0.2">
      <c r="A87" s="152">
        <v>0.34375</v>
      </c>
      <c r="B87" s="153">
        <v>3028.61126401314</v>
      </c>
      <c r="C87" s="153">
        <v>3882.8659719420102</v>
      </c>
      <c r="D87" s="153">
        <v>0</v>
      </c>
      <c r="E87" s="153">
        <v>418.66101905075999</v>
      </c>
      <c r="F87" s="153">
        <v>86.983427298857904</v>
      </c>
      <c r="G87" s="153">
        <v>79.198392410944606</v>
      </c>
      <c r="H87" s="153">
        <v>428.12716688469101</v>
      </c>
      <c r="I87" s="153">
        <v>79.134827363951203</v>
      </c>
      <c r="J87" s="153">
        <v>-2436.8850146929299</v>
      </c>
      <c r="K87" s="153">
        <v>0</v>
      </c>
      <c r="L87" s="153">
        <v>-585.83464186895299</v>
      </c>
      <c r="M87" s="153">
        <v>5566.6970542714198</v>
      </c>
      <c r="N87" s="153">
        <v>4980.86241240247</v>
      </c>
      <c r="O87" s="153">
        <f t="shared" si="3"/>
        <v>5566.6970542714198</v>
      </c>
      <c r="P87" s="153">
        <f t="shared" si="4"/>
        <v>0</v>
      </c>
      <c r="Q87" s="153">
        <f t="shared" si="5"/>
        <v>-2436.8850146929299</v>
      </c>
      <c r="S87" s="152">
        <v>0.34375</v>
      </c>
      <c r="T87" s="153">
        <v>3048.06225560234</v>
      </c>
      <c r="U87" s="153">
        <v>3329.2062813350299</v>
      </c>
      <c r="V87" s="153">
        <v>0</v>
      </c>
      <c r="W87" s="153">
        <v>407.74832430736097</v>
      </c>
      <c r="X87" s="153">
        <v>147.35676710812899</v>
      </c>
      <c r="Y87" s="153">
        <v>0</v>
      </c>
      <c r="Z87" s="153">
        <v>584.86750394646106</v>
      </c>
      <c r="AA87" s="153">
        <v>37.291980960848001</v>
      </c>
      <c r="AB87" s="153">
        <v>-2040.1796694014599</v>
      </c>
      <c r="AC87" s="153">
        <v>0</v>
      </c>
      <c r="AD87" s="153">
        <v>-537.17583209489396</v>
      </c>
      <c r="AE87" s="153">
        <v>5514.3534438587003</v>
      </c>
      <c r="AF87" s="153">
        <v>4977.1776117638101</v>
      </c>
      <c r="AG87" s="153">
        <f t="shared" si="6"/>
        <v>5514.3534438587003</v>
      </c>
      <c r="AH87" s="153">
        <f t="shared" si="7"/>
        <v>0</v>
      </c>
      <c r="AI87" s="153">
        <f t="shared" si="8"/>
        <v>-2040.1796694014599</v>
      </c>
      <c r="AK87" s="152">
        <v>0.34375</v>
      </c>
      <c r="AL87" s="147">
        <v>3047.5589653481302</v>
      </c>
      <c r="AM87" s="147">
        <v>4275.4779731185699</v>
      </c>
      <c r="AN87" s="147">
        <v>0</v>
      </c>
      <c r="AO87" s="147">
        <v>413.42789277505199</v>
      </c>
      <c r="AP87" s="147">
        <v>110.017982909495</v>
      </c>
      <c r="AQ87" s="147">
        <v>98.5965337062092</v>
      </c>
      <c r="AR87" s="147">
        <v>228.29080735703101</v>
      </c>
      <c r="AS87" s="147">
        <v>6.6101258866394401</v>
      </c>
      <c r="AT87" s="147">
        <v>-2104.9448572095298</v>
      </c>
      <c r="AU87" s="147">
        <v>0</v>
      </c>
      <c r="AV87" s="147">
        <v>-626.50385126123194</v>
      </c>
      <c r="AW87" s="147">
        <v>6075.0354238915997</v>
      </c>
      <c r="AX87" s="147">
        <v>5448.5315726303597</v>
      </c>
      <c r="AY87" s="147">
        <f t="shared" si="9"/>
        <v>6075.0354238915997</v>
      </c>
      <c r="AZ87" s="153">
        <f t="shared" si="10"/>
        <v>0</v>
      </c>
      <c r="BA87" s="153">
        <f t="shared" si="11"/>
        <v>-2104.9448572095298</v>
      </c>
    </row>
    <row r="88" spans="1:53" s="147" customFormat="1" x14ac:dyDescent="0.2">
      <c r="A88" s="152">
        <v>0.35416666666666702</v>
      </c>
      <c r="B88" s="153">
        <v>3027.95771060877</v>
      </c>
      <c r="C88" s="153">
        <v>3889.5970728080601</v>
      </c>
      <c r="D88" s="153">
        <v>0</v>
      </c>
      <c r="E88" s="153">
        <v>420.21330094958898</v>
      </c>
      <c r="F88" s="153">
        <v>86.460974387868404</v>
      </c>
      <c r="G88" s="153">
        <v>79.238021228107399</v>
      </c>
      <c r="H88" s="153">
        <v>500.40998939020199</v>
      </c>
      <c r="I88" s="153">
        <v>74.809870602193101</v>
      </c>
      <c r="J88" s="153">
        <v>-2351.6555281671199</v>
      </c>
      <c r="K88" s="153">
        <v>0</v>
      </c>
      <c r="L88" s="153">
        <v>-587.030389645735</v>
      </c>
      <c r="M88" s="153">
        <v>5727.0314118076703</v>
      </c>
      <c r="N88" s="153">
        <v>5140.0010221619405</v>
      </c>
      <c r="O88" s="153">
        <f t="shared" si="3"/>
        <v>5727.0314118076703</v>
      </c>
      <c r="P88" s="153">
        <f t="shared" si="4"/>
        <v>0</v>
      </c>
      <c r="Q88" s="153">
        <f t="shared" si="5"/>
        <v>-2351.6555281671199</v>
      </c>
      <c r="S88" s="152">
        <v>0.35416666666666702</v>
      </c>
      <c r="T88" s="153">
        <v>3045.1013865190498</v>
      </c>
      <c r="U88" s="153">
        <v>3333.8576920149999</v>
      </c>
      <c r="V88" s="153">
        <v>0</v>
      </c>
      <c r="W88" s="153">
        <v>407.319750590995</v>
      </c>
      <c r="X88" s="153">
        <v>147.35676710812899</v>
      </c>
      <c r="Y88" s="153">
        <v>0</v>
      </c>
      <c r="Z88" s="153">
        <v>676.54692533833304</v>
      </c>
      <c r="AA88" s="153">
        <v>38.034627948679301</v>
      </c>
      <c r="AB88" s="153">
        <v>-1997.5322449770099</v>
      </c>
      <c r="AC88" s="153">
        <v>0</v>
      </c>
      <c r="AD88" s="153">
        <v>-538.11682235873297</v>
      </c>
      <c r="AE88" s="153">
        <v>5650.68490454317</v>
      </c>
      <c r="AF88" s="153">
        <v>5112.5680821844398</v>
      </c>
      <c r="AG88" s="153">
        <f t="shared" si="6"/>
        <v>5650.68490454317</v>
      </c>
      <c r="AH88" s="153">
        <f t="shared" si="7"/>
        <v>0</v>
      </c>
      <c r="AI88" s="153">
        <f t="shared" si="8"/>
        <v>-1997.5322449770099</v>
      </c>
      <c r="AK88" s="152">
        <v>0.35416666666666702</v>
      </c>
      <c r="AL88" s="147">
        <v>3047.16549262337</v>
      </c>
      <c r="AM88" s="147">
        <v>4311.28305667926</v>
      </c>
      <c r="AN88" s="147">
        <v>0</v>
      </c>
      <c r="AO88" s="147">
        <v>411.10578557330399</v>
      </c>
      <c r="AP88" s="147">
        <v>109.99661147057</v>
      </c>
      <c r="AQ88" s="147">
        <v>98.290231300772106</v>
      </c>
      <c r="AR88" s="147">
        <v>297.851296299073</v>
      </c>
      <c r="AS88" s="147">
        <v>7.4889117712487199</v>
      </c>
      <c r="AT88" s="147">
        <v>-2040.6432587010099</v>
      </c>
      <c r="AU88" s="147">
        <v>0</v>
      </c>
      <c r="AV88" s="147">
        <v>-630.39438499055404</v>
      </c>
      <c r="AW88" s="147">
        <v>6242.5381270165799</v>
      </c>
      <c r="AX88" s="147">
        <v>5612.1437420260299</v>
      </c>
      <c r="AY88" s="147">
        <f t="shared" si="9"/>
        <v>6242.5381270165799</v>
      </c>
      <c r="AZ88" s="153">
        <f t="shared" si="10"/>
        <v>0</v>
      </c>
      <c r="BA88" s="153">
        <f t="shared" si="11"/>
        <v>-2040.6432587010099</v>
      </c>
    </row>
    <row r="89" spans="1:53" s="147" customFormat="1" x14ac:dyDescent="0.2">
      <c r="A89" s="152">
        <v>0.36458333333333298</v>
      </c>
      <c r="B89" s="153">
        <v>3029.46492133729</v>
      </c>
      <c r="C89" s="153">
        <v>3896.8245776835302</v>
      </c>
      <c r="D89" s="153">
        <v>0</v>
      </c>
      <c r="E89" s="153">
        <v>417.66038275274099</v>
      </c>
      <c r="F89" s="153">
        <v>86.149707850888007</v>
      </c>
      <c r="G89" s="153">
        <v>84.548296333427999</v>
      </c>
      <c r="H89" s="153">
        <v>568.55796763881006</v>
      </c>
      <c r="I89" s="153">
        <v>74.630852707781102</v>
      </c>
      <c r="J89" s="153">
        <v>-2320.2757667444498</v>
      </c>
      <c r="K89" s="153">
        <v>0</v>
      </c>
      <c r="L89" s="153">
        <v>-588.20492002932497</v>
      </c>
      <c r="M89" s="153">
        <v>5837.5609395600104</v>
      </c>
      <c r="N89" s="153">
        <v>5249.35601953069</v>
      </c>
      <c r="O89" s="153">
        <f t="shared" si="3"/>
        <v>5837.5609395600104</v>
      </c>
      <c r="P89" s="153">
        <f t="shared" si="4"/>
        <v>0</v>
      </c>
      <c r="Q89" s="153">
        <f t="shared" si="5"/>
        <v>-2320.2757667444498</v>
      </c>
      <c r="S89" s="152">
        <v>0.36458333333333298</v>
      </c>
      <c r="T89" s="153">
        <v>3043.7209565871599</v>
      </c>
      <c r="U89" s="153">
        <v>3281.7737816309</v>
      </c>
      <c r="V89" s="153">
        <v>0</v>
      </c>
      <c r="W89" s="153">
        <v>407.67232503856098</v>
      </c>
      <c r="X89" s="153">
        <v>150.27446109048401</v>
      </c>
      <c r="Y89" s="153">
        <v>0</v>
      </c>
      <c r="Z89" s="153">
        <v>764.75548785222804</v>
      </c>
      <c r="AA89" s="153">
        <v>41.032086229645898</v>
      </c>
      <c r="AB89" s="153">
        <v>-1901.2322481133499</v>
      </c>
      <c r="AC89" s="153">
        <v>0</v>
      </c>
      <c r="AD89" s="153">
        <v>-533.70039887168002</v>
      </c>
      <c r="AE89" s="153">
        <v>5787.9968503156297</v>
      </c>
      <c r="AF89" s="153">
        <v>5254.29645144395</v>
      </c>
      <c r="AG89" s="153">
        <f t="shared" si="6"/>
        <v>5787.9968503156297</v>
      </c>
      <c r="AH89" s="153">
        <f t="shared" si="7"/>
        <v>0</v>
      </c>
      <c r="AI89" s="153">
        <f t="shared" si="8"/>
        <v>-1901.2322481133499</v>
      </c>
      <c r="AK89" s="152">
        <v>0.36458333333333298</v>
      </c>
      <c r="AL89" s="147">
        <v>3045.9518291948498</v>
      </c>
      <c r="AM89" s="147">
        <v>4329.6439627503596</v>
      </c>
      <c r="AN89" s="147">
        <v>0</v>
      </c>
      <c r="AO89" s="147">
        <v>412.429811242965</v>
      </c>
      <c r="AP89" s="147">
        <v>113.030904433823</v>
      </c>
      <c r="AQ89" s="147">
        <v>97.853588779163701</v>
      </c>
      <c r="AR89" s="147">
        <v>345.49557821936401</v>
      </c>
      <c r="AS89" s="147">
        <v>7.3521640569432396</v>
      </c>
      <c r="AT89" s="147">
        <v>-1991.1023758863901</v>
      </c>
      <c r="AU89" s="147">
        <v>0</v>
      </c>
      <c r="AV89" s="147">
        <v>-632.59532830721798</v>
      </c>
      <c r="AW89" s="147">
        <v>6360.65546279108</v>
      </c>
      <c r="AX89" s="147">
        <v>5728.0601344838597</v>
      </c>
      <c r="AY89" s="147">
        <f t="shared" si="9"/>
        <v>6360.65546279108</v>
      </c>
      <c r="AZ89" s="153">
        <f t="shared" si="10"/>
        <v>0</v>
      </c>
      <c r="BA89" s="153">
        <f t="shared" si="11"/>
        <v>-1991.1023758863901</v>
      </c>
    </row>
    <row r="90" spans="1:53" s="147" customFormat="1" x14ac:dyDescent="0.2">
      <c r="A90" s="152">
        <v>0.375</v>
      </c>
      <c r="B90" s="153">
        <v>3026.9307004421598</v>
      </c>
      <c r="C90" s="153">
        <v>3640.6518190092402</v>
      </c>
      <c r="D90" s="153">
        <v>0</v>
      </c>
      <c r="E90" s="153">
        <v>409.78634496999001</v>
      </c>
      <c r="F90" s="153">
        <v>72.481966915937704</v>
      </c>
      <c r="G90" s="153">
        <v>0</v>
      </c>
      <c r="H90" s="153">
        <v>633.11789039216706</v>
      </c>
      <c r="I90" s="153">
        <v>73.555347868324503</v>
      </c>
      <c r="J90" s="153">
        <v>-1914.7510770283</v>
      </c>
      <c r="K90" s="153">
        <v>0</v>
      </c>
      <c r="L90" s="153">
        <v>-561.76382336802806</v>
      </c>
      <c r="M90" s="153">
        <v>5941.7729925695203</v>
      </c>
      <c r="N90" s="153">
        <v>5380.0091692014903</v>
      </c>
      <c r="O90" s="153">
        <f t="shared" si="3"/>
        <v>5941.7729925695203</v>
      </c>
      <c r="P90" s="153">
        <f t="shared" si="4"/>
        <v>0</v>
      </c>
      <c r="Q90" s="153">
        <f t="shared" si="5"/>
        <v>-1914.7510770283</v>
      </c>
      <c r="S90" s="152">
        <v>0.375</v>
      </c>
      <c r="T90" s="153">
        <v>3041.9271417067398</v>
      </c>
      <c r="U90" s="153">
        <v>3315.1856850470999</v>
      </c>
      <c r="V90" s="153">
        <v>0</v>
      </c>
      <c r="W90" s="153">
        <v>397.18897187409101</v>
      </c>
      <c r="X90" s="153">
        <v>193.50934677391299</v>
      </c>
      <c r="Y90" s="153">
        <v>0</v>
      </c>
      <c r="Z90" s="153">
        <v>849.35007790338204</v>
      </c>
      <c r="AA90" s="153">
        <v>43.935239929730997</v>
      </c>
      <c r="AB90" s="153">
        <v>-1942.5616483913</v>
      </c>
      <c r="AC90" s="153">
        <v>0</v>
      </c>
      <c r="AD90" s="153">
        <v>-537.15797932580801</v>
      </c>
      <c r="AE90" s="153">
        <v>5898.5348148436597</v>
      </c>
      <c r="AF90" s="153">
        <v>5361.3768355178499</v>
      </c>
      <c r="AG90" s="153">
        <f t="shared" si="6"/>
        <v>5898.5348148436597</v>
      </c>
      <c r="AH90" s="153">
        <f t="shared" si="7"/>
        <v>0</v>
      </c>
      <c r="AI90" s="153">
        <f t="shared" si="8"/>
        <v>-1942.5616483913</v>
      </c>
      <c r="AK90" s="152">
        <v>0.375</v>
      </c>
      <c r="AL90" s="147">
        <v>3046.46533975476</v>
      </c>
      <c r="AM90" s="147">
        <v>4317.5529277797896</v>
      </c>
      <c r="AN90" s="147">
        <v>0</v>
      </c>
      <c r="AO90" s="147">
        <v>400.65037498567602</v>
      </c>
      <c r="AP90" s="147">
        <v>137.01213490012799</v>
      </c>
      <c r="AQ90" s="147">
        <v>61.762135553747299</v>
      </c>
      <c r="AR90" s="147">
        <v>392.65909991709702</v>
      </c>
      <c r="AS90" s="147">
        <v>8.8623210798168692</v>
      </c>
      <c r="AT90" s="147">
        <v>-1895.7006521508899</v>
      </c>
      <c r="AU90" s="147">
        <v>0</v>
      </c>
      <c r="AV90" s="147">
        <v>-630.78185885693904</v>
      </c>
      <c r="AW90" s="147">
        <v>6469.2636818201199</v>
      </c>
      <c r="AX90" s="147">
        <v>5838.4818229631801</v>
      </c>
      <c r="AY90" s="147">
        <f t="shared" si="9"/>
        <v>6469.2636818201199</v>
      </c>
      <c r="AZ90" s="153">
        <f t="shared" si="10"/>
        <v>0</v>
      </c>
      <c r="BA90" s="153">
        <f t="shared" si="11"/>
        <v>-1895.7006521508899</v>
      </c>
    </row>
    <row r="91" spans="1:53" s="147" customFormat="1" x14ac:dyDescent="0.2">
      <c r="A91" s="152">
        <v>0.38541666666666702</v>
      </c>
      <c r="B91" s="153">
        <v>3024.3564261993802</v>
      </c>
      <c r="C91" s="153">
        <v>3581.8114223125099</v>
      </c>
      <c r="D91" s="153">
        <v>0</v>
      </c>
      <c r="E91" s="153">
        <v>409.38866624196402</v>
      </c>
      <c r="F91" s="153">
        <v>71.816043994445593</v>
      </c>
      <c r="G91" s="153">
        <v>0</v>
      </c>
      <c r="H91" s="153">
        <v>704.03285240022296</v>
      </c>
      <c r="I91" s="153">
        <v>78.426739866859194</v>
      </c>
      <c r="J91" s="153">
        <v>-1844.03387546825</v>
      </c>
      <c r="K91" s="153">
        <v>0</v>
      </c>
      <c r="L91" s="153">
        <v>-556.39436195276903</v>
      </c>
      <c r="M91" s="153">
        <v>6025.7982755471303</v>
      </c>
      <c r="N91" s="153">
        <v>5469.4039135943704</v>
      </c>
      <c r="O91" s="153">
        <f t="shared" si="3"/>
        <v>6025.7982755471303</v>
      </c>
      <c r="P91" s="153">
        <f t="shared" si="4"/>
        <v>0</v>
      </c>
      <c r="Q91" s="153">
        <f t="shared" si="5"/>
        <v>-1844.03387546825</v>
      </c>
      <c r="S91" s="152">
        <v>0.38541666666666702</v>
      </c>
      <c r="T91" s="153">
        <v>3039.9799131612499</v>
      </c>
      <c r="U91" s="153">
        <v>3297.8815326949798</v>
      </c>
      <c r="V91" s="153">
        <v>0</v>
      </c>
      <c r="W91" s="153">
        <v>394.55527657329998</v>
      </c>
      <c r="X91" s="153">
        <v>201.002980176682</v>
      </c>
      <c r="Y91" s="153">
        <v>0</v>
      </c>
      <c r="Z91" s="153">
        <v>934.94371442621696</v>
      </c>
      <c r="AA91" s="153">
        <v>46.798648399294002</v>
      </c>
      <c r="AB91" s="153">
        <v>-1963.8605877540299</v>
      </c>
      <c r="AC91" s="153">
        <v>0</v>
      </c>
      <c r="AD91" s="153">
        <v>-535.91622181909497</v>
      </c>
      <c r="AE91" s="153">
        <v>5951.3014776776899</v>
      </c>
      <c r="AF91" s="153">
        <v>5415.3852558585904</v>
      </c>
      <c r="AG91" s="153">
        <f t="shared" si="6"/>
        <v>5951.3014776776899</v>
      </c>
      <c r="AH91" s="153">
        <f t="shared" si="7"/>
        <v>0</v>
      </c>
      <c r="AI91" s="153">
        <f t="shared" si="8"/>
        <v>-1963.8605877540299</v>
      </c>
      <c r="AK91" s="152">
        <v>0.38541666666666702</v>
      </c>
      <c r="AL91" s="147">
        <v>3045.4850280543201</v>
      </c>
      <c r="AM91" s="147">
        <v>4281.9648479215803</v>
      </c>
      <c r="AN91" s="147">
        <v>0</v>
      </c>
      <c r="AO91" s="147">
        <v>401.56617611972302</v>
      </c>
      <c r="AP91" s="147">
        <v>140.04034475568301</v>
      </c>
      <c r="AQ91" s="147">
        <v>58.575295051652297</v>
      </c>
      <c r="AR91" s="147">
        <v>431.25570445025198</v>
      </c>
      <c r="AS91" s="147">
        <v>11.488117408189201</v>
      </c>
      <c r="AT91" s="147">
        <v>-1808.02770763577</v>
      </c>
      <c r="AU91" s="147">
        <v>0</v>
      </c>
      <c r="AV91" s="147">
        <v>-627.56863039815698</v>
      </c>
      <c r="AW91" s="147">
        <v>6562.3478061256201</v>
      </c>
      <c r="AX91" s="147">
        <v>5934.7791757274599</v>
      </c>
      <c r="AY91" s="147">
        <f t="shared" si="9"/>
        <v>6562.3478061256201</v>
      </c>
      <c r="AZ91" s="153">
        <f t="shared" si="10"/>
        <v>0</v>
      </c>
      <c r="BA91" s="153">
        <f t="shared" si="11"/>
        <v>-1808.02770763577</v>
      </c>
    </row>
    <row r="92" spans="1:53" s="147" customFormat="1" x14ac:dyDescent="0.2">
      <c r="A92" s="152">
        <v>0.39583333333333298</v>
      </c>
      <c r="B92" s="153">
        <v>3022.78921685863</v>
      </c>
      <c r="C92" s="153">
        <v>3587.32316637653</v>
      </c>
      <c r="D92" s="153">
        <v>0</v>
      </c>
      <c r="E92" s="153">
        <v>408.46221231709399</v>
      </c>
      <c r="F92" s="153">
        <v>71.849063687555798</v>
      </c>
      <c r="G92" s="153">
        <v>0</v>
      </c>
      <c r="H92" s="153">
        <v>761.93581738472801</v>
      </c>
      <c r="I92" s="153">
        <v>80.471523476849598</v>
      </c>
      <c r="J92" s="153">
        <v>-1821.5364239139301</v>
      </c>
      <c r="K92" s="153">
        <v>0</v>
      </c>
      <c r="L92" s="153">
        <v>-557.21952437889695</v>
      </c>
      <c r="M92" s="153">
        <v>6111.2945761874498</v>
      </c>
      <c r="N92" s="153">
        <v>5554.0750518085597</v>
      </c>
      <c r="O92" s="153">
        <f t="shared" si="3"/>
        <v>6111.2945761874498</v>
      </c>
      <c r="P92" s="153">
        <f t="shared" si="4"/>
        <v>0</v>
      </c>
      <c r="Q92" s="153">
        <f t="shared" si="5"/>
        <v>-1821.5364239139301</v>
      </c>
      <c r="S92" s="152">
        <v>0.39583333333333298</v>
      </c>
      <c r="T92" s="153">
        <v>3036.6455958502702</v>
      </c>
      <c r="U92" s="153">
        <v>3202.68690277517</v>
      </c>
      <c r="V92" s="153">
        <v>0</v>
      </c>
      <c r="W92" s="153">
        <v>394.26927401394698</v>
      </c>
      <c r="X92" s="153">
        <v>200.59375021567601</v>
      </c>
      <c r="Y92" s="153">
        <v>0</v>
      </c>
      <c r="Z92" s="153">
        <v>1011.08572950298</v>
      </c>
      <c r="AA92" s="153">
        <v>49.560861828472703</v>
      </c>
      <c r="AB92" s="153">
        <v>-1822.1916283492701</v>
      </c>
      <c r="AC92" s="153">
        <v>0</v>
      </c>
      <c r="AD92" s="153">
        <v>-527.02026036858604</v>
      </c>
      <c r="AE92" s="153">
        <v>6072.65048583725</v>
      </c>
      <c r="AF92" s="153">
        <v>5545.6302254686698</v>
      </c>
      <c r="AG92" s="153">
        <f t="shared" si="6"/>
        <v>6072.65048583725</v>
      </c>
      <c r="AH92" s="153">
        <f t="shared" si="7"/>
        <v>0</v>
      </c>
      <c r="AI92" s="153">
        <f t="shared" si="8"/>
        <v>-1822.1916283492701</v>
      </c>
      <c r="AK92" s="152">
        <v>0.39583333333333298</v>
      </c>
      <c r="AL92" s="147">
        <v>3046.8254206987199</v>
      </c>
      <c r="AM92" s="147">
        <v>4282.8529349147802</v>
      </c>
      <c r="AN92" s="147">
        <v>0</v>
      </c>
      <c r="AO92" s="147">
        <v>400.69294591013602</v>
      </c>
      <c r="AP92" s="147">
        <v>140.09431531541301</v>
      </c>
      <c r="AQ92" s="147">
        <v>15.588796876878</v>
      </c>
      <c r="AR92" s="147">
        <v>469.32330954256599</v>
      </c>
      <c r="AS92" s="147">
        <v>10.365772860063901</v>
      </c>
      <c r="AT92" s="147">
        <v>-1697.4246286642399</v>
      </c>
      <c r="AU92" s="147">
        <v>0</v>
      </c>
      <c r="AV92" s="147">
        <v>-627.411584881571</v>
      </c>
      <c r="AW92" s="147">
        <v>6668.3188674543198</v>
      </c>
      <c r="AX92" s="147">
        <v>6040.9072825727499</v>
      </c>
      <c r="AY92" s="147">
        <f t="shared" si="9"/>
        <v>6668.3188674543198</v>
      </c>
      <c r="AZ92" s="153">
        <f t="shared" si="10"/>
        <v>0</v>
      </c>
      <c r="BA92" s="153">
        <f t="shared" si="11"/>
        <v>-1697.4246286642399</v>
      </c>
    </row>
    <row r="93" spans="1:53" s="147" customFormat="1" x14ac:dyDescent="0.2">
      <c r="A93" s="152">
        <v>0.40625</v>
      </c>
      <c r="B93" s="153">
        <v>3020.04823276763</v>
      </c>
      <c r="C93" s="153">
        <v>3588.9092052297201</v>
      </c>
      <c r="D93" s="153">
        <v>0</v>
      </c>
      <c r="E93" s="153">
        <v>408.56611615170101</v>
      </c>
      <c r="F93" s="153">
        <v>63.704359509369802</v>
      </c>
      <c r="G93" s="153">
        <v>0</v>
      </c>
      <c r="H93" s="153">
        <v>837.00310794554605</v>
      </c>
      <c r="I93" s="153">
        <v>82.344544246691996</v>
      </c>
      <c r="J93" s="153">
        <v>-1768.08826642946</v>
      </c>
      <c r="K93" s="153">
        <v>0</v>
      </c>
      <c r="L93" s="153">
        <v>-557.723388124547</v>
      </c>
      <c r="M93" s="153">
        <v>6232.4872994212001</v>
      </c>
      <c r="N93" s="153">
        <v>5674.7639112966499</v>
      </c>
      <c r="O93" s="153">
        <f t="shared" si="3"/>
        <v>6232.4872994212001</v>
      </c>
      <c r="P93" s="153">
        <f t="shared" si="4"/>
        <v>0</v>
      </c>
      <c r="Q93" s="153">
        <f t="shared" si="5"/>
        <v>-1768.08826642946</v>
      </c>
      <c r="S93" s="152">
        <v>0.40625</v>
      </c>
      <c r="T93" s="153">
        <v>3034.5249608581298</v>
      </c>
      <c r="U93" s="153">
        <v>3159.5460071902398</v>
      </c>
      <c r="V93" s="153">
        <v>0</v>
      </c>
      <c r="W93" s="153">
        <v>392.67320611961298</v>
      </c>
      <c r="X93" s="153">
        <v>195.60296940215201</v>
      </c>
      <c r="Y93" s="153">
        <v>0</v>
      </c>
      <c r="Z93" s="153">
        <v>1082.68504045391</v>
      </c>
      <c r="AA93" s="153">
        <v>54.4925621859797</v>
      </c>
      <c r="AB93" s="153">
        <v>-1776.43876765096</v>
      </c>
      <c r="AC93" s="153">
        <v>0</v>
      </c>
      <c r="AD93" s="153">
        <v>-523.15171631854298</v>
      </c>
      <c r="AE93" s="153">
        <v>6143.0859785590701</v>
      </c>
      <c r="AF93" s="153">
        <v>5619.9342622405202</v>
      </c>
      <c r="AG93" s="153">
        <f t="shared" si="6"/>
        <v>6143.0859785590701</v>
      </c>
      <c r="AH93" s="153">
        <f t="shared" si="7"/>
        <v>0</v>
      </c>
      <c r="AI93" s="153">
        <f t="shared" si="8"/>
        <v>-1776.43876765096</v>
      </c>
      <c r="AK93" s="152">
        <v>0.40625</v>
      </c>
      <c r="AL93" s="147">
        <v>3045.0715788716998</v>
      </c>
      <c r="AM93" s="147">
        <v>4304.3119775334399</v>
      </c>
      <c r="AN93" s="147">
        <v>0</v>
      </c>
      <c r="AO93" s="147">
        <v>397.04253827993199</v>
      </c>
      <c r="AP93" s="147">
        <v>140.201098729368</v>
      </c>
      <c r="AQ93" s="147">
        <v>0</v>
      </c>
      <c r="AR93" s="147">
        <v>523.92332675346995</v>
      </c>
      <c r="AS93" s="147">
        <v>10.596894451850501</v>
      </c>
      <c r="AT93" s="147">
        <v>-1651.2006754311601</v>
      </c>
      <c r="AU93" s="147">
        <v>0</v>
      </c>
      <c r="AV93" s="147">
        <v>-629.41361089022496</v>
      </c>
      <c r="AW93" s="147">
        <v>6769.9467391886001</v>
      </c>
      <c r="AX93" s="147">
        <v>6140.5331282983798</v>
      </c>
      <c r="AY93" s="147">
        <f t="shared" si="9"/>
        <v>6769.9467391886001</v>
      </c>
      <c r="AZ93" s="153">
        <f t="shared" si="10"/>
        <v>0</v>
      </c>
      <c r="BA93" s="153">
        <f t="shared" si="11"/>
        <v>-1651.2006754311601</v>
      </c>
    </row>
    <row r="94" spans="1:53" s="147" customFormat="1" x14ac:dyDescent="0.2">
      <c r="A94" s="152">
        <v>0.41666666666666702</v>
      </c>
      <c r="B94" s="153">
        <v>3018.1808838290599</v>
      </c>
      <c r="C94" s="153">
        <v>3563.40189121396</v>
      </c>
      <c r="D94" s="153">
        <v>0</v>
      </c>
      <c r="E94" s="153">
        <v>391.30800558500601</v>
      </c>
      <c r="F94" s="153">
        <v>64.587576167862395</v>
      </c>
      <c r="G94" s="153">
        <v>0</v>
      </c>
      <c r="H94" s="153">
        <v>918.41215966532604</v>
      </c>
      <c r="I94" s="153">
        <v>84.641210582767798</v>
      </c>
      <c r="J94" s="153">
        <v>-1705.93491074707</v>
      </c>
      <c r="K94" s="153">
        <v>0</v>
      </c>
      <c r="L94" s="153">
        <v>-554.581997822826</v>
      </c>
      <c r="M94" s="153">
        <v>6334.5968162969302</v>
      </c>
      <c r="N94" s="153">
        <v>5780.0148184741001</v>
      </c>
      <c r="O94" s="153">
        <f t="shared" si="3"/>
        <v>6334.5968162969302</v>
      </c>
      <c r="P94" s="153">
        <f t="shared" si="4"/>
        <v>0</v>
      </c>
      <c r="Q94" s="153">
        <f t="shared" si="5"/>
        <v>-1705.93491074707</v>
      </c>
      <c r="S94" s="152">
        <v>0.41666666666666702</v>
      </c>
      <c r="T94" s="153">
        <v>3029.8703059253298</v>
      </c>
      <c r="U94" s="153">
        <v>3061.2384509518602</v>
      </c>
      <c r="V94" s="153">
        <v>0</v>
      </c>
      <c r="W94" s="153">
        <v>377.73558338919003</v>
      </c>
      <c r="X94" s="153">
        <v>114.66732472717</v>
      </c>
      <c r="Y94" s="153">
        <v>0</v>
      </c>
      <c r="Z94" s="153">
        <v>1131.64010209101</v>
      </c>
      <c r="AA94" s="153">
        <v>56.491349613154597</v>
      </c>
      <c r="AB94" s="153">
        <v>-1513.17566271643</v>
      </c>
      <c r="AC94" s="153">
        <v>0</v>
      </c>
      <c r="AD94" s="153">
        <v>-512.09179946823997</v>
      </c>
      <c r="AE94" s="153">
        <v>6258.4674539812904</v>
      </c>
      <c r="AF94" s="153">
        <v>5746.37565451305</v>
      </c>
      <c r="AG94" s="153">
        <f t="shared" si="6"/>
        <v>6258.4674539812904</v>
      </c>
      <c r="AH94" s="153">
        <f t="shared" si="7"/>
        <v>0</v>
      </c>
      <c r="AI94" s="153">
        <f t="shared" si="8"/>
        <v>-1513.17566271643</v>
      </c>
      <c r="AK94" s="152">
        <v>0.41666666666666702</v>
      </c>
      <c r="AL94" s="147">
        <v>3044.07791697123</v>
      </c>
      <c r="AM94" s="147">
        <v>4241.4473826225303</v>
      </c>
      <c r="AN94" s="147">
        <v>0</v>
      </c>
      <c r="AO94" s="147">
        <v>389.79996971837801</v>
      </c>
      <c r="AP94" s="147">
        <v>140.07125126112899</v>
      </c>
      <c r="AQ94" s="147">
        <v>0</v>
      </c>
      <c r="AR94" s="147">
        <v>568.69941847658902</v>
      </c>
      <c r="AS94" s="147">
        <v>9.5028170240333001</v>
      </c>
      <c r="AT94" s="147">
        <v>-1502.22325310208</v>
      </c>
      <c r="AU94" s="147">
        <v>0</v>
      </c>
      <c r="AV94" s="147">
        <v>-622.99286730452297</v>
      </c>
      <c r="AW94" s="147">
        <v>6891.3755029718104</v>
      </c>
      <c r="AX94" s="147">
        <v>6268.3826356672898</v>
      </c>
      <c r="AY94" s="147">
        <f t="shared" si="9"/>
        <v>6891.3755029718104</v>
      </c>
      <c r="AZ94" s="153">
        <f t="shared" si="10"/>
        <v>0</v>
      </c>
      <c r="BA94" s="153">
        <f t="shared" si="11"/>
        <v>-1502.22325310208</v>
      </c>
    </row>
    <row r="95" spans="1:53" s="147" customFormat="1" x14ac:dyDescent="0.2">
      <c r="A95" s="152">
        <v>0.42708333333333298</v>
      </c>
      <c r="B95" s="153">
        <v>3016.7003916141598</v>
      </c>
      <c r="C95" s="153">
        <v>3539.4483952683099</v>
      </c>
      <c r="D95" s="153">
        <v>0</v>
      </c>
      <c r="E95" s="153">
        <v>390.80589274278202</v>
      </c>
      <c r="F95" s="153">
        <v>64.587576167862395</v>
      </c>
      <c r="G95" s="153">
        <v>0</v>
      </c>
      <c r="H95" s="153">
        <v>972.35732422560397</v>
      </c>
      <c r="I95" s="153">
        <v>84.159292619511305</v>
      </c>
      <c r="J95" s="153">
        <v>-1660.9685324848101</v>
      </c>
      <c r="K95" s="153">
        <v>0</v>
      </c>
      <c r="L95" s="153">
        <v>-552.50515835694898</v>
      </c>
      <c r="M95" s="153">
        <v>6407.0903401534297</v>
      </c>
      <c r="N95" s="153">
        <v>5854.5851817964804</v>
      </c>
      <c r="O95" s="153">
        <f t="shared" si="3"/>
        <v>6407.0903401534297</v>
      </c>
      <c r="P95" s="153">
        <f t="shared" si="4"/>
        <v>0</v>
      </c>
      <c r="Q95" s="153">
        <f t="shared" si="5"/>
        <v>-1660.9685324848101</v>
      </c>
      <c r="S95" s="152">
        <v>0.42708333333333298</v>
      </c>
      <c r="T95" s="153">
        <v>3029.57023511338</v>
      </c>
      <c r="U95" s="153">
        <v>3005.2618137455802</v>
      </c>
      <c r="V95" s="153">
        <v>0</v>
      </c>
      <c r="W95" s="153">
        <v>377.16726521635798</v>
      </c>
      <c r="X95" s="153">
        <v>111.06487677742101</v>
      </c>
      <c r="Y95" s="153">
        <v>0</v>
      </c>
      <c r="Z95" s="153">
        <v>1184.8517994768699</v>
      </c>
      <c r="AA95" s="153">
        <v>58.785744937173597</v>
      </c>
      <c r="AB95" s="153">
        <v>-1433.85677369788</v>
      </c>
      <c r="AC95" s="153">
        <v>0</v>
      </c>
      <c r="AD95" s="153">
        <v>-506.97988016083599</v>
      </c>
      <c r="AE95" s="153">
        <v>6332.8449615688996</v>
      </c>
      <c r="AF95" s="153">
        <v>5825.8650814080602</v>
      </c>
      <c r="AG95" s="153">
        <f t="shared" si="6"/>
        <v>6332.8449615688996</v>
      </c>
      <c r="AH95" s="153">
        <f t="shared" si="7"/>
        <v>0</v>
      </c>
      <c r="AI95" s="153">
        <f t="shared" si="8"/>
        <v>-1433.85677369788</v>
      </c>
      <c r="AK95" s="152">
        <v>0.42708333333333298</v>
      </c>
      <c r="AL95" s="147">
        <v>3043.1243545130401</v>
      </c>
      <c r="AM95" s="147">
        <v>4168.0194634207901</v>
      </c>
      <c r="AN95" s="147">
        <v>0</v>
      </c>
      <c r="AO95" s="147">
        <v>393.78102421847399</v>
      </c>
      <c r="AP95" s="147">
        <v>140.19090560437601</v>
      </c>
      <c r="AQ95" s="147">
        <v>0</v>
      </c>
      <c r="AR95" s="147">
        <v>600.41596486574804</v>
      </c>
      <c r="AS95" s="147">
        <v>7.9896536775134601</v>
      </c>
      <c r="AT95" s="147">
        <v>-1241.18158547245</v>
      </c>
      <c r="AU95" s="147">
        <v>-152.85054477987401</v>
      </c>
      <c r="AV95" s="147">
        <v>-616.15088659469302</v>
      </c>
      <c r="AW95" s="147">
        <v>6959.4892360476197</v>
      </c>
      <c r="AX95" s="147">
        <v>6343.3383494529298</v>
      </c>
      <c r="AY95" s="147">
        <f t="shared" si="9"/>
        <v>6959.4892360476197</v>
      </c>
      <c r="AZ95" s="153">
        <f t="shared" si="10"/>
        <v>0</v>
      </c>
      <c r="BA95" s="153">
        <f t="shared" si="11"/>
        <v>-1241.18158547245</v>
      </c>
    </row>
    <row r="96" spans="1:53" s="147" customFormat="1" x14ac:dyDescent="0.2">
      <c r="A96" s="152">
        <v>0.4375</v>
      </c>
      <c r="B96" s="153">
        <v>3014.1661381553399</v>
      </c>
      <c r="C96" s="153">
        <v>3557.2978044841898</v>
      </c>
      <c r="D96" s="153">
        <v>0</v>
      </c>
      <c r="E96" s="153">
        <v>386.50582199360798</v>
      </c>
      <c r="F96" s="153">
        <v>64.587576167862395</v>
      </c>
      <c r="G96" s="153">
        <v>0</v>
      </c>
      <c r="H96" s="153">
        <v>1024.35404422333</v>
      </c>
      <c r="I96" s="153">
        <v>80.841967210319794</v>
      </c>
      <c r="J96" s="153">
        <v>-1668.33422949697</v>
      </c>
      <c r="K96" s="153">
        <v>0</v>
      </c>
      <c r="L96" s="153">
        <v>-554.15619638089504</v>
      </c>
      <c r="M96" s="153">
        <v>6459.4191227376796</v>
      </c>
      <c r="N96" s="153">
        <v>5905.2629263567796</v>
      </c>
      <c r="O96" s="153">
        <f t="shared" si="3"/>
        <v>6459.4191227376796</v>
      </c>
      <c r="P96" s="153">
        <f t="shared" si="4"/>
        <v>0</v>
      </c>
      <c r="Q96" s="153">
        <f t="shared" si="5"/>
        <v>-1668.33422949697</v>
      </c>
      <c r="S96" s="152">
        <v>0.4375</v>
      </c>
      <c r="T96" s="153">
        <v>3028.2165056389599</v>
      </c>
      <c r="U96" s="153">
        <v>2990.8852158463101</v>
      </c>
      <c r="V96" s="153">
        <v>0</v>
      </c>
      <c r="W96" s="153">
        <v>376.13994309480501</v>
      </c>
      <c r="X96" s="153">
        <v>110.898103724047</v>
      </c>
      <c r="Y96" s="153">
        <v>0</v>
      </c>
      <c r="Z96" s="153">
        <v>1213.1493321795499</v>
      </c>
      <c r="AA96" s="153">
        <v>58.103110924632603</v>
      </c>
      <c r="AB96" s="153">
        <v>-1396.22320227009</v>
      </c>
      <c r="AC96" s="153">
        <v>0</v>
      </c>
      <c r="AD96" s="153">
        <v>-505.62794164927698</v>
      </c>
      <c r="AE96" s="153">
        <v>6381.1690091382097</v>
      </c>
      <c r="AF96" s="153">
        <v>5875.5410674889399</v>
      </c>
      <c r="AG96" s="153">
        <f t="shared" si="6"/>
        <v>6381.1690091382097</v>
      </c>
      <c r="AH96" s="153">
        <f t="shared" si="7"/>
        <v>0</v>
      </c>
      <c r="AI96" s="153">
        <f t="shared" si="8"/>
        <v>-1396.22320227009</v>
      </c>
      <c r="AK96" s="152">
        <v>0.4375</v>
      </c>
      <c r="AL96" s="147">
        <v>3041.4772166018702</v>
      </c>
      <c r="AM96" s="147">
        <v>4260.2833633241798</v>
      </c>
      <c r="AN96" s="147">
        <v>0</v>
      </c>
      <c r="AO96" s="147">
        <v>393.06925697336101</v>
      </c>
      <c r="AP96" s="147">
        <v>140.208413865746</v>
      </c>
      <c r="AQ96" s="147">
        <v>0</v>
      </c>
      <c r="AR96" s="147">
        <v>679.54274716932196</v>
      </c>
      <c r="AS96" s="147">
        <v>8.2961957697069799</v>
      </c>
      <c r="AT96" s="147">
        <v>-1176.38705299703</v>
      </c>
      <c r="AU96" s="147">
        <v>-330.527196024332</v>
      </c>
      <c r="AV96" s="147">
        <v>-625.72384898507801</v>
      </c>
      <c r="AW96" s="147">
        <v>7015.9629446828303</v>
      </c>
      <c r="AX96" s="147">
        <v>6390.2390956977497</v>
      </c>
      <c r="AY96" s="147">
        <f t="shared" si="9"/>
        <v>7015.9629446828303</v>
      </c>
      <c r="AZ96" s="153">
        <f t="shared" si="10"/>
        <v>0</v>
      </c>
      <c r="BA96" s="153">
        <f t="shared" si="11"/>
        <v>-1176.38705299703</v>
      </c>
    </row>
    <row r="97" spans="1:53" s="147" customFormat="1" x14ac:dyDescent="0.2">
      <c r="A97" s="152">
        <v>0.44791666666666702</v>
      </c>
      <c r="B97" s="153">
        <v>3014.3328968491001</v>
      </c>
      <c r="C97" s="153">
        <v>3558.5222106891902</v>
      </c>
      <c r="D97" s="153">
        <v>0</v>
      </c>
      <c r="E97" s="153">
        <v>386.25071364292103</v>
      </c>
      <c r="F97" s="153">
        <v>64.546469016433406</v>
      </c>
      <c r="G97" s="153">
        <v>0</v>
      </c>
      <c r="H97" s="153">
        <v>1065.0121561794101</v>
      </c>
      <c r="I97" s="153">
        <v>82.758131528302798</v>
      </c>
      <c r="J97" s="153">
        <v>-1580.8804854667301</v>
      </c>
      <c r="K97" s="153">
        <v>-65.301450163798904</v>
      </c>
      <c r="L97" s="153">
        <v>-554.58026674061102</v>
      </c>
      <c r="M97" s="153">
        <v>6525.24064227483</v>
      </c>
      <c r="N97" s="153">
        <v>5970.6603755342203</v>
      </c>
      <c r="O97" s="153">
        <f t="shared" si="3"/>
        <v>6525.24064227483</v>
      </c>
      <c r="P97" s="153">
        <f t="shared" si="4"/>
        <v>0</v>
      </c>
      <c r="Q97" s="153">
        <f t="shared" si="5"/>
        <v>-1580.8804854667301</v>
      </c>
      <c r="S97" s="152">
        <v>0.44791666666666702</v>
      </c>
      <c r="T97" s="153">
        <v>3025.8291265644002</v>
      </c>
      <c r="U97" s="153">
        <v>3044.1290922450298</v>
      </c>
      <c r="V97" s="153">
        <v>0</v>
      </c>
      <c r="W97" s="153">
        <v>374.34817947989097</v>
      </c>
      <c r="X97" s="153">
        <v>110.735545431853</v>
      </c>
      <c r="Y97" s="153">
        <v>0</v>
      </c>
      <c r="Z97" s="153">
        <v>1263.1133307894299</v>
      </c>
      <c r="AA97" s="153">
        <v>58.364688181599298</v>
      </c>
      <c r="AB97" s="153">
        <v>-1259.2017687677501</v>
      </c>
      <c r="AC97" s="153">
        <v>-201.15041834744</v>
      </c>
      <c r="AD97" s="153">
        <v>-510.93450032055102</v>
      </c>
      <c r="AE97" s="153">
        <v>6416.1677755770097</v>
      </c>
      <c r="AF97" s="153">
        <v>5905.2332752564598</v>
      </c>
      <c r="AG97" s="153">
        <f t="shared" si="6"/>
        <v>6416.1677755770097</v>
      </c>
      <c r="AH97" s="153">
        <f t="shared" si="7"/>
        <v>0</v>
      </c>
      <c r="AI97" s="153">
        <f t="shared" si="8"/>
        <v>-1259.2017687677501</v>
      </c>
      <c r="AK97" s="152">
        <v>0.44791666666666702</v>
      </c>
      <c r="AL97" s="147">
        <v>3039.1565610992202</v>
      </c>
      <c r="AM97" s="147">
        <v>4282.78246803812</v>
      </c>
      <c r="AN97" s="147">
        <v>0</v>
      </c>
      <c r="AO97" s="147">
        <v>391.68722596200701</v>
      </c>
      <c r="AP97" s="147">
        <v>140.255398589587</v>
      </c>
      <c r="AQ97" s="147">
        <v>0</v>
      </c>
      <c r="AR97" s="147">
        <v>735.99284424015798</v>
      </c>
      <c r="AS97" s="147">
        <v>7.5499559722978802</v>
      </c>
      <c r="AT97" s="147">
        <v>-1157.1956758507299</v>
      </c>
      <c r="AU97" s="147">
        <v>-367.80906402231699</v>
      </c>
      <c r="AV97" s="147">
        <v>-628.13665693754797</v>
      </c>
      <c r="AW97" s="147">
        <v>7072.4197140283504</v>
      </c>
      <c r="AX97" s="147">
        <v>6444.2830570908</v>
      </c>
      <c r="AY97" s="147">
        <f t="shared" si="9"/>
        <v>7072.4197140283504</v>
      </c>
      <c r="AZ97" s="153">
        <f t="shared" si="10"/>
        <v>0</v>
      </c>
      <c r="BA97" s="153">
        <f t="shared" si="11"/>
        <v>-1157.1956758507299</v>
      </c>
    </row>
    <row r="98" spans="1:53" s="147" customFormat="1" x14ac:dyDescent="0.2">
      <c r="A98" s="152">
        <v>0.45833333333333298</v>
      </c>
      <c r="B98" s="153">
        <v>3009.41774866378</v>
      </c>
      <c r="C98" s="153">
        <v>3467.8661509165599</v>
      </c>
      <c r="D98" s="153">
        <v>0</v>
      </c>
      <c r="E98" s="153">
        <v>385.67824263364798</v>
      </c>
      <c r="F98" s="153">
        <v>63.784013861398201</v>
      </c>
      <c r="G98" s="153">
        <v>0</v>
      </c>
      <c r="H98" s="153">
        <v>1081.23400919196</v>
      </c>
      <c r="I98" s="153">
        <v>92.890560403027607</v>
      </c>
      <c r="J98" s="153">
        <v>-1197.11011875232</v>
      </c>
      <c r="K98" s="153">
        <v>-315.32429269333801</v>
      </c>
      <c r="L98" s="153">
        <v>-545.61677986597897</v>
      </c>
      <c r="M98" s="153">
        <v>6588.4363142247203</v>
      </c>
      <c r="N98" s="153">
        <v>6042.8195343587404</v>
      </c>
      <c r="O98" s="153">
        <f t="shared" si="3"/>
        <v>6588.4363142247203</v>
      </c>
      <c r="P98" s="153">
        <f t="shared" si="4"/>
        <v>0</v>
      </c>
      <c r="Q98" s="153">
        <f t="shared" si="5"/>
        <v>-1197.11011875232</v>
      </c>
      <c r="S98" s="152">
        <v>0.45833333333333298</v>
      </c>
      <c r="T98" s="153">
        <v>3023.58181092619</v>
      </c>
      <c r="U98" s="153">
        <v>3089.9158607228401</v>
      </c>
      <c r="V98" s="153">
        <v>0</v>
      </c>
      <c r="W98" s="153">
        <v>367.95159579901002</v>
      </c>
      <c r="X98" s="153">
        <v>103.502149590564</v>
      </c>
      <c r="Y98" s="153">
        <v>0</v>
      </c>
      <c r="Z98" s="153">
        <v>1291.9149009704199</v>
      </c>
      <c r="AA98" s="153">
        <v>60.675102941806898</v>
      </c>
      <c r="AB98" s="153">
        <v>-766.74599581075199</v>
      </c>
      <c r="AC98" s="153">
        <v>-685.98421984132301</v>
      </c>
      <c r="AD98" s="153">
        <v>-515.04072476516797</v>
      </c>
      <c r="AE98" s="153">
        <v>6484.8112052987599</v>
      </c>
      <c r="AF98" s="153">
        <v>5969.7704805335998</v>
      </c>
      <c r="AG98" s="153">
        <f t="shared" si="6"/>
        <v>6484.8112052987599</v>
      </c>
      <c r="AH98" s="153">
        <f t="shared" si="7"/>
        <v>0</v>
      </c>
      <c r="AI98" s="153">
        <f t="shared" si="8"/>
        <v>-766.74599581075199</v>
      </c>
      <c r="AK98" s="152">
        <v>0.45833333333333298</v>
      </c>
      <c r="AL98" s="147">
        <v>3038.2296339181598</v>
      </c>
      <c r="AM98" s="147">
        <v>4217.5419891061201</v>
      </c>
      <c r="AN98" s="147">
        <v>0</v>
      </c>
      <c r="AO98" s="147">
        <v>385.56223312134802</v>
      </c>
      <c r="AP98" s="147">
        <v>137.36116846226801</v>
      </c>
      <c r="AQ98" s="147">
        <v>0</v>
      </c>
      <c r="AR98" s="147">
        <v>793.47013336392297</v>
      </c>
      <c r="AS98" s="147">
        <v>7.7633319377937999</v>
      </c>
      <c r="AT98" s="147">
        <v>-1043.3440544836899</v>
      </c>
      <c r="AU98" s="147">
        <v>-367.61265437984702</v>
      </c>
      <c r="AV98" s="147">
        <v>-621.64494079205895</v>
      </c>
      <c r="AW98" s="147">
        <v>7168.9717810460797</v>
      </c>
      <c r="AX98" s="147">
        <v>6547.3268402540198</v>
      </c>
      <c r="AY98" s="147">
        <f t="shared" si="9"/>
        <v>7168.9717810460797</v>
      </c>
      <c r="AZ98" s="153">
        <f t="shared" si="10"/>
        <v>0</v>
      </c>
      <c r="BA98" s="153">
        <f t="shared" si="11"/>
        <v>-1043.3440544836899</v>
      </c>
    </row>
    <row r="99" spans="1:53" s="147" customFormat="1" x14ac:dyDescent="0.2">
      <c r="A99" s="152">
        <v>0.46875</v>
      </c>
      <c r="B99" s="153">
        <v>3006.2499684744098</v>
      </c>
      <c r="C99" s="153">
        <v>3447.8742158770601</v>
      </c>
      <c r="D99" s="153">
        <v>0</v>
      </c>
      <c r="E99" s="153">
        <v>386.19405113976097</v>
      </c>
      <c r="F99" s="153">
        <v>63.757784322771599</v>
      </c>
      <c r="G99" s="153">
        <v>0</v>
      </c>
      <c r="H99" s="153">
        <v>1112.6827667600701</v>
      </c>
      <c r="I99" s="153">
        <v>96.201196685325399</v>
      </c>
      <c r="J99" s="153">
        <v>-1129.8190258782399</v>
      </c>
      <c r="K99" s="153">
        <v>-315.25676275564899</v>
      </c>
      <c r="L99" s="153">
        <v>-543.77704267399497</v>
      </c>
      <c r="M99" s="153">
        <v>6667.8841946255097</v>
      </c>
      <c r="N99" s="153">
        <v>6124.1071519515099</v>
      </c>
      <c r="O99" s="153">
        <f t="shared" si="3"/>
        <v>6667.8841946255097</v>
      </c>
      <c r="P99" s="153">
        <f t="shared" si="4"/>
        <v>0</v>
      </c>
      <c r="Q99" s="153">
        <f t="shared" si="5"/>
        <v>-1129.8190258782399</v>
      </c>
      <c r="S99" s="152">
        <v>0.46875</v>
      </c>
      <c r="T99" s="153">
        <v>3020.2675189583101</v>
      </c>
      <c r="U99" s="153">
        <v>3118.9369183732301</v>
      </c>
      <c r="V99" s="153">
        <v>0</v>
      </c>
      <c r="W99" s="153">
        <v>370.86966524754899</v>
      </c>
      <c r="X99" s="153">
        <v>102.839493797884</v>
      </c>
      <c r="Y99" s="153">
        <v>0</v>
      </c>
      <c r="Z99" s="153">
        <v>1338.1781130173899</v>
      </c>
      <c r="AA99" s="153">
        <v>61.222753708187902</v>
      </c>
      <c r="AB99" s="153">
        <v>-539.940985329814</v>
      </c>
      <c r="AC99" s="153">
        <v>-906.28602866918698</v>
      </c>
      <c r="AD99" s="153">
        <v>-518.21392295682404</v>
      </c>
      <c r="AE99" s="153">
        <v>6566.0874491035502</v>
      </c>
      <c r="AF99" s="153">
        <v>6047.87352614673</v>
      </c>
      <c r="AG99" s="153">
        <f t="shared" si="6"/>
        <v>6566.0874491035502</v>
      </c>
      <c r="AH99" s="153">
        <f t="shared" si="7"/>
        <v>0</v>
      </c>
      <c r="AI99" s="153">
        <f t="shared" si="8"/>
        <v>-539.940985329814</v>
      </c>
      <c r="AK99" s="152">
        <v>0.46875</v>
      </c>
      <c r="AL99" s="147">
        <v>3037.3159918142101</v>
      </c>
      <c r="AM99" s="147">
        <v>4208.9060064021496</v>
      </c>
      <c r="AN99" s="147">
        <v>0</v>
      </c>
      <c r="AO99" s="147">
        <v>387.31498375602399</v>
      </c>
      <c r="AP99" s="147">
        <v>137.33023049153601</v>
      </c>
      <c r="AQ99" s="147">
        <v>0</v>
      </c>
      <c r="AR99" s="147">
        <v>854.56197587114798</v>
      </c>
      <c r="AS99" s="147">
        <v>7.1459630567891796</v>
      </c>
      <c r="AT99" s="147">
        <v>-1028.8479247319999</v>
      </c>
      <c r="AU99" s="147">
        <v>-366.89359562935499</v>
      </c>
      <c r="AV99" s="147">
        <v>-621.29588941092004</v>
      </c>
      <c r="AW99" s="147">
        <v>7236.8336310305003</v>
      </c>
      <c r="AX99" s="147">
        <v>6615.5377416195797</v>
      </c>
      <c r="AY99" s="147">
        <f t="shared" si="9"/>
        <v>7236.8336310305003</v>
      </c>
      <c r="AZ99" s="153">
        <f t="shared" si="10"/>
        <v>0</v>
      </c>
      <c r="BA99" s="153">
        <f t="shared" si="11"/>
        <v>-1028.8479247319999</v>
      </c>
    </row>
    <row r="100" spans="1:53" s="147" customFormat="1" x14ac:dyDescent="0.2">
      <c r="A100" s="152">
        <v>0.47916666666666702</v>
      </c>
      <c r="B100" s="153">
        <v>3004.5693723397299</v>
      </c>
      <c r="C100" s="153">
        <v>3428.11690537598</v>
      </c>
      <c r="D100" s="153">
        <v>0</v>
      </c>
      <c r="E100" s="153">
        <v>388.25007155547303</v>
      </c>
      <c r="F100" s="153">
        <v>63.792847217695602</v>
      </c>
      <c r="G100" s="153">
        <v>0</v>
      </c>
      <c r="H100" s="153">
        <v>1143.1666289218299</v>
      </c>
      <c r="I100" s="153">
        <v>99.519918014178401</v>
      </c>
      <c r="J100" s="153">
        <v>-1160.7052369768001</v>
      </c>
      <c r="K100" s="153">
        <v>-315.29052978534401</v>
      </c>
      <c r="L100" s="153">
        <v>-542.14191138877095</v>
      </c>
      <c r="M100" s="153">
        <v>6651.4199766627498</v>
      </c>
      <c r="N100" s="153">
        <v>6109.2780652739802</v>
      </c>
      <c r="O100" s="153">
        <f t="shared" si="3"/>
        <v>6651.4199766627498</v>
      </c>
      <c r="P100" s="153">
        <f t="shared" si="4"/>
        <v>0</v>
      </c>
      <c r="Q100" s="153">
        <f t="shared" si="5"/>
        <v>-1160.7052369768001</v>
      </c>
      <c r="S100" s="152">
        <v>0.47916666666666702</v>
      </c>
      <c r="T100" s="153">
        <v>3019.71405429267</v>
      </c>
      <c r="U100" s="153">
        <v>3044.4539295086001</v>
      </c>
      <c r="V100" s="153">
        <v>0</v>
      </c>
      <c r="W100" s="153">
        <v>370.31877650272298</v>
      </c>
      <c r="X100" s="153">
        <v>102.97527539057199</v>
      </c>
      <c r="Y100" s="153">
        <v>0</v>
      </c>
      <c r="Z100" s="153">
        <v>1379.4546145673601</v>
      </c>
      <c r="AA100" s="153">
        <v>63.351643459559</v>
      </c>
      <c r="AB100" s="153">
        <v>-511.23839068987701</v>
      </c>
      <c r="AC100" s="153">
        <v>-905.89777436888801</v>
      </c>
      <c r="AD100" s="153">
        <v>-511.22051502658297</v>
      </c>
      <c r="AE100" s="153">
        <v>6563.1321286627199</v>
      </c>
      <c r="AF100" s="153">
        <v>6051.9116136361399</v>
      </c>
      <c r="AG100" s="153">
        <f t="shared" si="6"/>
        <v>6563.1321286627199</v>
      </c>
      <c r="AH100" s="153">
        <f t="shared" si="7"/>
        <v>0</v>
      </c>
      <c r="AI100" s="153">
        <f t="shared" si="8"/>
        <v>-511.23839068987701</v>
      </c>
      <c r="AK100" s="152">
        <v>0.47916666666666702</v>
      </c>
      <c r="AL100" s="147">
        <v>3036.2156911208199</v>
      </c>
      <c r="AM100" s="147">
        <v>4223.8124534731496</v>
      </c>
      <c r="AN100" s="147">
        <v>0</v>
      </c>
      <c r="AO100" s="147">
        <v>387.28789950137701</v>
      </c>
      <c r="AP100" s="147">
        <v>137.24112514299199</v>
      </c>
      <c r="AQ100" s="147">
        <v>0</v>
      </c>
      <c r="AR100" s="147">
        <v>867.53659437496401</v>
      </c>
      <c r="AS100" s="147">
        <v>7.6976091150660997</v>
      </c>
      <c r="AT100" s="147">
        <v>-829.02485717472302</v>
      </c>
      <c r="AU100" s="147">
        <v>-620.59439744291103</v>
      </c>
      <c r="AV100" s="147">
        <v>-622.80763344367199</v>
      </c>
      <c r="AW100" s="147">
        <v>7210.1721181107396</v>
      </c>
      <c r="AX100" s="147">
        <v>6587.3644846670704</v>
      </c>
      <c r="AY100" s="147">
        <f t="shared" si="9"/>
        <v>7210.1721181107396</v>
      </c>
      <c r="AZ100" s="153">
        <f t="shared" si="10"/>
        <v>0</v>
      </c>
      <c r="BA100" s="153">
        <f t="shared" si="11"/>
        <v>-829.02485717472302</v>
      </c>
    </row>
    <row r="101" spans="1:53" s="147" customFormat="1" x14ac:dyDescent="0.2">
      <c r="A101" s="152">
        <v>0.48958333333333298</v>
      </c>
      <c r="B101" s="153">
        <v>3003.18220768123</v>
      </c>
      <c r="C101" s="153">
        <v>3374.86371417911</v>
      </c>
      <c r="D101" s="153">
        <v>0</v>
      </c>
      <c r="E101" s="153">
        <v>388.08035886242601</v>
      </c>
      <c r="F101" s="153">
        <v>63.793849679750103</v>
      </c>
      <c r="G101" s="153">
        <v>0</v>
      </c>
      <c r="H101" s="153">
        <v>1174.9530711251</v>
      </c>
      <c r="I101" s="153">
        <v>96.849058222752603</v>
      </c>
      <c r="J101" s="153">
        <v>-1179.67188612468</v>
      </c>
      <c r="K101" s="153">
        <v>-314.58822296724901</v>
      </c>
      <c r="L101" s="153">
        <v>-537.046422136817</v>
      </c>
      <c r="M101" s="153">
        <v>6607.4621506584299</v>
      </c>
      <c r="N101" s="153">
        <v>6070.4157285216097</v>
      </c>
      <c r="O101" s="153">
        <f t="shared" si="3"/>
        <v>6607.4621506584299</v>
      </c>
      <c r="P101" s="153">
        <f t="shared" si="4"/>
        <v>0</v>
      </c>
      <c r="Q101" s="153">
        <f t="shared" si="5"/>
        <v>-1179.67188612468</v>
      </c>
      <c r="S101" s="152">
        <v>0.48958333333333298</v>
      </c>
      <c r="T101" s="153">
        <v>3018.6670381830399</v>
      </c>
      <c r="U101" s="153">
        <v>3071.7200489422798</v>
      </c>
      <c r="V101" s="153">
        <v>0</v>
      </c>
      <c r="W101" s="153">
        <v>369.41700731248898</v>
      </c>
      <c r="X101" s="153">
        <v>102.847024845497</v>
      </c>
      <c r="Y101" s="153">
        <v>0</v>
      </c>
      <c r="Z101" s="153">
        <v>1409.2527283485899</v>
      </c>
      <c r="AA101" s="153">
        <v>61.307688401428102</v>
      </c>
      <c r="AB101" s="153">
        <v>-446.06886340837502</v>
      </c>
      <c r="AC101" s="153">
        <v>-1097.3426683151299</v>
      </c>
      <c r="AD101" s="153">
        <v>-513.94646068504198</v>
      </c>
      <c r="AE101" s="153">
        <v>6489.80000430982</v>
      </c>
      <c r="AF101" s="153">
        <v>5975.8535436247803</v>
      </c>
      <c r="AG101" s="153">
        <f t="shared" si="6"/>
        <v>6489.80000430982</v>
      </c>
      <c r="AH101" s="153">
        <f t="shared" si="7"/>
        <v>0</v>
      </c>
      <c r="AI101" s="153">
        <f t="shared" si="8"/>
        <v>-446.06886340837502</v>
      </c>
      <c r="AK101" s="152">
        <v>0.48958333333333298</v>
      </c>
      <c r="AL101" s="147">
        <v>3036.96256968953</v>
      </c>
      <c r="AM101" s="147">
        <v>4389.84574688866</v>
      </c>
      <c r="AN101" s="147">
        <v>0</v>
      </c>
      <c r="AO101" s="147">
        <v>401.01922098072498</v>
      </c>
      <c r="AP101" s="147">
        <v>137.37900765164099</v>
      </c>
      <c r="AQ101" s="147">
        <v>0</v>
      </c>
      <c r="AR101" s="147">
        <v>880.96384803184299</v>
      </c>
      <c r="AS101" s="147">
        <v>7.5529927263766101</v>
      </c>
      <c r="AT101" s="147">
        <v>-720.08169718340196</v>
      </c>
      <c r="AU101" s="147">
        <v>-975.65610021417899</v>
      </c>
      <c r="AV101" s="147">
        <v>-640.247599434329</v>
      </c>
      <c r="AW101" s="147">
        <v>7157.9855885711904</v>
      </c>
      <c r="AX101" s="147">
        <v>6517.7379891368601</v>
      </c>
      <c r="AY101" s="147">
        <f t="shared" si="9"/>
        <v>7157.9855885711904</v>
      </c>
      <c r="AZ101" s="153">
        <f t="shared" si="10"/>
        <v>0</v>
      </c>
      <c r="BA101" s="153">
        <f t="shared" si="11"/>
        <v>-720.08169718340196</v>
      </c>
    </row>
    <row r="102" spans="1:53" s="147" customFormat="1" x14ac:dyDescent="0.2">
      <c r="A102" s="152">
        <v>0.5</v>
      </c>
      <c r="B102" s="153">
        <v>3005.3363125380301</v>
      </c>
      <c r="C102" s="153">
        <v>3385.4717696683902</v>
      </c>
      <c r="D102" s="153">
        <v>0</v>
      </c>
      <c r="E102" s="153">
        <v>385.90899811990698</v>
      </c>
      <c r="F102" s="153">
        <v>67.701241672022505</v>
      </c>
      <c r="G102" s="153">
        <v>0</v>
      </c>
      <c r="H102" s="153">
        <v>1199.37150068798</v>
      </c>
      <c r="I102" s="153">
        <v>98.702692485190497</v>
      </c>
      <c r="J102" s="153">
        <v>-1174.7869271939301</v>
      </c>
      <c r="K102" s="153">
        <v>-400.71589993140702</v>
      </c>
      <c r="L102" s="153">
        <v>-538.28475772228296</v>
      </c>
      <c r="M102" s="153">
        <v>6566.9896880461902</v>
      </c>
      <c r="N102" s="153">
        <v>6028.70493032391</v>
      </c>
      <c r="O102" s="153">
        <f t="shared" si="3"/>
        <v>6566.9896880461902</v>
      </c>
      <c r="P102" s="153">
        <f t="shared" si="4"/>
        <v>0</v>
      </c>
      <c r="Q102" s="153">
        <f t="shared" si="5"/>
        <v>-1174.7869271939301</v>
      </c>
      <c r="S102" s="152">
        <v>0.5</v>
      </c>
      <c r="T102" s="153">
        <v>3019.6339854818002</v>
      </c>
      <c r="U102" s="153">
        <v>3095.0600700058899</v>
      </c>
      <c r="V102" s="153">
        <v>0</v>
      </c>
      <c r="W102" s="153">
        <v>367.57456238209301</v>
      </c>
      <c r="X102" s="153">
        <v>103.703181970263</v>
      </c>
      <c r="Y102" s="153">
        <v>0</v>
      </c>
      <c r="Z102" s="153">
        <v>1417.6093473147</v>
      </c>
      <c r="AA102" s="153">
        <v>57.153118046047901</v>
      </c>
      <c r="AB102" s="153">
        <v>-707.33442647394997</v>
      </c>
      <c r="AC102" s="153">
        <v>-928.55758134560904</v>
      </c>
      <c r="AD102" s="153">
        <v>-516.16218278484598</v>
      </c>
      <c r="AE102" s="153">
        <v>6424.8422573812404</v>
      </c>
      <c r="AF102" s="153">
        <v>5908.6800745964001</v>
      </c>
      <c r="AG102" s="153">
        <f t="shared" si="6"/>
        <v>6424.8422573812404</v>
      </c>
      <c r="AH102" s="153">
        <f t="shared" si="7"/>
        <v>0</v>
      </c>
      <c r="AI102" s="153">
        <f t="shared" si="8"/>
        <v>-707.33442647394997</v>
      </c>
      <c r="AK102" s="152">
        <v>0.5</v>
      </c>
      <c r="AL102" s="147">
        <v>3036.2690267980101</v>
      </c>
      <c r="AM102" s="147">
        <v>4174.5058108758003</v>
      </c>
      <c r="AN102" s="147">
        <v>0</v>
      </c>
      <c r="AO102" s="147">
        <v>382.35276263087701</v>
      </c>
      <c r="AP102" s="147">
        <v>134.43817472394699</v>
      </c>
      <c r="AQ102" s="147">
        <v>0</v>
      </c>
      <c r="AR102" s="147">
        <v>884.58115379740195</v>
      </c>
      <c r="AS102" s="147">
        <v>9.0471387558822407</v>
      </c>
      <c r="AT102" s="147">
        <v>-427.214259766873</v>
      </c>
      <c r="AU102" s="147">
        <v>-1116.41272070487</v>
      </c>
      <c r="AV102" s="147">
        <v>-617.73914130230196</v>
      </c>
      <c r="AW102" s="147">
        <v>7077.5670871101802</v>
      </c>
      <c r="AX102" s="147">
        <v>6459.8279458078696</v>
      </c>
      <c r="AY102" s="147">
        <f t="shared" si="9"/>
        <v>7077.5670871101802</v>
      </c>
      <c r="AZ102" s="153">
        <f t="shared" si="10"/>
        <v>0</v>
      </c>
      <c r="BA102" s="153">
        <f t="shared" si="11"/>
        <v>-427.214259766873</v>
      </c>
    </row>
    <row r="103" spans="1:53" s="147" customFormat="1" x14ac:dyDescent="0.2">
      <c r="A103" s="152">
        <v>0.51041666666666696</v>
      </c>
      <c r="B103" s="153">
        <v>3007.2436659786999</v>
      </c>
      <c r="C103" s="153">
        <v>3497.7905247496001</v>
      </c>
      <c r="D103" s="153">
        <v>0</v>
      </c>
      <c r="E103" s="153">
        <v>388.48194824115802</v>
      </c>
      <c r="F103" s="153">
        <v>68.224333148237093</v>
      </c>
      <c r="G103" s="153">
        <v>2.0871230369296399</v>
      </c>
      <c r="H103" s="153">
        <v>1223.8697138535499</v>
      </c>
      <c r="I103" s="153">
        <v>96.227354127971907</v>
      </c>
      <c r="J103" s="153">
        <v>-911.01712182422102</v>
      </c>
      <c r="K103" s="153">
        <v>-896.31811159998904</v>
      </c>
      <c r="L103" s="153">
        <v>-549.72611102106805</v>
      </c>
      <c r="M103" s="153">
        <v>6476.5894297119303</v>
      </c>
      <c r="N103" s="153">
        <v>5926.8633186908701</v>
      </c>
      <c r="O103" s="153">
        <f t="shared" si="3"/>
        <v>6476.5894297119303</v>
      </c>
      <c r="P103" s="153">
        <f t="shared" si="4"/>
        <v>0</v>
      </c>
      <c r="Q103" s="153">
        <f t="shared" si="5"/>
        <v>-911.01712182422102</v>
      </c>
      <c r="S103" s="152">
        <v>0.51041666666666696</v>
      </c>
      <c r="T103" s="153">
        <v>3020.1408057507001</v>
      </c>
      <c r="U103" s="153">
        <v>3039.8192704891399</v>
      </c>
      <c r="V103" s="153">
        <v>0</v>
      </c>
      <c r="W103" s="153">
        <v>368.888186004555</v>
      </c>
      <c r="X103" s="153">
        <v>103.594779108963</v>
      </c>
      <c r="Y103" s="153">
        <v>0</v>
      </c>
      <c r="Z103" s="153">
        <v>1438.5408310308201</v>
      </c>
      <c r="AA103" s="153">
        <v>58.470797399305802</v>
      </c>
      <c r="AB103" s="153">
        <v>-860.84178018965304</v>
      </c>
      <c r="AC103" s="153">
        <v>-802.652348870845</v>
      </c>
      <c r="AD103" s="153">
        <v>-511.06572653492498</v>
      </c>
      <c r="AE103" s="153">
        <v>6365.9605407229901</v>
      </c>
      <c r="AF103" s="153">
        <v>5854.8948141880601</v>
      </c>
      <c r="AG103" s="153">
        <f t="shared" si="6"/>
        <v>6365.9605407229901</v>
      </c>
      <c r="AH103" s="153">
        <f t="shared" si="7"/>
        <v>0</v>
      </c>
      <c r="AI103" s="153">
        <f t="shared" si="8"/>
        <v>-860.84178018965304</v>
      </c>
      <c r="AK103" s="152">
        <v>0.51041666666666696</v>
      </c>
      <c r="AL103" s="147">
        <v>3036.4291152332398</v>
      </c>
      <c r="AM103" s="147">
        <v>4094.9767719339002</v>
      </c>
      <c r="AN103" s="147">
        <v>0</v>
      </c>
      <c r="AO103" s="147">
        <v>385.05458934102398</v>
      </c>
      <c r="AP103" s="147">
        <v>134.982537183506</v>
      </c>
      <c r="AQ103" s="147">
        <v>0</v>
      </c>
      <c r="AR103" s="147">
        <v>894.38252769400196</v>
      </c>
      <c r="AS103" s="147">
        <v>8.0935346903422296</v>
      </c>
      <c r="AT103" s="147">
        <v>-455.44834880271299</v>
      </c>
      <c r="AU103" s="147">
        <v>-1113.6070571775001</v>
      </c>
      <c r="AV103" s="147">
        <v>-610.123175429718</v>
      </c>
      <c r="AW103" s="147">
        <v>6984.8636700957904</v>
      </c>
      <c r="AX103" s="147">
        <v>6374.7404946660799</v>
      </c>
      <c r="AY103" s="147">
        <f t="shared" si="9"/>
        <v>6984.8636700957904</v>
      </c>
      <c r="AZ103" s="153">
        <f t="shared" si="10"/>
        <v>0</v>
      </c>
      <c r="BA103" s="153">
        <f t="shared" si="11"/>
        <v>-455.44834880271299</v>
      </c>
    </row>
    <row r="104" spans="1:53" s="147" customFormat="1" x14ac:dyDescent="0.2">
      <c r="A104" s="152">
        <v>0.52083333333333304</v>
      </c>
      <c r="B104" s="153">
        <v>3007.05694573851</v>
      </c>
      <c r="C104" s="153">
        <v>3555.1268243702398</v>
      </c>
      <c r="D104" s="153">
        <v>0</v>
      </c>
      <c r="E104" s="153">
        <v>385.54758225850998</v>
      </c>
      <c r="F104" s="153">
        <v>68.048245360525399</v>
      </c>
      <c r="G104" s="153">
        <v>0</v>
      </c>
      <c r="H104" s="153">
        <v>1239.05028502508</v>
      </c>
      <c r="I104" s="153">
        <v>92.111476204135499</v>
      </c>
      <c r="J104" s="153">
        <v>-973.70527989483901</v>
      </c>
      <c r="K104" s="153">
        <v>-956.53454961814202</v>
      </c>
      <c r="L104" s="153">
        <v>-555.16155304553502</v>
      </c>
      <c r="M104" s="153">
        <v>6416.7015294440298</v>
      </c>
      <c r="N104" s="153">
        <v>5861.5399763984897</v>
      </c>
      <c r="O104" s="153">
        <f t="shared" si="3"/>
        <v>6416.7015294440298</v>
      </c>
      <c r="P104" s="153">
        <f t="shared" si="4"/>
        <v>0</v>
      </c>
      <c r="Q104" s="153">
        <f t="shared" si="5"/>
        <v>-973.70527989483901</v>
      </c>
      <c r="S104" s="152">
        <v>0.52083333333333304</v>
      </c>
      <c r="T104" s="153">
        <v>3020.8009908423801</v>
      </c>
      <c r="U104" s="153">
        <v>3014.5225830019899</v>
      </c>
      <c r="V104" s="153">
        <v>0</v>
      </c>
      <c r="W104" s="153">
        <v>367.283709905916</v>
      </c>
      <c r="X104" s="153">
        <v>103.546900627097</v>
      </c>
      <c r="Y104" s="153">
        <v>0</v>
      </c>
      <c r="Z104" s="153">
        <v>1447.64414502147</v>
      </c>
      <c r="AA104" s="153">
        <v>58.325322468336097</v>
      </c>
      <c r="AB104" s="153">
        <v>-893.24566375187806</v>
      </c>
      <c r="AC104" s="153">
        <v>-800.93633530168097</v>
      </c>
      <c r="AD104" s="153">
        <v>-508.596596512671</v>
      </c>
      <c r="AE104" s="153">
        <v>6317.9416528136298</v>
      </c>
      <c r="AF104" s="153">
        <v>5809.3450563009601</v>
      </c>
      <c r="AG104" s="153">
        <f t="shared" si="6"/>
        <v>6317.9416528136298</v>
      </c>
      <c r="AH104" s="153">
        <f t="shared" si="7"/>
        <v>0</v>
      </c>
      <c r="AI104" s="153">
        <f t="shared" si="8"/>
        <v>-893.24566375187806</v>
      </c>
      <c r="AK104" s="152">
        <v>0.52083333333333304</v>
      </c>
      <c r="AL104" s="147">
        <v>3034.6018635867899</v>
      </c>
      <c r="AM104" s="147">
        <v>4036.1711086694199</v>
      </c>
      <c r="AN104" s="147">
        <v>0</v>
      </c>
      <c r="AO104" s="147">
        <v>386.12938761535099</v>
      </c>
      <c r="AP104" s="147">
        <v>135.01166752783601</v>
      </c>
      <c r="AQ104" s="147">
        <v>0</v>
      </c>
      <c r="AR104" s="147">
        <v>902.33417484487904</v>
      </c>
      <c r="AS104" s="147">
        <v>6.6850784659175204</v>
      </c>
      <c r="AT104" s="147">
        <v>-455.53980160855201</v>
      </c>
      <c r="AU104" s="147">
        <v>-1112.2985117739299</v>
      </c>
      <c r="AV104" s="147">
        <v>-604.31535477233797</v>
      </c>
      <c r="AW104" s="147">
        <v>6933.09496732771</v>
      </c>
      <c r="AX104" s="147">
        <v>6328.7796125553696</v>
      </c>
      <c r="AY104" s="147">
        <f t="shared" si="9"/>
        <v>6933.09496732771</v>
      </c>
      <c r="AZ104" s="153">
        <f t="shared" si="10"/>
        <v>0</v>
      </c>
      <c r="BA104" s="153">
        <f t="shared" si="11"/>
        <v>-455.53980160855201</v>
      </c>
    </row>
    <row r="105" spans="1:53" s="147" customFormat="1" x14ac:dyDescent="0.2">
      <c r="A105" s="152">
        <v>0.53125</v>
      </c>
      <c r="B105" s="153">
        <v>3005.6031069098299</v>
      </c>
      <c r="C105" s="153">
        <v>3498.5820310000599</v>
      </c>
      <c r="D105" s="153">
        <v>0</v>
      </c>
      <c r="E105" s="153">
        <v>385.14500973367399</v>
      </c>
      <c r="F105" s="153">
        <v>72.837598088757801</v>
      </c>
      <c r="G105" s="153">
        <v>0</v>
      </c>
      <c r="H105" s="153">
        <v>1248.9244030775899</v>
      </c>
      <c r="I105" s="153">
        <v>96.264795944913899</v>
      </c>
      <c r="J105" s="153">
        <v>-958.83529610992196</v>
      </c>
      <c r="K105" s="153">
        <v>-955.69043364043102</v>
      </c>
      <c r="L105" s="153">
        <v>-549.67466543705098</v>
      </c>
      <c r="M105" s="153">
        <v>6392.8312150044703</v>
      </c>
      <c r="N105" s="153">
        <v>5843.1565495674104</v>
      </c>
      <c r="O105" s="153">
        <f t="shared" si="3"/>
        <v>6392.8312150044703</v>
      </c>
      <c r="P105" s="153">
        <f t="shared" si="4"/>
        <v>0</v>
      </c>
      <c r="Q105" s="153">
        <f t="shared" si="5"/>
        <v>-958.83529610992196</v>
      </c>
      <c r="S105" s="152">
        <v>0.53125</v>
      </c>
      <c r="T105" s="153">
        <v>3017.8601471021898</v>
      </c>
      <c r="U105" s="153">
        <v>3007.5816634166299</v>
      </c>
      <c r="V105" s="153">
        <v>0</v>
      </c>
      <c r="W105" s="153">
        <v>367.34293943630502</v>
      </c>
      <c r="X105" s="153">
        <v>103.408139541504</v>
      </c>
      <c r="Y105" s="153">
        <v>0</v>
      </c>
      <c r="Z105" s="153">
        <v>1450.0523383674299</v>
      </c>
      <c r="AA105" s="153">
        <v>57.604734699049502</v>
      </c>
      <c r="AB105" s="153">
        <v>-746.38370184745497</v>
      </c>
      <c r="AC105" s="153">
        <v>-947.55771000199297</v>
      </c>
      <c r="AD105" s="153">
        <v>-507.75589833067102</v>
      </c>
      <c r="AE105" s="153">
        <v>6309.9085507136597</v>
      </c>
      <c r="AF105" s="153">
        <v>5802.1526523829898</v>
      </c>
      <c r="AG105" s="153">
        <f t="shared" si="6"/>
        <v>6309.9085507136597</v>
      </c>
      <c r="AH105" s="153">
        <f t="shared" si="7"/>
        <v>0</v>
      </c>
      <c r="AI105" s="153">
        <f t="shared" si="8"/>
        <v>-746.38370184745497</v>
      </c>
      <c r="AK105" s="152">
        <v>0.53125</v>
      </c>
      <c r="AL105" s="147">
        <v>3035.0686647273301</v>
      </c>
      <c r="AM105" s="147">
        <v>3986.0353266976099</v>
      </c>
      <c r="AN105" s="147">
        <v>0</v>
      </c>
      <c r="AO105" s="147">
        <v>383.99268750140902</v>
      </c>
      <c r="AP105" s="147">
        <v>132.21282549857099</v>
      </c>
      <c r="AQ105" s="147">
        <v>0</v>
      </c>
      <c r="AR105" s="147">
        <v>892.74796393328302</v>
      </c>
      <c r="AS105" s="147">
        <v>7.0793556878827104</v>
      </c>
      <c r="AT105" s="147">
        <v>-400.97439416805997</v>
      </c>
      <c r="AU105" s="147">
        <v>-1111.8820600757099</v>
      </c>
      <c r="AV105" s="147">
        <v>-599.15922563411402</v>
      </c>
      <c r="AW105" s="147">
        <v>6924.2803698023199</v>
      </c>
      <c r="AX105" s="147">
        <v>6325.1211441682099</v>
      </c>
      <c r="AY105" s="147">
        <f t="shared" si="9"/>
        <v>6924.2803698023199</v>
      </c>
      <c r="AZ105" s="153">
        <f t="shared" si="10"/>
        <v>0</v>
      </c>
      <c r="BA105" s="153">
        <f t="shared" si="11"/>
        <v>-400.97439416805997</v>
      </c>
    </row>
    <row r="106" spans="1:53" s="147" customFormat="1" x14ac:dyDescent="0.2">
      <c r="A106" s="152">
        <v>0.54166666666666696</v>
      </c>
      <c r="B106" s="153">
        <v>3003.4489532074799</v>
      </c>
      <c r="C106" s="153">
        <v>3430.8930737052501</v>
      </c>
      <c r="D106" s="153">
        <v>0</v>
      </c>
      <c r="E106" s="153">
        <v>385.06010177843098</v>
      </c>
      <c r="F106" s="153">
        <v>127.350064456666</v>
      </c>
      <c r="G106" s="153">
        <v>0</v>
      </c>
      <c r="H106" s="153">
        <v>1260.3525912955799</v>
      </c>
      <c r="I106" s="153">
        <v>101.942144631372</v>
      </c>
      <c r="J106" s="153">
        <v>-915.869655109527</v>
      </c>
      <c r="K106" s="153">
        <v>-991.30384080921203</v>
      </c>
      <c r="L106" s="153">
        <v>-543.479804984216</v>
      </c>
      <c r="M106" s="153">
        <v>6401.8734331560399</v>
      </c>
      <c r="N106" s="153">
        <v>5858.3936281718297</v>
      </c>
      <c r="O106" s="153">
        <f t="shared" si="3"/>
        <v>6401.8734331560399</v>
      </c>
      <c r="P106" s="153">
        <f t="shared" si="4"/>
        <v>0</v>
      </c>
      <c r="Q106" s="153">
        <f t="shared" si="5"/>
        <v>-915.869655109527</v>
      </c>
      <c r="S106" s="152">
        <v>0.54166666666666696</v>
      </c>
      <c r="T106" s="153">
        <v>3018.5469838090298</v>
      </c>
      <c r="U106" s="153">
        <v>2996.3068075906099</v>
      </c>
      <c r="V106" s="153">
        <v>0</v>
      </c>
      <c r="W106" s="153">
        <v>366.64558698743798</v>
      </c>
      <c r="X106" s="153">
        <v>103.278045778175</v>
      </c>
      <c r="Y106" s="153">
        <v>0</v>
      </c>
      <c r="Z106" s="153">
        <v>1439.1489607400199</v>
      </c>
      <c r="AA106" s="153">
        <v>53.027616174118101</v>
      </c>
      <c r="AB106" s="153">
        <v>-573.02074116575102</v>
      </c>
      <c r="AC106" s="153">
        <v>-1109.23315655743</v>
      </c>
      <c r="AD106" s="153">
        <v>-506.49821572334201</v>
      </c>
      <c r="AE106" s="153">
        <v>6294.7001033562101</v>
      </c>
      <c r="AF106" s="153">
        <v>5788.2018876328702</v>
      </c>
      <c r="AG106" s="153">
        <f t="shared" si="6"/>
        <v>6294.7001033562101</v>
      </c>
      <c r="AH106" s="153">
        <f t="shared" si="7"/>
        <v>0</v>
      </c>
      <c r="AI106" s="153">
        <f t="shared" si="8"/>
        <v>-573.02074116575102</v>
      </c>
      <c r="AK106" s="152">
        <v>0.54166666666666696</v>
      </c>
      <c r="AL106" s="147">
        <v>3032.2145222069198</v>
      </c>
      <c r="AM106" s="147">
        <v>3968.8017752956098</v>
      </c>
      <c r="AN106" s="147">
        <v>0</v>
      </c>
      <c r="AO106" s="147">
        <v>380.55321110087198</v>
      </c>
      <c r="AP106" s="147">
        <v>97.799768416101401</v>
      </c>
      <c r="AQ106" s="147">
        <v>0</v>
      </c>
      <c r="AR106" s="147">
        <v>908.52432799265398</v>
      </c>
      <c r="AS106" s="147">
        <v>7.6917719750476596</v>
      </c>
      <c r="AT106" s="147">
        <v>-407.66132721756497</v>
      </c>
      <c r="AU106" s="147">
        <v>-1106.8853077219501</v>
      </c>
      <c r="AV106" s="147">
        <v>-596.92462115083799</v>
      </c>
      <c r="AW106" s="147">
        <v>6881.0387420477</v>
      </c>
      <c r="AX106" s="147">
        <v>6284.1141208968602</v>
      </c>
      <c r="AY106" s="147">
        <f t="shared" si="9"/>
        <v>6881.0387420477</v>
      </c>
      <c r="AZ106" s="153">
        <f t="shared" si="10"/>
        <v>0</v>
      </c>
      <c r="BA106" s="153">
        <f t="shared" si="11"/>
        <v>-407.66132721756497</v>
      </c>
    </row>
    <row r="107" spans="1:53" s="147" customFormat="1" x14ac:dyDescent="0.2">
      <c r="A107" s="152">
        <v>0.55208333333333304</v>
      </c>
      <c r="B107" s="153">
        <v>3002.01514105263</v>
      </c>
      <c r="C107" s="153">
        <v>3423.99057274701</v>
      </c>
      <c r="D107" s="153">
        <v>0</v>
      </c>
      <c r="E107" s="153">
        <v>386.44616102385697</v>
      </c>
      <c r="F107" s="153">
        <v>134.59279383190901</v>
      </c>
      <c r="G107" s="153">
        <v>0</v>
      </c>
      <c r="H107" s="153">
        <v>1253.37749219333</v>
      </c>
      <c r="I107" s="153">
        <v>110.68829221430499</v>
      </c>
      <c r="J107" s="153">
        <v>-918.35027167071303</v>
      </c>
      <c r="K107" s="153">
        <v>-1003.73509087249</v>
      </c>
      <c r="L107" s="153">
        <v>-542.91195411425304</v>
      </c>
      <c r="M107" s="153">
        <v>6389.02509051984</v>
      </c>
      <c r="N107" s="153">
        <v>5846.11313640559</v>
      </c>
      <c r="O107" s="153">
        <f t="shared" si="3"/>
        <v>6389.02509051984</v>
      </c>
      <c r="P107" s="153">
        <f t="shared" si="4"/>
        <v>0</v>
      </c>
      <c r="Q107" s="153">
        <f t="shared" si="5"/>
        <v>-918.35027167071303</v>
      </c>
      <c r="S107" s="152">
        <v>0.55208333333333304</v>
      </c>
      <c r="T107" s="153">
        <v>3019.9673993040601</v>
      </c>
      <c r="U107" s="153">
        <v>2914.34561063089</v>
      </c>
      <c r="V107" s="153">
        <v>0</v>
      </c>
      <c r="W107" s="153">
        <v>366.64265054885101</v>
      </c>
      <c r="X107" s="153">
        <v>103.174919707488</v>
      </c>
      <c r="Y107" s="153">
        <v>0</v>
      </c>
      <c r="Z107" s="153">
        <v>1457.79802985263</v>
      </c>
      <c r="AA107" s="153">
        <v>54.310365977389203</v>
      </c>
      <c r="AB107" s="153">
        <v>-457.36957833190797</v>
      </c>
      <c r="AC107" s="153">
        <v>-1107.90044190239</v>
      </c>
      <c r="AD107" s="153">
        <v>-498.74552509651801</v>
      </c>
      <c r="AE107" s="153">
        <v>6350.9689557870097</v>
      </c>
      <c r="AF107" s="153">
        <v>5852.2234306904902</v>
      </c>
      <c r="AG107" s="153">
        <f t="shared" si="6"/>
        <v>6350.9689557870097</v>
      </c>
      <c r="AH107" s="153">
        <f t="shared" si="7"/>
        <v>0</v>
      </c>
      <c r="AI107" s="153">
        <f t="shared" si="8"/>
        <v>-457.36957833190797</v>
      </c>
      <c r="AK107" s="152">
        <v>0.55208333333333304</v>
      </c>
      <c r="AL107" s="147">
        <v>3033.1347905686998</v>
      </c>
      <c r="AM107" s="147">
        <v>3963.7357572836099</v>
      </c>
      <c r="AN107" s="147">
        <v>0</v>
      </c>
      <c r="AO107" s="147">
        <v>378.14089852625102</v>
      </c>
      <c r="AP107" s="147">
        <v>96.402030522991595</v>
      </c>
      <c r="AQ107" s="147">
        <v>0</v>
      </c>
      <c r="AR107" s="147">
        <v>932.18728220468495</v>
      </c>
      <c r="AS107" s="147">
        <v>6.7695811401904802</v>
      </c>
      <c r="AT107" s="147">
        <v>-410.91038119771702</v>
      </c>
      <c r="AU107" s="147">
        <v>-1107.56928279206</v>
      </c>
      <c r="AV107" s="147">
        <v>-596.47378785395995</v>
      </c>
      <c r="AW107" s="147">
        <v>6891.8906762566403</v>
      </c>
      <c r="AX107" s="147">
        <v>6295.4168884026803</v>
      </c>
      <c r="AY107" s="147">
        <f t="shared" si="9"/>
        <v>6891.8906762566403</v>
      </c>
      <c r="AZ107" s="153">
        <f t="shared" si="10"/>
        <v>0</v>
      </c>
      <c r="BA107" s="153">
        <f t="shared" si="11"/>
        <v>-410.91038119771702</v>
      </c>
    </row>
    <row r="108" spans="1:53" s="147" customFormat="1" x14ac:dyDescent="0.2">
      <c r="A108" s="152">
        <v>0.5625</v>
      </c>
      <c r="B108" s="153">
        <v>3000.9147485942099</v>
      </c>
      <c r="C108" s="153">
        <v>3423.2206292564501</v>
      </c>
      <c r="D108" s="153">
        <v>0</v>
      </c>
      <c r="E108" s="153">
        <v>387.78347970453802</v>
      </c>
      <c r="F108" s="153">
        <v>133.979789837395</v>
      </c>
      <c r="G108" s="153">
        <v>0</v>
      </c>
      <c r="H108" s="153">
        <v>1239.8267871435501</v>
      </c>
      <c r="I108" s="153">
        <v>98.984623210426705</v>
      </c>
      <c r="J108" s="153">
        <v>-897.14913706652499</v>
      </c>
      <c r="K108" s="153">
        <v>-1001.21656300046</v>
      </c>
      <c r="L108" s="153">
        <v>-542.63924091439299</v>
      </c>
      <c r="M108" s="153">
        <v>6386.3443576795798</v>
      </c>
      <c r="N108" s="153">
        <v>5843.7051167651798</v>
      </c>
      <c r="O108" s="153">
        <f t="shared" si="3"/>
        <v>6386.3443576795798</v>
      </c>
      <c r="P108" s="153">
        <f t="shared" si="4"/>
        <v>0</v>
      </c>
      <c r="Q108" s="153">
        <f t="shared" si="5"/>
        <v>-897.14913706652499</v>
      </c>
      <c r="S108" s="152">
        <v>0.5625</v>
      </c>
      <c r="T108" s="153">
        <v>3019.5272976173001</v>
      </c>
      <c r="U108" s="153">
        <v>2913.24331183698</v>
      </c>
      <c r="V108" s="153">
        <v>0</v>
      </c>
      <c r="W108" s="153">
        <v>366.277487760604</v>
      </c>
      <c r="X108" s="153">
        <v>103.118021507574</v>
      </c>
      <c r="Y108" s="153">
        <v>0</v>
      </c>
      <c r="Z108" s="153">
        <v>1436.5258229108999</v>
      </c>
      <c r="AA108" s="153">
        <v>53.409797161786599</v>
      </c>
      <c r="AB108" s="153">
        <v>-457.00270239511201</v>
      </c>
      <c r="AC108" s="153">
        <v>-1105.27193701594</v>
      </c>
      <c r="AD108" s="153">
        <v>-498.41619843165</v>
      </c>
      <c r="AE108" s="153">
        <v>6329.8270993840797</v>
      </c>
      <c r="AF108" s="153">
        <v>5831.41090095243</v>
      </c>
      <c r="AG108" s="153">
        <f t="shared" si="6"/>
        <v>6329.8270993840797</v>
      </c>
      <c r="AH108" s="153">
        <f t="shared" si="7"/>
        <v>0</v>
      </c>
      <c r="AI108" s="153">
        <f t="shared" si="8"/>
        <v>-457.00270239511201</v>
      </c>
      <c r="AK108" s="152">
        <v>0.5625</v>
      </c>
      <c r="AL108" s="147">
        <v>3031.9211434209201</v>
      </c>
      <c r="AM108" s="147">
        <v>3923.4089447666101</v>
      </c>
      <c r="AN108" s="147">
        <v>0</v>
      </c>
      <c r="AO108" s="147">
        <v>377.80373252478699</v>
      </c>
      <c r="AP108" s="147">
        <v>96.408091930493001</v>
      </c>
      <c r="AQ108" s="147">
        <v>0</v>
      </c>
      <c r="AR108" s="147">
        <v>928.63243757073099</v>
      </c>
      <c r="AS108" s="147">
        <v>6.8171764166833899</v>
      </c>
      <c r="AT108" s="147">
        <v>-391.51546385409398</v>
      </c>
      <c r="AU108" s="147">
        <v>-1104.7526257184099</v>
      </c>
      <c r="AV108" s="147">
        <v>-592.37002471478695</v>
      </c>
      <c r="AW108" s="147">
        <v>6868.7234370577198</v>
      </c>
      <c r="AX108" s="147">
        <v>6276.3534123429299</v>
      </c>
      <c r="AY108" s="147">
        <f t="shared" si="9"/>
        <v>6868.7234370577198</v>
      </c>
      <c r="AZ108" s="153">
        <f t="shared" si="10"/>
        <v>0</v>
      </c>
      <c r="BA108" s="153">
        <f t="shared" si="11"/>
        <v>-391.51546385409398</v>
      </c>
    </row>
    <row r="109" spans="1:53" s="147" customFormat="1" x14ac:dyDescent="0.2">
      <c r="A109" s="152">
        <v>0.57291666666666696</v>
      </c>
      <c r="B109" s="153">
        <v>3000.8146966343202</v>
      </c>
      <c r="C109" s="153">
        <v>3402.0662295479901</v>
      </c>
      <c r="D109" s="153">
        <v>0</v>
      </c>
      <c r="E109" s="153">
        <v>386.72393979472298</v>
      </c>
      <c r="F109" s="153">
        <v>128.802618007414</v>
      </c>
      <c r="G109" s="153">
        <v>0</v>
      </c>
      <c r="H109" s="153">
        <v>1214.3855799527601</v>
      </c>
      <c r="I109" s="153">
        <v>104.451375462328</v>
      </c>
      <c r="J109" s="153">
        <v>-912.758587594711</v>
      </c>
      <c r="K109" s="153">
        <v>-1000.07496742541</v>
      </c>
      <c r="L109" s="153">
        <v>-540.33008191553597</v>
      </c>
      <c r="M109" s="153">
        <v>6324.4108843794102</v>
      </c>
      <c r="N109" s="153">
        <v>5784.08080246388</v>
      </c>
      <c r="O109" s="153">
        <f t="shared" si="3"/>
        <v>6324.4108843794102</v>
      </c>
      <c r="P109" s="153">
        <f t="shared" si="4"/>
        <v>0</v>
      </c>
      <c r="Q109" s="153">
        <f t="shared" si="5"/>
        <v>-912.758587594711</v>
      </c>
      <c r="S109" s="152">
        <v>0.57291666666666696</v>
      </c>
      <c r="T109" s="153">
        <v>3019.3806079088899</v>
      </c>
      <c r="U109" s="153">
        <v>2910.2972926727898</v>
      </c>
      <c r="V109" s="153">
        <v>0</v>
      </c>
      <c r="W109" s="153">
        <v>365.93031192006202</v>
      </c>
      <c r="X109" s="153">
        <v>103.027852303557</v>
      </c>
      <c r="Y109" s="153">
        <v>0</v>
      </c>
      <c r="Z109" s="153">
        <v>1407.46675187049</v>
      </c>
      <c r="AA109" s="153">
        <v>52.511636694167102</v>
      </c>
      <c r="AB109" s="153">
        <v>-485.49493236452099</v>
      </c>
      <c r="AC109" s="153">
        <v>-1103.4453890889799</v>
      </c>
      <c r="AD109" s="153">
        <v>-497.86769006492699</v>
      </c>
      <c r="AE109" s="153">
        <v>6269.6741319164503</v>
      </c>
      <c r="AF109" s="153">
        <v>5771.8064418515296</v>
      </c>
      <c r="AG109" s="153">
        <f t="shared" si="6"/>
        <v>6269.6741319164503</v>
      </c>
      <c r="AH109" s="153">
        <f t="shared" si="7"/>
        <v>0</v>
      </c>
      <c r="AI109" s="153">
        <f t="shared" si="8"/>
        <v>-485.49493236452099</v>
      </c>
      <c r="AK109" s="152">
        <v>0.57291666666666696</v>
      </c>
      <c r="AL109" s="147">
        <v>3030.2672978482701</v>
      </c>
      <c r="AM109" s="147">
        <v>3938.2264513013001</v>
      </c>
      <c r="AN109" s="147">
        <v>0</v>
      </c>
      <c r="AO109" s="147">
        <v>376.15991856927502</v>
      </c>
      <c r="AP109" s="147">
        <v>96.369389629307307</v>
      </c>
      <c r="AQ109" s="147">
        <v>0</v>
      </c>
      <c r="AR109" s="147">
        <v>911.10616928918705</v>
      </c>
      <c r="AS109" s="147">
        <v>5.7693692804334704</v>
      </c>
      <c r="AT109" s="147">
        <v>-436.612494791583</v>
      </c>
      <c r="AU109" s="147">
        <v>-1102.5974040584299</v>
      </c>
      <c r="AV109" s="147">
        <v>-593.49249649609601</v>
      </c>
      <c r="AW109" s="147">
        <v>6818.6886970677497</v>
      </c>
      <c r="AX109" s="147">
        <v>6225.1962005716496</v>
      </c>
      <c r="AY109" s="147">
        <f t="shared" si="9"/>
        <v>6818.6886970677497</v>
      </c>
      <c r="AZ109" s="153">
        <f t="shared" si="10"/>
        <v>0</v>
      </c>
      <c r="BA109" s="153">
        <f t="shared" si="11"/>
        <v>-436.612494791583</v>
      </c>
    </row>
    <row r="110" spans="1:53" s="147" customFormat="1" x14ac:dyDescent="0.2">
      <c r="A110" s="152">
        <v>0.58333333333333304</v>
      </c>
      <c r="B110" s="153">
        <v>2997.6468838812498</v>
      </c>
      <c r="C110" s="153">
        <v>3409.7250060688898</v>
      </c>
      <c r="D110" s="153">
        <v>0</v>
      </c>
      <c r="E110" s="153">
        <v>387.61114270811402</v>
      </c>
      <c r="F110" s="153">
        <v>63.396079150635302</v>
      </c>
      <c r="G110" s="153">
        <v>0</v>
      </c>
      <c r="H110" s="153">
        <v>1161.55483220263</v>
      </c>
      <c r="I110" s="153">
        <v>104.907768185425</v>
      </c>
      <c r="J110" s="153">
        <v>-824.35490785030095</v>
      </c>
      <c r="K110" s="153">
        <v>-995.47831123652895</v>
      </c>
      <c r="L110" s="153">
        <v>-540.09218504705302</v>
      </c>
      <c r="M110" s="153">
        <v>6305.0084931101201</v>
      </c>
      <c r="N110" s="153">
        <v>5764.9163080630597</v>
      </c>
      <c r="O110" s="153">
        <f t="shared" si="3"/>
        <v>6305.0084931101201</v>
      </c>
      <c r="P110" s="153">
        <f t="shared" si="4"/>
        <v>0</v>
      </c>
      <c r="Q110" s="153">
        <f t="shared" si="5"/>
        <v>-824.35490785030095</v>
      </c>
      <c r="S110" s="152">
        <v>0.58333333333333304</v>
      </c>
      <c r="T110" s="153">
        <v>3016.1663286911498</v>
      </c>
      <c r="U110" s="153">
        <v>2935.2347501066401</v>
      </c>
      <c r="V110" s="153">
        <v>0</v>
      </c>
      <c r="W110" s="153">
        <v>365.37453667906499</v>
      </c>
      <c r="X110" s="153">
        <v>100.911003296087</v>
      </c>
      <c r="Y110" s="153">
        <v>0</v>
      </c>
      <c r="Z110" s="153">
        <v>1396.90933005795</v>
      </c>
      <c r="AA110" s="153">
        <v>52.474096217754202</v>
      </c>
      <c r="AB110" s="153">
        <v>-502.22568496633397</v>
      </c>
      <c r="AC110" s="153">
        <v>-1100.6354503379</v>
      </c>
      <c r="AD110" s="153">
        <v>-499.97910600724703</v>
      </c>
      <c r="AE110" s="153">
        <v>6264.2089097444104</v>
      </c>
      <c r="AF110" s="153">
        <v>5764.2298037371602</v>
      </c>
      <c r="AG110" s="153">
        <f t="shared" si="6"/>
        <v>6264.2089097444104</v>
      </c>
      <c r="AH110" s="153">
        <f t="shared" si="7"/>
        <v>0</v>
      </c>
      <c r="AI110" s="153">
        <f t="shared" si="8"/>
        <v>-502.22568496633397</v>
      </c>
      <c r="AK110" s="152">
        <v>0.58333333333333304</v>
      </c>
      <c r="AL110" s="147">
        <v>3028.1733515351398</v>
      </c>
      <c r="AM110" s="147">
        <v>3975.92642806715</v>
      </c>
      <c r="AN110" s="147">
        <v>0</v>
      </c>
      <c r="AO110" s="147">
        <v>376.97922909138299</v>
      </c>
      <c r="AP110" s="147">
        <v>97.715394252988006</v>
      </c>
      <c r="AQ110" s="147">
        <v>0</v>
      </c>
      <c r="AR110" s="147">
        <v>884.12914470628698</v>
      </c>
      <c r="AS110" s="147">
        <v>4.1633964885721602</v>
      </c>
      <c r="AT110" s="147">
        <v>-471.59847604298398</v>
      </c>
      <c r="AU110" s="147">
        <v>-1099.31287386033</v>
      </c>
      <c r="AV110" s="147">
        <v>-596.94475726088206</v>
      </c>
      <c r="AW110" s="147">
        <v>6796.1755942381997</v>
      </c>
      <c r="AX110" s="147">
        <v>6199.23083697731</v>
      </c>
      <c r="AY110" s="147">
        <f t="shared" si="9"/>
        <v>6796.1755942381997</v>
      </c>
      <c r="AZ110" s="153">
        <f t="shared" si="10"/>
        <v>0</v>
      </c>
      <c r="BA110" s="153">
        <f t="shared" si="11"/>
        <v>-471.59847604298398</v>
      </c>
    </row>
    <row r="111" spans="1:53" s="147" customFormat="1" x14ac:dyDescent="0.2">
      <c r="A111" s="152">
        <v>0.59375</v>
      </c>
      <c r="B111" s="153">
        <v>2998.38049513538</v>
      </c>
      <c r="C111" s="153">
        <v>3437.7101953449401</v>
      </c>
      <c r="D111" s="153">
        <v>0</v>
      </c>
      <c r="E111" s="153">
        <v>385.73775522833103</v>
      </c>
      <c r="F111" s="153">
        <v>61.0002069961918</v>
      </c>
      <c r="G111" s="153">
        <v>0</v>
      </c>
      <c r="H111" s="153">
        <v>1151.71439442531</v>
      </c>
      <c r="I111" s="153">
        <v>98.398656937185294</v>
      </c>
      <c r="J111" s="153">
        <v>-839.59206498087701</v>
      </c>
      <c r="K111" s="153">
        <v>-996.15250599773799</v>
      </c>
      <c r="L111" s="153">
        <v>-542.58718691450804</v>
      </c>
      <c r="M111" s="153">
        <v>6297.19713308872</v>
      </c>
      <c r="N111" s="153">
        <v>5754.6099461742097</v>
      </c>
      <c r="O111" s="153">
        <f t="shared" si="3"/>
        <v>6297.19713308872</v>
      </c>
      <c r="P111" s="153">
        <f t="shared" si="4"/>
        <v>0</v>
      </c>
      <c r="Q111" s="153">
        <f t="shared" si="5"/>
        <v>-839.59206498087701</v>
      </c>
      <c r="S111" s="152">
        <v>0.59375</v>
      </c>
      <c r="T111" s="153">
        <v>3014.7458969153499</v>
      </c>
      <c r="U111" s="153">
        <v>2936.8461214865101</v>
      </c>
      <c r="V111" s="153">
        <v>0</v>
      </c>
      <c r="W111" s="153">
        <v>368.08879736020498</v>
      </c>
      <c r="X111" s="153">
        <v>100.65850176358499</v>
      </c>
      <c r="Y111" s="153">
        <v>0</v>
      </c>
      <c r="Z111" s="153">
        <v>1370.5193559182401</v>
      </c>
      <c r="AA111" s="153">
        <v>45.677837975726199</v>
      </c>
      <c r="AB111" s="153">
        <v>-506.57296563409301</v>
      </c>
      <c r="AC111" s="153">
        <v>-1098.68175947705</v>
      </c>
      <c r="AD111" s="153">
        <v>-499.92883513512999</v>
      </c>
      <c r="AE111" s="153">
        <v>6231.2817863084701</v>
      </c>
      <c r="AF111" s="153">
        <v>5731.3529511733404</v>
      </c>
      <c r="AG111" s="153">
        <f t="shared" si="6"/>
        <v>6231.2817863084701</v>
      </c>
      <c r="AH111" s="153">
        <f t="shared" si="7"/>
        <v>0</v>
      </c>
      <c r="AI111" s="153">
        <f t="shared" si="8"/>
        <v>-506.57296563409301</v>
      </c>
      <c r="AK111" s="152">
        <v>0.59375</v>
      </c>
      <c r="AL111" s="147">
        <v>3026.4195422695798</v>
      </c>
      <c r="AM111" s="147">
        <v>3915.10085716197</v>
      </c>
      <c r="AN111" s="147">
        <v>0</v>
      </c>
      <c r="AO111" s="147">
        <v>375.58463879887802</v>
      </c>
      <c r="AP111" s="147">
        <v>97.824029778749605</v>
      </c>
      <c r="AQ111" s="147">
        <v>0</v>
      </c>
      <c r="AR111" s="147">
        <v>843.00591830384803</v>
      </c>
      <c r="AS111" s="147">
        <v>3.6051556331055701</v>
      </c>
      <c r="AT111" s="147">
        <v>-360.22225167522998</v>
      </c>
      <c r="AU111" s="147">
        <v>-1098.6814170969001</v>
      </c>
      <c r="AV111" s="147">
        <v>-590.43075392597495</v>
      </c>
      <c r="AW111" s="147">
        <v>6802.6364731740096</v>
      </c>
      <c r="AX111" s="147">
        <v>6212.2057192480397</v>
      </c>
      <c r="AY111" s="147">
        <f t="shared" si="9"/>
        <v>6802.6364731740096</v>
      </c>
      <c r="AZ111" s="153">
        <f t="shared" si="10"/>
        <v>0</v>
      </c>
      <c r="BA111" s="153">
        <f t="shared" si="11"/>
        <v>-360.22225167522998</v>
      </c>
    </row>
    <row r="112" spans="1:53" s="147" customFormat="1" x14ac:dyDescent="0.2">
      <c r="A112" s="152">
        <v>0.60416666666666696</v>
      </c>
      <c r="B112" s="153">
        <v>2996.8799762466501</v>
      </c>
      <c r="C112" s="153">
        <v>3409.2961357681902</v>
      </c>
      <c r="D112" s="153">
        <v>0</v>
      </c>
      <c r="E112" s="153">
        <v>382.83526537117098</v>
      </c>
      <c r="F112" s="153">
        <v>61.072262965170999</v>
      </c>
      <c r="G112" s="153">
        <v>0</v>
      </c>
      <c r="H112" s="153">
        <v>1155.28839154978</v>
      </c>
      <c r="I112" s="153">
        <v>100.76412305847199</v>
      </c>
      <c r="J112" s="153">
        <v>-848.54347529716301</v>
      </c>
      <c r="K112" s="153">
        <v>-993.78242528365297</v>
      </c>
      <c r="L112" s="153">
        <v>-539.58045307037401</v>
      </c>
      <c r="M112" s="153">
        <v>6263.8102543786099</v>
      </c>
      <c r="N112" s="153">
        <v>5724.22980130824</v>
      </c>
      <c r="O112" s="153">
        <f t="shared" si="3"/>
        <v>6263.8102543786099</v>
      </c>
      <c r="P112" s="153">
        <f t="shared" si="4"/>
        <v>0</v>
      </c>
      <c r="Q112" s="153">
        <f t="shared" si="5"/>
        <v>-848.54347529716301</v>
      </c>
      <c r="S112" s="152">
        <v>0.60416666666666696</v>
      </c>
      <c r="T112" s="153">
        <v>3013.7722582214601</v>
      </c>
      <c r="U112" s="153">
        <v>2915.8586133611998</v>
      </c>
      <c r="V112" s="153">
        <v>0</v>
      </c>
      <c r="W112" s="153">
        <v>368.57035436817802</v>
      </c>
      <c r="X112" s="153">
        <v>100.61851264321299</v>
      </c>
      <c r="Y112" s="153">
        <v>0</v>
      </c>
      <c r="Z112" s="153">
        <v>1335.4548527685999</v>
      </c>
      <c r="AA112" s="153">
        <v>46.118381102073599</v>
      </c>
      <c r="AB112" s="153">
        <v>-521.16936672591305</v>
      </c>
      <c r="AC112" s="153">
        <v>-1097.0323532182299</v>
      </c>
      <c r="AD112" s="153">
        <v>-497.60336500290998</v>
      </c>
      <c r="AE112" s="153">
        <v>6162.1912525205898</v>
      </c>
      <c r="AF112" s="153">
        <v>5664.5878875176804</v>
      </c>
      <c r="AG112" s="153">
        <f t="shared" si="6"/>
        <v>6162.1912525205898</v>
      </c>
      <c r="AH112" s="153">
        <f t="shared" si="7"/>
        <v>0</v>
      </c>
      <c r="AI112" s="153">
        <f t="shared" si="8"/>
        <v>-521.16936672591305</v>
      </c>
      <c r="AK112" s="152">
        <v>0.60416666666666696</v>
      </c>
      <c r="AL112" s="147">
        <v>3023.67874620357</v>
      </c>
      <c r="AM112" s="147">
        <v>3933.74516334482</v>
      </c>
      <c r="AN112" s="147">
        <v>0</v>
      </c>
      <c r="AO112" s="147">
        <v>372.71195610071197</v>
      </c>
      <c r="AP112" s="147">
        <v>97.967068796689304</v>
      </c>
      <c r="AQ112" s="147">
        <v>0</v>
      </c>
      <c r="AR112" s="147">
        <v>793.55472807583806</v>
      </c>
      <c r="AS112" s="147">
        <v>3.2921083071348098</v>
      </c>
      <c r="AT112" s="147">
        <v>-434.86784611405898</v>
      </c>
      <c r="AU112" s="147">
        <v>-1028.1091383866601</v>
      </c>
      <c r="AV112" s="147">
        <v>-591.56512398010602</v>
      </c>
      <c r="AW112" s="147">
        <v>6761.9727863280496</v>
      </c>
      <c r="AX112" s="147">
        <v>6170.4076623479496</v>
      </c>
      <c r="AY112" s="147">
        <f t="shared" si="9"/>
        <v>6761.9727863280496</v>
      </c>
      <c r="AZ112" s="153">
        <f t="shared" si="10"/>
        <v>0</v>
      </c>
      <c r="BA112" s="153">
        <f t="shared" si="11"/>
        <v>-434.86784611405898</v>
      </c>
    </row>
    <row r="113" spans="1:53" s="147" customFormat="1" x14ac:dyDescent="0.2">
      <c r="A113" s="152">
        <v>0.61458333333333304</v>
      </c>
      <c r="B113" s="153">
        <v>2994.4257806375899</v>
      </c>
      <c r="C113" s="153">
        <v>3419.9757381724498</v>
      </c>
      <c r="D113" s="153">
        <v>0</v>
      </c>
      <c r="E113" s="153">
        <v>382.91186174216699</v>
      </c>
      <c r="F113" s="153">
        <v>61.143335352315098</v>
      </c>
      <c r="G113" s="153">
        <v>0</v>
      </c>
      <c r="H113" s="153">
        <v>1087.3693252944199</v>
      </c>
      <c r="I113" s="153">
        <v>97.152637611550901</v>
      </c>
      <c r="J113" s="153">
        <v>-837.93508006754496</v>
      </c>
      <c r="K113" s="153">
        <v>-992.50746385205105</v>
      </c>
      <c r="L113" s="153">
        <v>-539.96420255439398</v>
      </c>
      <c r="M113" s="153">
        <v>6212.5361348909</v>
      </c>
      <c r="N113" s="153">
        <v>5672.5719323365001</v>
      </c>
      <c r="O113" s="153">
        <f t="shared" si="3"/>
        <v>6212.5361348909</v>
      </c>
      <c r="P113" s="153">
        <f t="shared" si="4"/>
        <v>0</v>
      </c>
      <c r="Q113" s="153">
        <f t="shared" si="5"/>
        <v>-837.93508006754496</v>
      </c>
      <c r="S113" s="152">
        <v>0.61458333333333304</v>
      </c>
      <c r="T113" s="153">
        <v>3013.4455683558699</v>
      </c>
      <c r="U113" s="153">
        <v>2960.28381939069</v>
      </c>
      <c r="V113" s="153">
        <v>0</v>
      </c>
      <c r="W113" s="153">
        <v>365.95764426016098</v>
      </c>
      <c r="X113" s="153">
        <v>100.56082733637901</v>
      </c>
      <c r="Y113" s="153">
        <v>0</v>
      </c>
      <c r="Z113" s="153">
        <v>1292.66374347379</v>
      </c>
      <c r="AA113" s="153">
        <v>43.508509200743802</v>
      </c>
      <c r="AB113" s="153">
        <v>-509.33296323504101</v>
      </c>
      <c r="AC113" s="153">
        <v>-1093.356502956</v>
      </c>
      <c r="AD113" s="153">
        <v>-501.38697472138801</v>
      </c>
      <c r="AE113" s="153">
        <v>6173.7306458266003</v>
      </c>
      <c r="AF113" s="153">
        <v>5672.34367110521</v>
      </c>
      <c r="AG113" s="153">
        <f t="shared" si="6"/>
        <v>6173.7306458266003</v>
      </c>
      <c r="AH113" s="153">
        <f t="shared" si="7"/>
        <v>0</v>
      </c>
      <c r="AI113" s="153">
        <f t="shared" si="8"/>
        <v>-509.33296323504101</v>
      </c>
      <c r="AK113" s="152">
        <v>0.61458333333333304</v>
      </c>
      <c r="AL113" s="147">
        <v>3020.3711201811998</v>
      </c>
      <c r="AM113" s="147">
        <v>3920.9178187276302</v>
      </c>
      <c r="AN113" s="147">
        <v>0</v>
      </c>
      <c r="AO113" s="147">
        <v>373.88026783395202</v>
      </c>
      <c r="AP113" s="147">
        <v>101.43170975743099</v>
      </c>
      <c r="AQ113" s="147">
        <v>0</v>
      </c>
      <c r="AR113" s="147">
        <v>765.45783136709099</v>
      </c>
      <c r="AS113" s="147">
        <v>3.4228275734160398</v>
      </c>
      <c r="AT113" s="147">
        <v>-450.38740096095199</v>
      </c>
      <c r="AU113" s="147">
        <v>-982.29746400151203</v>
      </c>
      <c r="AV113" s="147">
        <v>-590.00472119086305</v>
      </c>
      <c r="AW113" s="147">
        <v>6752.7967104782601</v>
      </c>
      <c r="AX113" s="147">
        <v>6162.7919892873897</v>
      </c>
      <c r="AY113" s="147">
        <f t="shared" si="9"/>
        <v>6752.7967104782601</v>
      </c>
      <c r="AZ113" s="153">
        <f t="shared" si="10"/>
        <v>0</v>
      </c>
      <c r="BA113" s="153">
        <f t="shared" si="11"/>
        <v>-450.38740096095199</v>
      </c>
    </row>
    <row r="114" spans="1:53" s="147" customFormat="1" x14ac:dyDescent="0.2">
      <c r="A114" s="152">
        <v>0.625</v>
      </c>
      <c r="B114" s="153">
        <v>2988.5436860252898</v>
      </c>
      <c r="C114" s="153">
        <v>3522.2866259194202</v>
      </c>
      <c r="D114" s="153">
        <v>0</v>
      </c>
      <c r="E114" s="153">
        <v>383.07888691115602</v>
      </c>
      <c r="F114" s="153">
        <v>63.240662875350402</v>
      </c>
      <c r="G114" s="153">
        <v>0</v>
      </c>
      <c r="H114" s="153">
        <v>1071.1187228848601</v>
      </c>
      <c r="I114" s="153">
        <v>95.277146540260205</v>
      </c>
      <c r="J114" s="153">
        <v>-817.43957287594503</v>
      </c>
      <c r="K114" s="153">
        <v>-989.50863836594601</v>
      </c>
      <c r="L114" s="153">
        <v>-549.52048872798503</v>
      </c>
      <c r="M114" s="153">
        <v>6316.5975199144495</v>
      </c>
      <c r="N114" s="153">
        <v>5767.0770311864699</v>
      </c>
      <c r="O114" s="153">
        <f t="shared" si="3"/>
        <v>6316.5975199144495</v>
      </c>
      <c r="P114" s="153">
        <f t="shared" si="4"/>
        <v>0</v>
      </c>
      <c r="Q114" s="153">
        <f t="shared" si="5"/>
        <v>-817.43957287594503</v>
      </c>
      <c r="S114" s="152">
        <v>0.625</v>
      </c>
      <c r="T114" s="153">
        <v>3013.0054341075702</v>
      </c>
      <c r="U114" s="153">
        <v>3075.48454402688</v>
      </c>
      <c r="V114" s="153">
        <v>0</v>
      </c>
      <c r="W114" s="153">
        <v>366.84268281404599</v>
      </c>
      <c r="X114" s="153">
        <v>103.58278366407301</v>
      </c>
      <c r="Y114" s="153">
        <v>0</v>
      </c>
      <c r="Z114" s="153">
        <v>1235.91976099773</v>
      </c>
      <c r="AA114" s="153">
        <v>43.319046823256997</v>
      </c>
      <c r="AB114" s="153">
        <v>-511.84011858654401</v>
      </c>
      <c r="AC114" s="153">
        <v>-1090.0443607379</v>
      </c>
      <c r="AD114" s="153">
        <v>-512.25414994797097</v>
      </c>
      <c r="AE114" s="153">
        <v>6236.2697731091102</v>
      </c>
      <c r="AF114" s="153">
        <v>5724.01562316114</v>
      </c>
      <c r="AG114" s="153">
        <f t="shared" si="6"/>
        <v>6236.2697731091102</v>
      </c>
      <c r="AH114" s="153">
        <f t="shared" si="7"/>
        <v>0</v>
      </c>
      <c r="AI114" s="153">
        <f t="shared" si="8"/>
        <v>-511.84011858654401</v>
      </c>
      <c r="AK114" s="152">
        <v>0.625</v>
      </c>
      <c r="AL114" s="147">
        <v>3019.59088239315</v>
      </c>
      <c r="AM114" s="147">
        <v>4108.8746000341898</v>
      </c>
      <c r="AN114" s="147">
        <v>0</v>
      </c>
      <c r="AO114" s="147">
        <v>375.06875777234302</v>
      </c>
      <c r="AP114" s="147">
        <v>126.507498698288</v>
      </c>
      <c r="AQ114" s="147">
        <v>0</v>
      </c>
      <c r="AR114" s="147">
        <v>753.38760133824098</v>
      </c>
      <c r="AS114" s="147">
        <v>3.2477817635400101</v>
      </c>
      <c r="AT114" s="147">
        <v>-624.16991146574298</v>
      </c>
      <c r="AU114" s="147">
        <v>-972.39881058877995</v>
      </c>
      <c r="AV114" s="147">
        <v>-608.72781773784698</v>
      </c>
      <c r="AW114" s="147">
        <v>6790.1083999452303</v>
      </c>
      <c r="AX114" s="147">
        <v>6181.38058220738</v>
      </c>
      <c r="AY114" s="147">
        <f t="shared" si="9"/>
        <v>6790.1083999452303</v>
      </c>
      <c r="AZ114" s="153">
        <f t="shared" si="10"/>
        <v>0</v>
      </c>
      <c r="BA114" s="153">
        <f t="shared" si="11"/>
        <v>-624.16991146574298</v>
      </c>
    </row>
    <row r="115" spans="1:53" s="147" customFormat="1" x14ac:dyDescent="0.2">
      <c r="A115" s="152">
        <v>0.63541666666666696</v>
      </c>
      <c r="B115" s="153">
        <v>2986.5229457906999</v>
      </c>
      <c r="C115" s="153">
        <v>3543.5676389960399</v>
      </c>
      <c r="D115" s="153">
        <v>0</v>
      </c>
      <c r="E115" s="153">
        <v>385.49837721529298</v>
      </c>
      <c r="F115" s="153">
        <v>63.335693484876899</v>
      </c>
      <c r="G115" s="153">
        <v>0</v>
      </c>
      <c r="H115" s="153">
        <v>979.56072375418296</v>
      </c>
      <c r="I115" s="153">
        <v>92.211751492394697</v>
      </c>
      <c r="J115" s="153">
        <v>-774.15322381146098</v>
      </c>
      <c r="K115" s="153">
        <v>-986.90380621136603</v>
      </c>
      <c r="L115" s="153">
        <v>-550.958347368099</v>
      </c>
      <c r="M115" s="153">
        <v>6289.6401007106597</v>
      </c>
      <c r="N115" s="153">
        <v>5738.6817533425601</v>
      </c>
      <c r="O115" s="153">
        <f t="shared" si="3"/>
        <v>6289.6401007106597</v>
      </c>
      <c r="P115" s="153">
        <f t="shared" si="4"/>
        <v>0</v>
      </c>
      <c r="Q115" s="153">
        <f t="shared" si="5"/>
        <v>-774.15322381146098</v>
      </c>
      <c r="S115" s="152">
        <v>0.63541666666666696</v>
      </c>
      <c r="T115" s="153">
        <v>3011.9117736011999</v>
      </c>
      <c r="U115" s="153">
        <v>3128.90112559818</v>
      </c>
      <c r="V115" s="153">
        <v>0</v>
      </c>
      <c r="W115" s="153">
        <v>368.18844328458698</v>
      </c>
      <c r="X115" s="153">
        <v>103.38476198179001</v>
      </c>
      <c r="Y115" s="153">
        <v>0</v>
      </c>
      <c r="Z115" s="153">
        <v>1198.16713609974</v>
      </c>
      <c r="AA115" s="153">
        <v>43.404333870982299</v>
      </c>
      <c r="AB115" s="153">
        <v>-538.59344114944804</v>
      </c>
      <c r="AC115" s="153">
        <v>-1088.25646729456</v>
      </c>
      <c r="AD115" s="153">
        <v>-517.20828304257896</v>
      </c>
      <c r="AE115" s="153">
        <v>6227.1076659924702</v>
      </c>
      <c r="AF115" s="153">
        <v>5709.8993829499004</v>
      </c>
      <c r="AG115" s="153">
        <f t="shared" si="6"/>
        <v>6227.1076659924702</v>
      </c>
      <c r="AH115" s="153">
        <f t="shared" si="7"/>
        <v>0</v>
      </c>
      <c r="AI115" s="153">
        <f t="shared" si="8"/>
        <v>-538.59344114944804</v>
      </c>
      <c r="AK115" s="152">
        <v>0.63541666666666696</v>
      </c>
      <c r="AL115" s="147">
        <v>3018.0838076171599</v>
      </c>
      <c r="AM115" s="147">
        <v>4139.25968323709</v>
      </c>
      <c r="AN115" s="147">
        <v>0</v>
      </c>
      <c r="AO115" s="147">
        <v>374.203246015481</v>
      </c>
      <c r="AP115" s="147">
        <v>129.45272862837999</v>
      </c>
      <c r="AQ115" s="147">
        <v>0</v>
      </c>
      <c r="AR115" s="147">
        <v>747.61389390900899</v>
      </c>
      <c r="AS115" s="147">
        <v>4.0643814378430898</v>
      </c>
      <c r="AT115" s="147">
        <v>-793.22311995668804</v>
      </c>
      <c r="AU115" s="147">
        <v>-836.86580289800304</v>
      </c>
      <c r="AV115" s="147">
        <v>-611.58154711755503</v>
      </c>
      <c r="AW115" s="147">
        <v>6782.5888179902704</v>
      </c>
      <c r="AX115" s="147">
        <v>6171.0072708727203</v>
      </c>
      <c r="AY115" s="147">
        <f t="shared" si="9"/>
        <v>6782.5888179902704</v>
      </c>
      <c r="AZ115" s="153">
        <f t="shared" si="10"/>
        <v>0</v>
      </c>
      <c r="BA115" s="153">
        <f t="shared" si="11"/>
        <v>-793.22311995668804</v>
      </c>
    </row>
    <row r="116" spans="1:53" s="147" customFormat="1" x14ac:dyDescent="0.2">
      <c r="A116" s="152">
        <v>0.64583333333333304</v>
      </c>
      <c r="B116" s="153">
        <v>2988.1768234117599</v>
      </c>
      <c r="C116" s="153">
        <v>3626.4226179010102</v>
      </c>
      <c r="D116" s="153">
        <v>0</v>
      </c>
      <c r="E116" s="153">
        <v>385.64416410606299</v>
      </c>
      <c r="F116" s="153">
        <v>63.282684036299599</v>
      </c>
      <c r="G116" s="153">
        <v>0</v>
      </c>
      <c r="H116" s="153">
        <v>912.201112789288</v>
      </c>
      <c r="I116" s="153">
        <v>92.048684154766605</v>
      </c>
      <c r="J116" s="153">
        <v>-891.65014051322601</v>
      </c>
      <c r="K116" s="153">
        <v>-976.20447400497301</v>
      </c>
      <c r="L116" s="153">
        <v>-558.67532961035499</v>
      </c>
      <c r="M116" s="153">
        <v>6199.9214718809799</v>
      </c>
      <c r="N116" s="153">
        <v>5641.2461422706301</v>
      </c>
      <c r="O116" s="153">
        <f t="shared" si="3"/>
        <v>6199.9214718809799</v>
      </c>
      <c r="P116" s="153">
        <f t="shared" si="4"/>
        <v>0</v>
      </c>
      <c r="Q116" s="153">
        <f t="shared" si="5"/>
        <v>-891.65014051322601</v>
      </c>
      <c r="S116" s="152">
        <v>0.64583333333333304</v>
      </c>
      <c r="T116" s="153">
        <v>3011.2515559479898</v>
      </c>
      <c r="U116" s="153">
        <v>3113.0988411459798</v>
      </c>
      <c r="V116" s="153">
        <v>0</v>
      </c>
      <c r="W116" s="153">
        <v>365.74939299417701</v>
      </c>
      <c r="X116" s="153">
        <v>103.43381762697901</v>
      </c>
      <c r="Y116" s="153">
        <v>0</v>
      </c>
      <c r="Z116" s="153">
        <v>1138.19985595397</v>
      </c>
      <c r="AA116" s="153">
        <v>39.466497571751198</v>
      </c>
      <c r="AB116" s="153">
        <v>-517.16027231329997</v>
      </c>
      <c r="AC116" s="153">
        <v>-1086.0275403630801</v>
      </c>
      <c r="AD116" s="153">
        <v>-514.96303257091904</v>
      </c>
      <c r="AE116" s="153">
        <v>6168.0121485644704</v>
      </c>
      <c r="AF116" s="153">
        <v>5653.04911599355</v>
      </c>
      <c r="AG116" s="153">
        <f t="shared" si="6"/>
        <v>6168.0121485644704</v>
      </c>
      <c r="AH116" s="153">
        <f t="shared" si="7"/>
        <v>0</v>
      </c>
      <c r="AI116" s="153">
        <f t="shared" si="8"/>
        <v>-517.16027231329997</v>
      </c>
      <c r="AK116" s="152">
        <v>0.64583333333333304</v>
      </c>
      <c r="AL116" s="147">
        <v>3015.9231917075399</v>
      </c>
      <c r="AM116" s="147">
        <v>4140.9009879721998</v>
      </c>
      <c r="AN116" s="147">
        <v>0</v>
      </c>
      <c r="AO116" s="147">
        <v>373.68844487562598</v>
      </c>
      <c r="AP116" s="147">
        <v>129.45272862837999</v>
      </c>
      <c r="AQ116" s="147">
        <v>0</v>
      </c>
      <c r="AR116" s="147">
        <v>739.42417143283296</v>
      </c>
      <c r="AS116" s="147">
        <v>6.1812775969268303</v>
      </c>
      <c r="AT116" s="147">
        <v>-865.91351842223503</v>
      </c>
      <c r="AU116" s="147">
        <v>-757.19758109346901</v>
      </c>
      <c r="AV116" s="147">
        <v>-611.55349832685602</v>
      </c>
      <c r="AW116" s="147">
        <v>6782.4597026977999</v>
      </c>
      <c r="AX116" s="147">
        <v>6170.90620437095</v>
      </c>
      <c r="AY116" s="147">
        <f t="shared" si="9"/>
        <v>6782.4597026977999</v>
      </c>
      <c r="AZ116" s="153">
        <f t="shared" si="10"/>
        <v>0</v>
      </c>
      <c r="BA116" s="153">
        <f t="shared" si="11"/>
        <v>-865.91351842223503</v>
      </c>
    </row>
    <row r="117" spans="1:53" s="147" customFormat="1" x14ac:dyDescent="0.2">
      <c r="A117" s="152">
        <v>0.65625</v>
      </c>
      <c r="B117" s="153">
        <v>2992.61177103516</v>
      </c>
      <c r="C117" s="153">
        <v>3591.9841600549598</v>
      </c>
      <c r="D117" s="153">
        <v>0</v>
      </c>
      <c r="E117" s="153">
        <v>388.10457496374801</v>
      </c>
      <c r="F117" s="153">
        <v>63.2788976471155</v>
      </c>
      <c r="G117" s="153">
        <v>0</v>
      </c>
      <c r="H117" s="153">
        <v>864.69875404779202</v>
      </c>
      <c r="I117" s="153">
        <v>91.5968763235837</v>
      </c>
      <c r="J117" s="153">
        <v>-912.80989343172496</v>
      </c>
      <c r="K117" s="153">
        <v>-889.88926482936404</v>
      </c>
      <c r="L117" s="153">
        <v>-555.380506810768</v>
      </c>
      <c r="M117" s="153">
        <v>6189.5758758112797</v>
      </c>
      <c r="N117" s="153">
        <v>5634.1953690005103</v>
      </c>
      <c r="O117" s="153">
        <f t="shared" si="3"/>
        <v>6189.5758758112797</v>
      </c>
      <c r="P117" s="153">
        <f t="shared" si="4"/>
        <v>0</v>
      </c>
      <c r="Q117" s="153">
        <f t="shared" si="5"/>
        <v>-912.80989343172496</v>
      </c>
      <c r="S117" s="152">
        <v>0.65625</v>
      </c>
      <c r="T117" s="153">
        <v>3011.0381639382099</v>
      </c>
      <c r="U117" s="153">
        <v>3110.63437045298</v>
      </c>
      <c r="V117" s="153">
        <v>0</v>
      </c>
      <c r="W117" s="153">
        <v>365.36328663793103</v>
      </c>
      <c r="X117" s="153">
        <v>103.355305998307</v>
      </c>
      <c r="Y117" s="153">
        <v>0</v>
      </c>
      <c r="Z117" s="153">
        <v>1087.0645891194999</v>
      </c>
      <c r="AA117" s="153">
        <v>40.545678125245402</v>
      </c>
      <c r="AB117" s="153">
        <v>-686.34532392659696</v>
      </c>
      <c r="AC117" s="153">
        <v>-905.84753672158604</v>
      </c>
      <c r="AD117" s="153">
        <v>-514.32233099417101</v>
      </c>
      <c r="AE117" s="153">
        <v>6125.8085336239901</v>
      </c>
      <c r="AF117" s="153">
        <v>5611.4862026298097</v>
      </c>
      <c r="AG117" s="153">
        <f t="shared" si="6"/>
        <v>6125.8085336239901</v>
      </c>
      <c r="AH117" s="153">
        <f t="shared" si="7"/>
        <v>0</v>
      </c>
      <c r="AI117" s="153">
        <f t="shared" si="8"/>
        <v>-686.34532392659696</v>
      </c>
      <c r="AK117" s="152">
        <v>0.65625</v>
      </c>
      <c r="AL117" s="147">
        <v>3016.0432295426799</v>
      </c>
      <c r="AM117" s="147">
        <v>4147.7480744192399</v>
      </c>
      <c r="AN117" s="147">
        <v>0</v>
      </c>
      <c r="AO117" s="147">
        <v>369.27229183970502</v>
      </c>
      <c r="AP117" s="147">
        <v>127.175574522925</v>
      </c>
      <c r="AQ117" s="147">
        <v>0</v>
      </c>
      <c r="AR117" s="147">
        <v>683.72497458867804</v>
      </c>
      <c r="AS117" s="147">
        <v>5.83634545045929</v>
      </c>
      <c r="AT117" s="147">
        <v>-912.04628471236504</v>
      </c>
      <c r="AU117" s="147">
        <v>-756.90593047500101</v>
      </c>
      <c r="AV117" s="147">
        <v>-611.51923686887699</v>
      </c>
      <c r="AW117" s="147">
        <v>6680.8482751763304</v>
      </c>
      <c r="AX117" s="147">
        <v>6069.32903830745</v>
      </c>
      <c r="AY117" s="147">
        <f t="shared" si="9"/>
        <v>6680.8482751763304</v>
      </c>
      <c r="AZ117" s="153">
        <f t="shared" si="10"/>
        <v>0</v>
      </c>
      <c r="BA117" s="153">
        <f t="shared" si="11"/>
        <v>-912.04628471236504</v>
      </c>
    </row>
    <row r="118" spans="1:53" s="147" customFormat="1" x14ac:dyDescent="0.2">
      <c r="A118" s="152">
        <v>0.66666666666666696</v>
      </c>
      <c r="B118" s="153">
        <v>2991.9448827967499</v>
      </c>
      <c r="C118" s="153">
        <v>3547.4687879898402</v>
      </c>
      <c r="D118" s="153">
        <v>0</v>
      </c>
      <c r="E118" s="153">
        <v>384.864997595479</v>
      </c>
      <c r="F118" s="153">
        <v>60.394444988258499</v>
      </c>
      <c r="G118" s="153">
        <v>0</v>
      </c>
      <c r="H118" s="153">
        <v>801.52451158684801</v>
      </c>
      <c r="I118" s="153">
        <v>88.555967860520695</v>
      </c>
      <c r="J118" s="153">
        <v>-899.16465118717895</v>
      </c>
      <c r="K118" s="153">
        <v>-768.90263011456898</v>
      </c>
      <c r="L118" s="153">
        <v>-550.26624590815197</v>
      </c>
      <c r="M118" s="153">
        <v>6206.6863115159504</v>
      </c>
      <c r="N118" s="153">
        <v>5656.4200656078001</v>
      </c>
      <c r="O118" s="153">
        <f t="shared" si="3"/>
        <v>6206.6863115159504</v>
      </c>
      <c r="P118" s="153">
        <f t="shared" si="4"/>
        <v>0</v>
      </c>
      <c r="Q118" s="153">
        <f t="shared" si="5"/>
        <v>-899.16465118717895</v>
      </c>
      <c r="S118" s="152">
        <v>0.66666666666666696</v>
      </c>
      <c r="T118" s="153">
        <v>3011.48495702011</v>
      </c>
      <c r="U118" s="153">
        <v>3180.83049903148</v>
      </c>
      <c r="V118" s="153">
        <v>0</v>
      </c>
      <c r="W118" s="153">
        <v>366.14041233508698</v>
      </c>
      <c r="X118" s="153">
        <v>93.718670440796004</v>
      </c>
      <c r="Y118" s="153">
        <v>0</v>
      </c>
      <c r="Z118" s="153">
        <v>1023.4145793807101</v>
      </c>
      <c r="AA118" s="153">
        <v>40.217720888059198</v>
      </c>
      <c r="AB118" s="153">
        <v>-1341.35775662828</v>
      </c>
      <c r="AC118" s="153">
        <v>-180.61666666851801</v>
      </c>
      <c r="AD118" s="153">
        <v>-520.69731702781905</v>
      </c>
      <c r="AE118" s="153">
        <v>6193.8324157994402</v>
      </c>
      <c r="AF118" s="153">
        <v>5673.1350987716296</v>
      </c>
      <c r="AG118" s="153">
        <f t="shared" si="6"/>
        <v>6193.8324157994402</v>
      </c>
      <c r="AH118" s="153">
        <f t="shared" si="7"/>
        <v>0</v>
      </c>
      <c r="AI118" s="153">
        <f t="shared" si="8"/>
        <v>-1341.35775662828</v>
      </c>
      <c r="AK118" s="152">
        <v>0.66666666666666696</v>
      </c>
      <c r="AL118" s="147">
        <v>3017.8970676240701</v>
      </c>
      <c r="AM118" s="147">
        <v>4277.1864488053297</v>
      </c>
      <c r="AN118" s="147">
        <v>0</v>
      </c>
      <c r="AO118" s="147">
        <v>373.08863625062997</v>
      </c>
      <c r="AP118" s="147">
        <v>95.085747574006106</v>
      </c>
      <c r="AQ118" s="147">
        <v>0</v>
      </c>
      <c r="AR118" s="147">
        <v>644.25304383424805</v>
      </c>
      <c r="AS118" s="147">
        <v>7.2166537377069897</v>
      </c>
      <c r="AT118" s="147">
        <v>-1269.4629840038699</v>
      </c>
      <c r="AU118" s="147">
        <v>-425.28293849721501</v>
      </c>
      <c r="AV118" s="147">
        <v>-624.139905803239</v>
      </c>
      <c r="AW118" s="147">
        <v>6719.9816753248997</v>
      </c>
      <c r="AX118" s="147">
        <v>6095.8417695216604</v>
      </c>
      <c r="AY118" s="147">
        <f t="shared" si="9"/>
        <v>6719.9816753248997</v>
      </c>
      <c r="AZ118" s="153">
        <f t="shared" si="10"/>
        <v>0</v>
      </c>
      <c r="BA118" s="153">
        <f t="shared" si="11"/>
        <v>-1269.4629840038699</v>
      </c>
    </row>
    <row r="119" spans="1:53" s="147" customFormat="1" x14ac:dyDescent="0.2">
      <c r="A119" s="152">
        <v>0.67708333333333304</v>
      </c>
      <c r="B119" s="153">
        <v>2990.0641990241502</v>
      </c>
      <c r="C119" s="153">
        <v>3594.8506255252</v>
      </c>
      <c r="D119" s="153">
        <v>0</v>
      </c>
      <c r="E119" s="153">
        <v>386.19006307597601</v>
      </c>
      <c r="F119" s="153">
        <v>60.188412655482999</v>
      </c>
      <c r="G119" s="153">
        <v>0</v>
      </c>
      <c r="H119" s="153">
        <v>755.72925661091699</v>
      </c>
      <c r="I119" s="153">
        <v>80.714010669486896</v>
      </c>
      <c r="J119" s="153">
        <v>-895.82753580922099</v>
      </c>
      <c r="K119" s="153">
        <v>-713.87922946657397</v>
      </c>
      <c r="L119" s="153">
        <v>-554.46682157118596</v>
      </c>
      <c r="M119" s="153">
        <v>6258.0298022854204</v>
      </c>
      <c r="N119" s="153">
        <v>5703.5629807142404</v>
      </c>
      <c r="O119" s="153">
        <f t="shared" ref="O119:O149" si="12">M119</f>
        <v>6258.0298022854204</v>
      </c>
      <c r="P119" s="153">
        <f t="shared" ref="P119:P149" si="13">IF(J119&lt;0,0,J119)</f>
        <v>0</v>
      </c>
      <c r="Q119" s="153">
        <f t="shared" ref="Q119:Q149" si="14">IF(J119&lt;0,J119,0)</f>
        <v>-895.82753580922099</v>
      </c>
      <c r="S119" s="152">
        <v>0.67708333333333304</v>
      </c>
      <c r="T119" s="153">
        <v>3011.61167022772</v>
      </c>
      <c r="U119" s="153">
        <v>3287.2749478805699</v>
      </c>
      <c r="V119" s="153">
        <v>0</v>
      </c>
      <c r="W119" s="153">
        <v>367.00145357620403</v>
      </c>
      <c r="X119" s="153">
        <v>93.237274127268094</v>
      </c>
      <c r="Y119" s="153">
        <v>0</v>
      </c>
      <c r="Z119" s="153">
        <v>953.15494738852703</v>
      </c>
      <c r="AA119" s="153">
        <v>39.6368749274857</v>
      </c>
      <c r="AB119" s="153">
        <v>-1506.2456808475999</v>
      </c>
      <c r="AC119" s="153">
        <v>0</v>
      </c>
      <c r="AD119" s="153">
        <v>-530.60996537476603</v>
      </c>
      <c r="AE119" s="153">
        <v>6245.6714872801704</v>
      </c>
      <c r="AF119" s="153">
        <v>5715.0615219053998</v>
      </c>
      <c r="AG119" s="153">
        <f t="shared" ref="AG119:AG149" si="15">AE119</f>
        <v>6245.6714872801704</v>
      </c>
      <c r="AH119" s="153">
        <f t="shared" ref="AH119:AH149" si="16">IF(AB119&lt;0,0,AB119)</f>
        <v>0</v>
      </c>
      <c r="AI119" s="153">
        <f t="shared" ref="AI119:AI149" si="17">IF(AB119&lt;0,AB119,0)</f>
        <v>-1506.2456808475999</v>
      </c>
      <c r="AK119" s="152">
        <v>0.67708333333333304</v>
      </c>
      <c r="AL119" s="147">
        <v>3016.2832563707698</v>
      </c>
      <c r="AM119" s="147">
        <v>4309.6083971830803</v>
      </c>
      <c r="AN119" s="147">
        <v>0</v>
      </c>
      <c r="AO119" s="147">
        <v>379.57404749143802</v>
      </c>
      <c r="AP119" s="147">
        <v>93.823679854470996</v>
      </c>
      <c r="AQ119" s="147">
        <v>0</v>
      </c>
      <c r="AR119" s="147">
        <v>611.89027172205101</v>
      </c>
      <c r="AS119" s="147">
        <v>6.3341024064440603</v>
      </c>
      <c r="AT119" s="147">
        <v>-1509.76894141241</v>
      </c>
      <c r="AU119" s="147">
        <v>-140.446300224487</v>
      </c>
      <c r="AV119" s="147">
        <v>-627.41001358341498</v>
      </c>
      <c r="AW119" s="147">
        <v>6767.2985133913598</v>
      </c>
      <c r="AX119" s="147">
        <v>6139.8884998079402</v>
      </c>
      <c r="AY119" s="147">
        <f t="shared" ref="AY119:AY149" si="18">AW119</f>
        <v>6767.2985133913598</v>
      </c>
      <c r="AZ119" s="153">
        <f t="shared" ref="AZ119:AZ149" si="19">IF(AT119&lt;0,0,AT119)</f>
        <v>0</v>
      </c>
      <c r="BA119" s="153">
        <f t="shared" ref="BA119:BA149" si="20">IF(AT119&lt;0,AT119,0)</f>
        <v>-1509.76894141241</v>
      </c>
    </row>
    <row r="120" spans="1:53" s="147" customFormat="1" x14ac:dyDescent="0.2">
      <c r="A120" s="152">
        <v>0.6875</v>
      </c>
      <c r="B120" s="153">
        <v>2989.5106975796698</v>
      </c>
      <c r="C120" s="153">
        <v>3643.9857243240099</v>
      </c>
      <c r="D120" s="153">
        <v>0</v>
      </c>
      <c r="E120" s="153">
        <v>386.25380758564398</v>
      </c>
      <c r="F120" s="153">
        <v>60.188412655482999</v>
      </c>
      <c r="G120" s="153">
        <v>0</v>
      </c>
      <c r="H120" s="153">
        <v>717.41798960362405</v>
      </c>
      <c r="I120" s="153">
        <v>85.867022728644699</v>
      </c>
      <c r="J120" s="153">
        <v>-957.83843738802</v>
      </c>
      <c r="K120" s="153">
        <v>-711.42113808601698</v>
      </c>
      <c r="L120" s="153">
        <v>-559.02110146339396</v>
      </c>
      <c r="M120" s="153">
        <v>6213.9640790030298</v>
      </c>
      <c r="N120" s="153">
        <v>5654.9429775396402</v>
      </c>
      <c r="O120" s="153">
        <f t="shared" si="12"/>
        <v>6213.9640790030298</v>
      </c>
      <c r="P120" s="153">
        <f t="shared" si="13"/>
        <v>0</v>
      </c>
      <c r="Q120" s="153">
        <f t="shared" si="14"/>
        <v>-957.83843738802</v>
      </c>
      <c r="S120" s="152">
        <v>0.6875</v>
      </c>
      <c r="T120" s="153">
        <v>3011.6049788325799</v>
      </c>
      <c r="U120" s="153">
        <v>3363.7929093576099</v>
      </c>
      <c r="V120" s="153">
        <v>0</v>
      </c>
      <c r="W120" s="153">
        <v>364.60172356074401</v>
      </c>
      <c r="X120" s="153">
        <v>93.183017012704397</v>
      </c>
      <c r="Y120" s="153">
        <v>0</v>
      </c>
      <c r="Z120" s="153">
        <v>882.85030151791796</v>
      </c>
      <c r="AA120" s="153">
        <v>36.500819609096098</v>
      </c>
      <c r="AB120" s="153">
        <v>-1529.5050129312999</v>
      </c>
      <c r="AC120" s="153">
        <v>0</v>
      </c>
      <c r="AD120" s="153">
        <v>-537.34456841314102</v>
      </c>
      <c r="AE120" s="153">
        <v>6223.0287369593598</v>
      </c>
      <c r="AF120" s="153">
        <v>5685.6841685462196</v>
      </c>
      <c r="AG120" s="153">
        <f t="shared" si="15"/>
        <v>6223.0287369593598</v>
      </c>
      <c r="AH120" s="153">
        <f t="shared" si="16"/>
        <v>0</v>
      </c>
      <c r="AI120" s="153">
        <f t="shared" si="17"/>
        <v>-1529.5050129312999</v>
      </c>
      <c r="AK120" s="152">
        <v>0.6875</v>
      </c>
      <c r="AL120" s="147">
        <v>3015.2963346932402</v>
      </c>
      <c r="AM120" s="147">
        <v>4301.4569813736598</v>
      </c>
      <c r="AN120" s="147">
        <v>0</v>
      </c>
      <c r="AO120" s="147">
        <v>380.23798620712301</v>
      </c>
      <c r="AP120" s="147">
        <v>93.725382302516493</v>
      </c>
      <c r="AQ120" s="147">
        <v>0</v>
      </c>
      <c r="AR120" s="147">
        <v>553.42401086375696</v>
      </c>
      <c r="AS120" s="147">
        <v>5.9946605290958397</v>
      </c>
      <c r="AT120" s="147">
        <v>-1656.4099767795001</v>
      </c>
      <c r="AU120" s="147">
        <v>0</v>
      </c>
      <c r="AV120" s="147">
        <v>-626.15283726992504</v>
      </c>
      <c r="AW120" s="147">
        <v>6693.7253791899002</v>
      </c>
      <c r="AX120" s="147">
        <v>6067.5725419199698</v>
      </c>
      <c r="AY120" s="147">
        <f t="shared" si="18"/>
        <v>6693.7253791899002</v>
      </c>
      <c r="AZ120" s="153">
        <f t="shared" si="19"/>
        <v>0</v>
      </c>
      <c r="BA120" s="153">
        <f t="shared" si="20"/>
        <v>-1656.4099767795001</v>
      </c>
    </row>
    <row r="121" spans="1:53" s="147" customFormat="1" x14ac:dyDescent="0.2">
      <c r="A121" s="152">
        <v>0.69791666666666696</v>
      </c>
      <c r="B121" s="153">
        <v>2991.65141875688</v>
      </c>
      <c r="C121" s="153">
        <v>3693.0340622086801</v>
      </c>
      <c r="D121" s="153">
        <v>0</v>
      </c>
      <c r="E121" s="153">
        <v>388.79343911770297</v>
      </c>
      <c r="F121" s="153">
        <v>60.188412655482999</v>
      </c>
      <c r="G121" s="153">
        <v>0</v>
      </c>
      <c r="H121" s="153">
        <v>675.77627097720801</v>
      </c>
      <c r="I121" s="153">
        <v>77.572043784452504</v>
      </c>
      <c r="J121" s="153">
        <v>-1086.3514334558399</v>
      </c>
      <c r="K121" s="153">
        <v>-630.00704685693097</v>
      </c>
      <c r="L121" s="153">
        <v>-563.72192019940201</v>
      </c>
      <c r="M121" s="153">
        <v>6170.65716718764</v>
      </c>
      <c r="N121" s="153">
        <v>5606.9352469882297</v>
      </c>
      <c r="O121" s="153">
        <f t="shared" si="12"/>
        <v>6170.65716718764</v>
      </c>
      <c r="P121" s="153">
        <f t="shared" si="13"/>
        <v>0</v>
      </c>
      <c r="Q121" s="153">
        <f t="shared" si="14"/>
        <v>-1086.3514334558399</v>
      </c>
      <c r="S121" s="152">
        <v>0.69791666666666696</v>
      </c>
      <c r="T121" s="153">
        <v>3013.1187645249202</v>
      </c>
      <c r="U121" s="153">
        <v>3385.8389840657501</v>
      </c>
      <c r="V121" s="153">
        <v>0</v>
      </c>
      <c r="W121" s="153">
        <v>367.46865886671799</v>
      </c>
      <c r="X121" s="153">
        <v>98.170896344603904</v>
      </c>
      <c r="Y121" s="153">
        <v>0</v>
      </c>
      <c r="Z121" s="153">
        <v>800.80712047835004</v>
      </c>
      <c r="AA121" s="153">
        <v>33.710961584296498</v>
      </c>
      <c r="AB121" s="153">
        <v>-1523.1232174432701</v>
      </c>
      <c r="AC121" s="153">
        <v>0</v>
      </c>
      <c r="AD121" s="153">
        <v>-539.15967198429598</v>
      </c>
      <c r="AE121" s="153">
        <v>6175.9921684213596</v>
      </c>
      <c r="AF121" s="153">
        <v>5636.8324964370704</v>
      </c>
      <c r="AG121" s="153">
        <f t="shared" si="15"/>
        <v>6175.9921684213596</v>
      </c>
      <c r="AH121" s="153">
        <f t="shared" si="16"/>
        <v>0</v>
      </c>
      <c r="AI121" s="153">
        <f t="shared" si="17"/>
        <v>-1523.1232174432701</v>
      </c>
      <c r="AK121" s="152">
        <v>0.69791666666666696</v>
      </c>
      <c r="AL121" s="147">
        <v>3015.8698560303501</v>
      </c>
      <c r="AM121" s="147">
        <v>4319.3126551003998</v>
      </c>
      <c r="AN121" s="147">
        <v>0</v>
      </c>
      <c r="AO121" s="147">
        <v>379.92018103114299</v>
      </c>
      <c r="AP121" s="147">
        <v>93.689637738169395</v>
      </c>
      <c r="AQ121" s="147">
        <v>0</v>
      </c>
      <c r="AR121" s="147">
        <v>480.36371156864197</v>
      </c>
      <c r="AS121" s="147">
        <v>6.6148289116250103</v>
      </c>
      <c r="AT121" s="147">
        <v>-1661.6321362239601</v>
      </c>
      <c r="AU121" s="147">
        <v>0</v>
      </c>
      <c r="AV121" s="147">
        <v>-627.39724930794</v>
      </c>
      <c r="AW121" s="147">
        <v>6634.1387341563805</v>
      </c>
      <c r="AX121" s="147">
        <v>6006.7414848484405</v>
      </c>
      <c r="AY121" s="147">
        <f t="shared" si="18"/>
        <v>6634.1387341563805</v>
      </c>
      <c r="AZ121" s="153">
        <f t="shared" si="19"/>
        <v>0</v>
      </c>
      <c r="BA121" s="153">
        <f t="shared" si="20"/>
        <v>-1661.6321362239601</v>
      </c>
    </row>
    <row r="122" spans="1:53" s="147" customFormat="1" x14ac:dyDescent="0.2">
      <c r="A122" s="152">
        <v>0.70833333333333304</v>
      </c>
      <c r="B122" s="153">
        <v>2992.8185016673301</v>
      </c>
      <c r="C122" s="153">
        <v>3837.6923024688199</v>
      </c>
      <c r="D122" s="153">
        <v>0</v>
      </c>
      <c r="E122" s="153">
        <v>397.99848254454503</v>
      </c>
      <c r="F122" s="153">
        <v>62.211890071440003</v>
      </c>
      <c r="G122" s="153">
        <v>0</v>
      </c>
      <c r="H122" s="153">
        <v>598.10174215611596</v>
      </c>
      <c r="I122" s="153">
        <v>58.165119501564902</v>
      </c>
      <c r="J122" s="153">
        <v>-1694.87971402209</v>
      </c>
      <c r="K122" s="153">
        <v>-120.20328908628299</v>
      </c>
      <c r="L122" s="153">
        <v>-577.80022622375998</v>
      </c>
      <c r="M122" s="153">
        <v>6131.90503530144</v>
      </c>
      <c r="N122" s="153">
        <v>5554.1048090776803</v>
      </c>
      <c r="O122" s="153">
        <f t="shared" si="12"/>
        <v>6131.90503530144</v>
      </c>
      <c r="P122" s="153">
        <f t="shared" si="13"/>
        <v>0</v>
      </c>
      <c r="Q122" s="153">
        <f t="shared" si="14"/>
        <v>-1694.87971402209</v>
      </c>
      <c r="S122" s="152">
        <v>0.70833333333333304</v>
      </c>
      <c r="T122" s="153">
        <v>3015.5394866097699</v>
      </c>
      <c r="U122" s="153">
        <v>3315.0807606837802</v>
      </c>
      <c r="V122" s="153">
        <v>0</v>
      </c>
      <c r="W122" s="153">
        <v>376.69313507711399</v>
      </c>
      <c r="X122" s="153">
        <v>127.785614491749</v>
      </c>
      <c r="Y122" s="153">
        <v>0</v>
      </c>
      <c r="Z122" s="153">
        <v>710.46146869767301</v>
      </c>
      <c r="AA122" s="153">
        <v>33.167536913946599</v>
      </c>
      <c r="AB122" s="153">
        <v>-1434.4552753723999</v>
      </c>
      <c r="AC122" s="153">
        <v>0</v>
      </c>
      <c r="AD122" s="153">
        <v>-532.55441229398502</v>
      </c>
      <c r="AE122" s="153">
        <v>6144.2727271016302</v>
      </c>
      <c r="AF122" s="153">
        <v>5611.7183148076501</v>
      </c>
      <c r="AG122" s="153">
        <f t="shared" si="15"/>
        <v>6144.2727271016302</v>
      </c>
      <c r="AH122" s="153">
        <f t="shared" si="16"/>
        <v>0</v>
      </c>
      <c r="AI122" s="153">
        <f t="shared" si="17"/>
        <v>-1434.4552753723999</v>
      </c>
      <c r="AK122" s="152">
        <v>0.70833333333333304</v>
      </c>
      <c r="AL122" s="147">
        <v>3017.1768568939501</v>
      </c>
      <c r="AM122" s="147">
        <v>4287.2554008246998</v>
      </c>
      <c r="AN122" s="147">
        <v>0</v>
      </c>
      <c r="AO122" s="147">
        <v>383.150863581409</v>
      </c>
      <c r="AP122" s="147">
        <v>101.211110438207</v>
      </c>
      <c r="AQ122" s="147">
        <v>0</v>
      </c>
      <c r="AR122" s="147">
        <v>417.24886058449698</v>
      </c>
      <c r="AS122" s="147">
        <v>8.75234851021027</v>
      </c>
      <c r="AT122" s="147">
        <v>-1612.3595412908701</v>
      </c>
      <c r="AU122" s="147">
        <v>0</v>
      </c>
      <c r="AV122" s="147">
        <v>-624.12810178159805</v>
      </c>
      <c r="AW122" s="147">
        <v>6602.4358995421098</v>
      </c>
      <c r="AX122" s="147">
        <v>5978.3077977605099</v>
      </c>
      <c r="AY122" s="147">
        <f t="shared" si="18"/>
        <v>6602.4358995421098</v>
      </c>
      <c r="AZ122" s="153">
        <f t="shared" si="19"/>
        <v>0</v>
      </c>
      <c r="BA122" s="153">
        <f t="shared" si="20"/>
        <v>-1612.3595412908701</v>
      </c>
    </row>
    <row r="123" spans="1:53" s="147" customFormat="1" x14ac:dyDescent="0.2">
      <c r="A123" s="152">
        <v>0.71875</v>
      </c>
      <c r="B123" s="153">
        <v>2992.8118586730898</v>
      </c>
      <c r="C123" s="153">
        <v>3878.1624448561902</v>
      </c>
      <c r="D123" s="153">
        <v>0</v>
      </c>
      <c r="E123" s="153">
        <v>405.78382042139998</v>
      </c>
      <c r="F123" s="153">
        <v>62.169904601864197</v>
      </c>
      <c r="G123" s="153">
        <v>0</v>
      </c>
      <c r="H123" s="153">
        <v>544.56237813361201</v>
      </c>
      <c r="I123" s="153">
        <v>59.1428734616306</v>
      </c>
      <c r="J123" s="153">
        <v>-1878.58849036937</v>
      </c>
      <c r="K123" s="153">
        <v>0</v>
      </c>
      <c r="L123" s="153">
        <v>-581.90305163735502</v>
      </c>
      <c r="M123" s="153">
        <v>6064.0447897784097</v>
      </c>
      <c r="N123" s="153">
        <v>5482.1417381410602</v>
      </c>
      <c r="O123" s="153">
        <f t="shared" si="12"/>
        <v>6064.0447897784097</v>
      </c>
      <c r="P123" s="153">
        <f t="shared" si="13"/>
        <v>0</v>
      </c>
      <c r="Q123" s="153">
        <f t="shared" si="14"/>
        <v>-1878.58849036937</v>
      </c>
      <c r="S123" s="152">
        <v>0.71875</v>
      </c>
      <c r="T123" s="153">
        <v>3014.9059694140301</v>
      </c>
      <c r="U123" s="153">
        <v>3259.6726916365101</v>
      </c>
      <c r="V123" s="153">
        <v>0</v>
      </c>
      <c r="W123" s="153">
        <v>386.58053752573898</v>
      </c>
      <c r="X123" s="153">
        <v>130.89464647268201</v>
      </c>
      <c r="Y123" s="153">
        <v>0</v>
      </c>
      <c r="Z123" s="153">
        <v>617.44589580787499</v>
      </c>
      <c r="AA123" s="153">
        <v>36.019080709339001</v>
      </c>
      <c r="AB123" s="153">
        <v>-1357.4391434192801</v>
      </c>
      <c r="AC123" s="153">
        <v>0</v>
      </c>
      <c r="AD123" s="153">
        <v>-527.14389216218206</v>
      </c>
      <c r="AE123" s="153">
        <v>6088.0796781468898</v>
      </c>
      <c r="AF123" s="153">
        <v>5560.9357859847096</v>
      </c>
      <c r="AG123" s="153">
        <f t="shared" si="15"/>
        <v>6088.0796781468898</v>
      </c>
      <c r="AH123" s="153">
        <f t="shared" si="16"/>
        <v>0</v>
      </c>
      <c r="AI123" s="153">
        <f t="shared" si="17"/>
        <v>-1357.4391434192801</v>
      </c>
      <c r="AK123" s="152">
        <v>0.71875</v>
      </c>
      <c r="AL123" s="147">
        <v>3015.30966861254</v>
      </c>
      <c r="AM123" s="147">
        <v>4323.1708319546296</v>
      </c>
      <c r="AN123" s="147">
        <v>0</v>
      </c>
      <c r="AO123" s="147">
        <v>386.27654830185401</v>
      </c>
      <c r="AP123" s="147">
        <v>101.274214610816</v>
      </c>
      <c r="AQ123" s="147">
        <v>0</v>
      </c>
      <c r="AR123" s="147">
        <v>356.79431287393299</v>
      </c>
      <c r="AS123" s="147">
        <v>6.9921173373788204</v>
      </c>
      <c r="AT123" s="147">
        <v>-1639.3871948859701</v>
      </c>
      <c r="AU123" s="147">
        <v>0</v>
      </c>
      <c r="AV123" s="147">
        <v>-627.30512620514901</v>
      </c>
      <c r="AW123" s="147">
        <v>6550.4304988051899</v>
      </c>
      <c r="AX123" s="147">
        <v>5923.1253726000396</v>
      </c>
      <c r="AY123" s="147">
        <f t="shared" si="18"/>
        <v>6550.4304988051899</v>
      </c>
      <c r="AZ123" s="153">
        <f t="shared" si="19"/>
        <v>0</v>
      </c>
      <c r="BA123" s="153">
        <f t="shared" si="20"/>
        <v>-1639.3871948859701</v>
      </c>
    </row>
    <row r="124" spans="1:53" s="147" customFormat="1" x14ac:dyDescent="0.2">
      <c r="A124" s="152">
        <v>0.72916666666666696</v>
      </c>
      <c r="B124" s="153">
        <v>2992.4783901311098</v>
      </c>
      <c r="C124" s="153">
        <v>3870.5244087168398</v>
      </c>
      <c r="D124" s="153">
        <v>0</v>
      </c>
      <c r="E124" s="153">
        <v>405.66589449775398</v>
      </c>
      <c r="F124" s="153">
        <v>62.169904601864197</v>
      </c>
      <c r="G124" s="153">
        <v>0</v>
      </c>
      <c r="H124" s="153">
        <v>480.42628468099502</v>
      </c>
      <c r="I124" s="153">
        <v>56.953020091709</v>
      </c>
      <c r="J124" s="153">
        <v>-1833.65839804489</v>
      </c>
      <c r="K124" s="153">
        <v>0</v>
      </c>
      <c r="L124" s="153">
        <v>-580.64558672202497</v>
      </c>
      <c r="M124" s="153">
        <v>6034.5595046753797</v>
      </c>
      <c r="N124" s="153">
        <v>5453.9139179533604</v>
      </c>
      <c r="O124" s="153">
        <f t="shared" si="12"/>
        <v>6034.5595046753797</v>
      </c>
      <c r="P124" s="153">
        <f t="shared" si="13"/>
        <v>0</v>
      </c>
      <c r="Q124" s="153">
        <f t="shared" si="14"/>
        <v>-1833.65839804489</v>
      </c>
      <c r="S124" s="152">
        <v>0.72916666666666696</v>
      </c>
      <c r="T124" s="153">
        <v>3014.2457843223501</v>
      </c>
      <c r="U124" s="153">
        <v>3286.7158344444201</v>
      </c>
      <c r="V124" s="153">
        <v>0</v>
      </c>
      <c r="W124" s="153">
        <v>386.69070694974999</v>
      </c>
      <c r="X124" s="153">
        <v>130.90974031042899</v>
      </c>
      <c r="Y124" s="153">
        <v>0</v>
      </c>
      <c r="Z124" s="153">
        <v>526.76715418144397</v>
      </c>
      <c r="AA124" s="153">
        <v>31.908724876187001</v>
      </c>
      <c r="AB124" s="153">
        <v>-1306.3223451295</v>
      </c>
      <c r="AC124" s="153">
        <v>0</v>
      </c>
      <c r="AD124" s="153">
        <v>-529.01490532220498</v>
      </c>
      <c r="AE124" s="153">
        <v>6070.9155999550803</v>
      </c>
      <c r="AF124" s="153">
        <v>5541.90069463287</v>
      </c>
      <c r="AG124" s="153">
        <f t="shared" si="15"/>
        <v>6070.9155999550803</v>
      </c>
      <c r="AH124" s="153">
        <f t="shared" si="16"/>
        <v>0</v>
      </c>
      <c r="AI124" s="153">
        <f t="shared" si="17"/>
        <v>-1306.3223451295</v>
      </c>
      <c r="AK124" s="152">
        <v>0.72916666666666696</v>
      </c>
      <c r="AL124" s="147">
        <v>3015.3897046897901</v>
      </c>
      <c r="AM124" s="147">
        <v>4333.8965959094503</v>
      </c>
      <c r="AN124" s="147">
        <v>0</v>
      </c>
      <c r="AO124" s="147">
        <v>386.40624418510799</v>
      </c>
      <c r="AP124" s="147">
        <v>101.186022298057</v>
      </c>
      <c r="AQ124" s="147">
        <v>0</v>
      </c>
      <c r="AR124" s="147">
        <v>290.55360520930498</v>
      </c>
      <c r="AS124" s="147">
        <v>6.7421274033973697</v>
      </c>
      <c r="AT124" s="147">
        <v>-1584.22987796142</v>
      </c>
      <c r="AU124" s="147">
        <v>0</v>
      </c>
      <c r="AV124" s="147">
        <v>-627.88449927661202</v>
      </c>
      <c r="AW124" s="147">
        <v>6549.9444217336904</v>
      </c>
      <c r="AX124" s="147">
        <v>5922.0599224570697</v>
      </c>
      <c r="AY124" s="147">
        <f t="shared" si="18"/>
        <v>6549.9444217336904</v>
      </c>
      <c r="AZ124" s="153">
        <f t="shared" si="19"/>
        <v>0</v>
      </c>
      <c r="BA124" s="153">
        <f t="shared" si="20"/>
        <v>-1584.22987796142</v>
      </c>
    </row>
    <row r="125" spans="1:53" s="147" customFormat="1" x14ac:dyDescent="0.2">
      <c r="A125" s="152">
        <v>0.73958333333333304</v>
      </c>
      <c r="B125" s="153">
        <v>2992.6518081009699</v>
      </c>
      <c r="C125" s="153">
        <v>3866.48202446812</v>
      </c>
      <c r="D125" s="153">
        <v>0</v>
      </c>
      <c r="E125" s="153">
        <v>407.00846436562699</v>
      </c>
      <c r="F125" s="153">
        <v>64.530687222170201</v>
      </c>
      <c r="G125" s="153">
        <v>0</v>
      </c>
      <c r="H125" s="153">
        <v>397.52938264915099</v>
      </c>
      <c r="I125" s="153">
        <v>61.565723220260097</v>
      </c>
      <c r="J125" s="153">
        <v>-1787.76403467093</v>
      </c>
      <c r="K125" s="153">
        <v>0</v>
      </c>
      <c r="L125" s="153">
        <v>-579.82044153898698</v>
      </c>
      <c r="M125" s="153">
        <v>6002.0040553553699</v>
      </c>
      <c r="N125" s="153">
        <v>5422.1836138163799</v>
      </c>
      <c r="O125" s="153">
        <f t="shared" si="12"/>
        <v>6002.0040553553699</v>
      </c>
      <c r="P125" s="153">
        <f t="shared" si="13"/>
        <v>0</v>
      </c>
      <c r="Q125" s="153">
        <f t="shared" si="14"/>
        <v>-1787.76403467093</v>
      </c>
      <c r="S125" s="152">
        <v>0.73958333333333304</v>
      </c>
      <c r="T125" s="153">
        <v>3013.1320821921199</v>
      </c>
      <c r="U125" s="153">
        <v>3373.4421128896402</v>
      </c>
      <c r="V125" s="153">
        <v>0</v>
      </c>
      <c r="W125" s="153">
        <v>387.75240356631201</v>
      </c>
      <c r="X125" s="153">
        <v>133.79882352117301</v>
      </c>
      <c r="Y125" s="153">
        <v>0</v>
      </c>
      <c r="Z125" s="153">
        <v>437.39343128106401</v>
      </c>
      <c r="AA125" s="153">
        <v>30.670808754069899</v>
      </c>
      <c r="AB125" s="153">
        <v>-1326.76637005374</v>
      </c>
      <c r="AC125" s="153">
        <v>0</v>
      </c>
      <c r="AD125" s="153">
        <v>-536.81827906420096</v>
      </c>
      <c r="AE125" s="153">
        <v>6049.42329215063</v>
      </c>
      <c r="AF125" s="153">
        <v>5512.6050130864296</v>
      </c>
      <c r="AG125" s="153">
        <f t="shared" si="15"/>
        <v>6049.42329215063</v>
      </c>
      <c r="AH125" s="153">
        <f t="shared" si="16"/>
        <v>0</v>
      </c>
      <c r="AI125" s="153">
        <f t="shared" si="17"/>
        <v>-1326.76637005374</v>
      </c>
      <c r="AK125" s="152">
        <v>0.73958333333333304</v>
      </c>
      <c r="AL125" s="147">
        <v>3015.3963635090699</v>
      </c>
      <c r="AM125" s="147">
        <v>4363.2877105282896</v>
      </c>
      <c r="AN125" s="147">
        <v>0</v>
      </c>
      <c r="AO125" s="147">
        <v>384.48365026720302</v>
      </c>
      <c r="AP125" s="147">
        <v>108.705620643586</v>
      </c>
      <c r="AQ125" s="147">
        <v>34.279712583685502</v>
      </c>
      <c r="AR125" s="147">
        <v>237.74002140822401</v>
      </c>
      <c r="AS125" s="147">
        <v>6.7908247430628403</v>
      </c>
      <c r="AT125" s="147">
        <v>-1608.23163321826</v>
      </c>
      <c r="AU125" s="147">
        <v>0</v>
      </c>
      <c r="AV125" s="147">
        <v>-630.76187352676402</v>
      </c>
      <c r="AW125" s="147">
        <v>6542.4522704648698</v>
      </c>
      <c r="AX125" s="147">
        <v>5911.6903969381101</v>
      </c>
      <c r="AY125" s="147">
        <f t="shared" si="18"/>
        <v>6542.4522704648698</v>
      </c>
      <c r="AZ125" s="153">
        <f t="shared" si="19"/>
        <v>0</v>
      </c>
      <c r="BA125" s="153">
        <f t="shared" si="20"/>
        <v>-1608.23163321826</v>
      </c>
    </row>
    <row r="126" spans="1:53" s="147" customFormat="1" x14ac:dyDescent="0.2">
      <c r="A126" s="152">
        <v>0.75</v>
      </c>
      <c r="B126" s="153">
        <v>2994.97929836392</v>
      </c>
      <c r="C126" s="153">
        <v>3812.8606544915301</v>
      </c>
      <c r="D126" s="153">
        <v>0</v>
      </c>
      <c r="E126" s="153">
        <v>423.01950699955</v>
      </c>
      <c r="F126" s="153">
        <v>101.067699493704</v>
      </c>
      <c r="G126" s="153">
        <v>0</v>
      </c>
      <c r="H126" s="153">
        <v>334.32493568368301</v>
      </c>
      <c r="I126" s="153">
        <v>66.021332832805399</v>
      </c>
      <c r="J126" s="153">
        <v>-1672.65076544522</v>
      </c>
      <c r="K126" s="153">
        <v>0</v>
      </c>
      <c r="L126" s="153">
        <v>-575.65156850460403</v>
      </c>
      <c r="M126" s="153">
        <v>6059.6226624199799</v>
      </c>
      <c r="N126" s="153">
        <v>5483.9710939153701</v>
      </c>
      <c r="O126" s="153">
        <f t="shared" si="12"/>
        <v>6059.6226624199799</v>
      </c>
      <c r="P126" s="153">
        <f t="shared" si="13"/>
        <v>0</v>
      </c>
      <c r="Q126" s="153">
        <f t="shared" si="14"/>
        <v>-1672.65076544522</v>
      </c>
      <c r="S126" s="152">
        <v>0.75</v>
      </c>
      <c r="T126" s="153">
        <v>3011.07150694852</v>
      </c>
      <c r="U126" s="153">
        <v>3245.6991054165301</v>
      </c>
      <c r="V126" s="153">
        <v>0</v>
      </c>
      <c r="W126" s="153">
        <v>402.30941441062902</v>
      </c>
      <c r="X126" s="153">
        <v>166.34106507201099</v>
      </c>
      <c r="Y126" s="153">
        <v>166.96427198337099</v>
      </c>
      <c r="Z126" s="153">
        <v>359.66229321252399</v>
      </c>
      <c r="AA126" s="153">
        <v>33.031773309222302</v>
      </c>
      <c r="AB126" s="153">
        <v>-1332.4559110264299</v>
      </c>
      <c r="AC126" s="153">
        <v>0</v>
      </c>
      <c r="AD126" s="153">
        <v>-527.05630727299297</v>
      </c>
      <c r="AE126" s="153">
        <v>6052.6235193263801</v>
      </c>
      <c r="AF126" s="153">
        <v>5525.56721205339</v>
      </c>
      <c r="AG126" s="153">
        <f t="shared" si="15"/>
        <v>6052.6235193263801</v>
      </c>
      <c r="AH126" s="153">
        <f t="shared" si="16"/>
        <v>0</v>
      </c>
      <c r="AI126" s="153">
        <f t="shared" si="17"/>
        <v>-1332.4559110264299</v>
      </c>
      <c r="AK126" s="152">
        <v>0.75</v>
      </c>
      <c r="AL126" s="147">
        <v>3014.7028206175501</v>
      </c>
      <c r="AM126" s="147">
        <v>4375.3791410098702</v>
      </c>
      <c r="AN126" s="147">
        <v>0</v>
      </c>
      <c r="AO126" s="147">
        <v>400.55223468509803</v>
      </c>
      <c r="AP126" s="147">
        <v>186.40363951491699</v>
      </c>
      <c r="AQ126" s="147">
        <v>182.00832802810601</v>
      </c>
      <c r="AR126" s="147">
        <v>185.967082357039</v>
      </c>
      <c r="AS126" s="147">
        <v>7.2291435140283902</v>
      </c>
      <c r="AT126" s="147">
        <v>-1743.9795892514701</v>
      </c>
      <c r="AU126" s="147">
        <v>0</v>
      </c>
      <c r="AV126" s="147">
        <v>-635.01837467360394</v>
      </c>
      <c r="AW126" s="147">
        <v>6608.2628004751296</v>
      </c>
      <c r="AX126" s="147">
        <v>5973.2444258015303</v>
      </c>
      <c r="AY126" s="147">
        <f t="shared" si="18"/>
        <v>6608.2628004751296</v>
      </c>
      <c r="AZ126" s="153">
        <f t="shared" si="19"/>
        <v>0</v>
      </c>
      <c r="BA126" s="153">
        <f t="shared" si="20"/>
        <v>-1743.9795892514701</v>
      </c>
    </row>
    <row r="127" spans="1:53" s="147" customFormat="1" x14ac:dyDescent="0.2">
      <c r="A127" s="152">
        <v>0.76041666666666696</v>
      </c>
      <c r="B127" s="153">
        <v>2992.07824741896</v>
      </c>
      <c r="C127" s="153">
        <v>3880.45299877977</v>
      </c>
      <c r="D127" s="153">
        <v>0</v>
      </c>
      <c r="E127" s="153">
        <v>436.14868520098901</v>
      </c>
      <c r="F127" s="153">
        <v>105.410898415237</v>
      </c>
      <c r="G127" s="153">
        <v>18.090111847939198</v>
      </c>
      <c r="H127" s="153">
        <v>266.42159187463699</v>
      </c>
      <c r="I127" s="153">
        <v>56.728180461304397</v>
      </c>
      <c r="J127" s="153">
        <v>-1687.8106478677</v>
      </c>
      <c r="K127" s="153">
        <v>0</v>
      </c>
      <c r="L127" s="153">
        <v>-582.651795470651</v>
      </c>
      <c r="M127" s="153">
        <v>6067.5200661311301</v>
      </c>
      <c r="N127" s="153">
        <v>5484.8682706604804</v>
      </c>
      <c r="O127" s="153">
        <f t="shared" si="12"/>
        <v>6067.5200661311301</v>
      </c>
      <c r="P127" s="153">
        <f t="shared" si="13"/>
        <v>0</v>
      </c>
      <c r="Q127" s="153">
        <f t="shared" si="14"/>
        <v>-1687.8106478677</v>
      </c>
      <c r="S127" s="152">
        <v>0.76041666666666696</v>
      </c>
      <c r="T127" s="153">
        <v>3009.1509462989602</v>
      </c>
      <c r="U127" s="153">
        <v>3273.5101891453801</v>
      </c>
      <c r="V127" s="153">
        <v>0</v>
      </c>
      <c r="W127" s="153">
        <v>408.658241862404</v>
      </c>
      <c r="X127" s="153">
        <v>170.81069932755599</v>
      </c>
      <c r="Y127" s="153">
        <v>175.91249684161099</v>
      </c>
      <c r="Z127" s="153">
        <v>284.31672434678001</v>
      </c>
      <c r="AA127" s="153">
        <v>30.918379285608399</v>
      </c>
      <c r="AB127" s="153">
        <v>-1254.52356438886</v>
      </c>
      <c r="AC127" s="153">
        <v>0</v>
      </c>
      <c r="AD127" s="153">
        <v>-529.63224988441698</v>
      </c>
      <c r="AE127" s="153">
        <v>6098.7541127194399</v>
      </c>
      <c r="AF127" s="153">
        <v>5569.1218628350198</v>
      </c>
      <c r="AG127" s="153">
        <f t="shared" si="15"/>
        <v>6098.7541127194399</v>
      </c>
      <c r="AH127" s="153">
        <f t="shared" si="16"/>
        <v>0</v>
      </c>
      <c r="AI127" s="153">
        <f t="shared" si="17"/>
        <v>-1254.52356438886</v>
      </c>
      <c r="AK127" s="152">
        <v>0.76041666666666696</v>
      </c>
      <c r="AL127" s="147">
        <v>3014.0559708646701</v>
      </c>
      <c r="AM127" s="147">
        <v>4408.0188511528404</v>
      </c>
      <c r="AN127" s="147">
        <v>0</v>
      </c>
      <c r="AO127" s="147">
        <v>407.23130892155899</v>
      </c>
      <c r="AP127" s="147">
        <v>198.465991259009</v>
      </c>
      <c r="AQ127" s="147">
        <v>174.39640398720499</v>
      </c>
      <c r="AR127" s="147">
        <v>131.17429151065099</v>
      </c>
      <c r="AS127" s="147">
        <v>8.8049614505689195</v>
      </c>
      <c r="AT127" s="147">
        <v>-1664.0279878522799</v>
      </c>
      <c r="AU127" s="147">
        <v>0</v>
      </c>
      <c r="AV127" s="147">
        <v>-638.25268179943896</v>
      </c>
      <c r="AW127" s="147">
        <v>6678.1197912942298</v>
      </c>
      <c r="AX127" s="147">
        <v>6039.8671094947904</v>
      </c>
      <c r="AY127" s="147">
        <f t="shared" si="18"/>
        <v>6678.1197912942298</v>
      </c>
      <c r="AZ127" s="153">
        <f t="shared" si="19"/>
        <v>0</v>
      </c>
      <c r="BA127" s="153">
        <f t="shared" si="20"/>
        <v>-1664.0279878522799</v>
      </c>
    </row>
    <row r="128" spans="1:53" s="147" customFormat="1" x14ac:dyDescent="0.2">
      <c r="A128" s="152">
        <v>0.77083333333333304</v>
      </c>
      <c r="B128" s="153">
        <v>2989.5306591261001</v>
      </c>
      <c r="C128" s="153">
        <v>3920.7960837146802</v>
      </c>
      <c r="D128" s="153">
        <v>0</v>
      </c>
      <c r="E128" s="153">
        <v>435.02856439599998</v>
      </c>
      <c r="F128" s="153">
        <v>105.304757960506</v>
      </c>
      <c r="G128" s="153">
        <v>45.221664585651503</v>
      </c>
      <c r="H128" s="153">
        <v>205.71101131418899</v>
      </c>
      <c r="I128" s="153">
        <v>51.901337768284598</v>
      </c>
      <c r="J128" s="153">
        <v>-1673.5833926293401</v>
      </c>
      <c r="K128" s="153">
        <v>0</v>
      </c>
      <c r="L128" s="153">
        <v>-586.23318717353698</v>
      </c>
      <c r="M128" s="153">
        <v>6079.9106862360704</v>
      </c>
      <c r="N128" s="153">
        <v>5493.6774990625299</v>
      </c>
      <c r="O128" s="153">
        <f t="shared" si="12"/>
        <v>6079.9106862360704</v>
      </c>
      <c r="P128" s="153">
        <f t="shared" si="13"/>
        <v>0</v>
      </c>
      <c r="Q128" s="153">
        <f t="shared" si="14"/>
        <v>-1673.5833926293401</v>
      </c>
      <c r="S128" s="152">
        <v>0.77083333333333304</v>
      </c>
      <c r="T128" s="153">
        <v>3006.77691745314</v>
      </c>
      <c r="U128" s="153">
        <v>3300.8848402321</v>
      </c>
      <c r="V128" s="153">
        <v>0</v>
      </c>
      <c r="W128" s="153">
        <v>408.89910046254698</v>
      </c>
      <c r="X128" s="153">
        <v>170.666465616137</v>
      </c>
      <c r="Y128" s="153">
        <v>175.97410597824401</v>
      </c>
      <c r="Z128" s="153">
        <v>220.520230464463</v>
      </c>
      <c r="AA128" s="153">
        <v>31.63184964661</v>
      </c>
      <c r="AB128" s="153">
        <v>-1194.10648105001</v>
      </c>
      <c r="AC128" s="153">
        <v>0</v>
      </c>
      <c r="AD128" s="153">
        <v>-531.71654503709397</v>
      </c>
      <c r="AE128" s="153">
        <v>6121.24702880323</v>
      </c>
      <c r="AF128" s="153">
        <v>5589.5304837661297</v>
      </c>
      <c r="AG128" s="153">
        <f t="shared" si="15"/>
        <v>6121.24702880323</v>
      </c>
      <c r="AH128" s="153">
        <f t="shared" si="16"/>
        <v>0</v>
      </c>
      <c r="AI128" s="153">
        <f t="shared" si="17"/>
        <v>-1194.10648105001</v>
      </c>
      <c r="AK128" s="152">
        <v>0.77083333333333304</v>
      </c>
      <c r="AL128" s="147">
        <v>3013.94928322956</v>
      </c>
      <c r="AM128" s="147">
        <v>4435.8927855723496</v>
      </c>
      <c r="AN128" s="147">
        <v>0</v>
      </c>
      <c r="AO128" s="147">
        <v>405.07951527627199</v>
      </c>
      <c r="AP128" s="147">
        <v>198.30778271842101</v>
      </c>
      <c r="AQ128" s="147">
        <v>171.11832784012799</v>
      </c>
      <c r="AR128" s="147">
        <v>92.175857801263206</v>
      </c>
      <c r="AS128" s="147">
        <v>8.4139339629540704</v>
      </c>
      <c r="AT128" s="147">
        <v>-1617.5138251339399</v>
      </c>
      <c r="AU128" s="147">
        <v>0</v>
      </c>
      <c r="AV128" s="147">
        <v>-640.52912551214604</v>
      </c>
      <c r="AW128" s="147">
        <v>6707.4236612670002</v>
      </c>
      <c r="AX128" s="147">
        <v>6066.89453575486</v>
      </c>
      <c r="AY128" s="147">
        <f t="shared" si="18"/>
        <v>6707.4236612670002</v>
      </c>
      <c r="AZ128" s="153">
        <f t="shared" si="19"/>
        <v>0</v>
      </c>
      <c r="BA128" s="153">
        <f t="shared" si="20"/>
        <v>-1617.5138251339399</v>
      </c>
    </row>
    <row r="129" spans="1:53" s="147" customFormat="1" x14ac:dyDescent="0.2">
      <c r="A129" s="152">
        <v>0.78125</v>
      </c>
      <c r="B129" s="153">
        <v>2989.2238928158899</v>
      </c>
      <c r="C129" s="153">
        <v>3963.9081164970898</v>
      </c>
      <c r="D129" s="153">
        <v>0</v>
      </c>
      <c r="E129" s="153">
        <v>435.36875359113998</v>
      </c>
      <c r="F129" s="153">
        <v>124.13269611512899</v>
      </c>
      <c r="G129" s="153">
        <v>47.523949302988399</v>
      </c>
      <c r="H129" s="153">
        <v>159.260566859417</v>
      </c>
      <c r="I129" s="153">
        <v>47.373352879718702</v>
      </c>
      <c r="J129" s="153">
        <v>-1655.4602639387001</v>
      </c>
      <c r="K129" s="153">
        <v>0</v>
      </c>
      <c r="L129" s="153">
        <v>-590.24208573694</v>
      </c>
      <c r="M129" s="153">
        <v>6111.3310641226699</v>
      </c>
      <c r="N129" s="153">
        <v>5521.0889783857301</v>
      </c>
      <c r="O129" s="153">
        <f t="shared" si="12"/>
        <v>6111.3310641226699</v>
      </c>
      <c r="P129" s="153">
        <f t="shared" si="13"/>
        <v>0</v>
      </c>
      <c r="Q129" s="153">
        <f t="shared" si="14"/>
        <v>-1655.4602639387001</v>
      </c>
      <c r="S129" s="152">
        <v>0.78125</v>
      </c>
      <c r="T129" s="153">
        <v>3006.4634801316802</v>
      </c>
      <c r="U129" s="153">
        <v>3334.3100033205801</v>
      </c>
      <c r="V129" s="153">
        <v>0</v>
      </c>
      <c r="W129" s="153">
        <v>408.86376985909698</v>
      </c>
      <c r="X129" s="153">
        <v>168.53071904848599</v>
      </c>
      <c r="Y129" s="153">
        <v>258.208887310151</v>
      </c>
      <c r="Z129" s="153">
        <v>167.74216500979</v>
      </c>
      <c r="AA129" s="153">
        <v>29.9241472605989</v>
      </c>
      <c r="AB129" s="153">
        <v>-1246.4301497034601</v>
      </c>
      <c r="AC129" s="153">
        <v>0</v>
      </c>
      <c r="AD129" s="153">
        <v>-535.58293107304496</v>
      </c>
      <c r="AE129" s="153">
        <v>6127.6130222369402</v>
      </c>
      <c r="AF129" s="153">
        <v>5592.0300911638897</v>
      </c>
      <c r="AG129" s="153">
        <f t="shared" si="15"/>
        <v>6127.6130222369402</v>
      </c>
      <c r="AH129" s="153">
        <f t="shared" si="16"/>
        <v>0</v>
      </c>
      <c r="AI129" s="153">
        <f t="shared" si="17"/>
        <v>-1246.4301497034601</v>
      </c>
      <c r="AK129" s="152">
        <v>0.78125</v>
      </c>
      <c r="AL129" s="147">
        <v>3013.3224262152598</v>
      </c>
      <c r="AM129" s="147">
        <v>4494.8215845950999</v>
      </c>
      <c r="AN129" s="147">
        <v>0</v>
      </c>
      <c r="AO129" s="147">
        <v>404.42864219413298</v>
      </c>
      <c r="AP129" s="147">
        <v>202.91571862595001</v>
      </c>
      <c r="AQ129" s="147">
        <v>171.027087471633</v>
      </c>
      <c r="AR129" s="147">
        <v>60.8731152160343</v>
      </c>
      <c r="AS129" s="147">
        <v>8.5374989780427999</v>
      </c>
      <c r="AT129" s="147">
        <v>-1639.5458747488699</v>
      </c>
      <c r="AU129" s="147">
        <v>0</v>
      </c>
      <c r="AV129" s="147">
        <v>-646.08349830961902</v>
      </c>
      <c r="AW129" s="147">
        <v>6716.3801985472801</v>
      </c>
      <c r="AX129" s="147">
        <v>6070.2967002376599</v>
      </c>
      <c r="AY129" s="147">
        <f t="shared" si="18"/>
        <v>6716.3801985472801</v>
      </c>
      <c r="AZ129" s="153">
        <f t="shared" si="19"/>
        <v>0</v>
      </c>
      <c r="BA129" s="153">
        <f t="shared" si="20"/>
        <v>-1639.5458747488699</v>
      </c>
    </row>
    <row r="130" spans="1:53" s="147" customFormat="1" x14ac:dyDescent="0.2">
      <c r="A130" s="152">
        <v>0.79166666666666696</v>
      </c>
      <c r="B130" s="153">
        <v>2989.1038630277199</v>
      </c>
      <c r="C130" s="153">
        <v>3944.9383648304702</v>
      </c>
      <c r="D130" s="153">
        <v>0</v>
      </c>
      <c r="E130" s="153">
        <v>440.839293321654</v>
      </c>
      <c r="F130" s="153">
        <v>321.63659279022301</v>
      </c>
      <c r="G130" s="153">
        <v>47.523949302988399</v>
      </c>
      <c r="H130" s="153">
        <v>121.607689033792</v>
      </c>
      <c r="I130" s="153">
        <v>37.430011704507898</v>
      </c>
      <c r="J130" s="153">
        <v>-1792.7549430311001</v>
      </c>
      <c r="K130" s="153">
        <v>0</v>
      </c>
      <c r="L130" s="153">
        <v>-589.85429776365504</v>
      </c>
      <c r="M130" s="153">
        <v>6110.3248209802596</v>
      </c>
      <c r="N130" s="153">
        <v>5520.4705232166098</v>
      </c>
      <c r="O130" s="153">
        <f t="shared" si="12"/>
        <v>6110.3248209802596</v>
      </c>
      <c r="P130" s="153">
        <f t="shared" si="13"/>
        <v>0</v>
      </c>
      <c r="Q130" s="153">
        <f t="shared" si="14"/>
        <v>-1792.7549430311001</v>
      </c>
      <c r="S130" s="152">
        <v>0.79166666666666696</v>
      </c>
      <c r="T130" s="153">
        <v>3007.8038919389101</v>
      </c>
      <c r="U130" s="153">
        <v>3356.5682327853101</v>
      </c>
      <c r="V130" s="153">
        <v>0</v>
      </c>
      <c r="W130" s="153">
        <v>415.59892566591202</v>
      </c>
      <c r="X130" s="153">
        <v>133.444668448154</v>
      </c>
      <c r="Y130" s="153">
        <v>644.20416625140899</v>
      </c>
      <c r="Z130" s="153">
        <v>124.00707288786199</v>
      </c>
      <c r="AA130" s="153">
        <v>31.696957418974801</v>
      </c>
      <c r="AB130" s="153">
        <v>-1592.0660818910701</v>
      </c>
      <c r="AC130" s="153">
        <v>0</v>
      </c>
      <c r="AD130" s="153">
        <v>-542.69473698620504</v>
      </c>
      <c r="AE130" s="153">
        <v>6121.2578335054504</v>
      </c>
      <c r="AF130" s="153">
        <v>5578.5630965192504</v>
      </c>
      <c r="AG130" s="153">
        <f t="shared" si="15"/>
        <v>6121.2578335054504</v>
      </c>
      <c r="AH130" s="153">
        <f t="shared" si="16"/>
        <v>0</v>
      </c>
      <c r="AI130" s="153">
        <f t="shared" si="17"/>
        <v>-1592.0660818910701</v>
      </c>
      <c r="AK130" s="152">
        <v>0.79166666666666696</v>
      </c>
      <c r="AL130" s="147">
        <v>3014.9028782492101</v>
      </c>
      <c r="AM130" s="147">
        <v>4511.3785320319903</v>
      </c>
      <c r="AN130" s="147">
        <v>0</v>
      </c>
      <c r="AO130" s="147">
        <v>415.76397878641097</v>
      </c>
      <c r="AP130" s="147">
        <v>246.410190390911</v>
      </c>
      <c r="AQ130" s="147">
        <v>310.47252941488199</v>
      </c>
      <c r="AR130" s="147">
        <v>39.732190002673597</v>
      </c>
      <c r="AS130" s="147">
        <v>9.8300520723972706</v>
      </c>
      <c r="AT130" s="147">
        <v>-1797.3228914536301</v>
      </c>
      <c r="AU130" s="147">
        <v>0</v>
      </c>
      <c r="AV130" s="147">
        <v>-650.47136949612695</v>
      </c>
      <c r="AW130" s="147">
        <v>6751.1674594948399</v>
      </c>
      <c r="AX130" s="147">
        <v>6100.6960899987198</v>
      </c>
      <c r="AY130" s="147">
        <f t="shared" si="18"/>
        <v>6751.1674594948399</v>
      </c>
      <c r="AZ130" s="153">
        <f t="shared" si="19"/>
        <v>0</v>
      </c>
      <c r="BA130" s="153">
        <f t="shared" si="20"/>
        <v>-1797.3228914536301</v>
      </c>
    </row>
    <row r="131" spans="1:53" s="147" customFormat="1" x14ac:dyDescent="0.2">
      <c r="A131" s="152">
        <v>0.80208333333333304</v>
      </c>
      <c r="B131" s="153">
        <v>2988.3169287193</v>
      </c>
      <c r="C131" s="153">
        <v>3958.3715530549798</v>
      </c>
      <c r="D131" s="153">
        <v>0</v>
      </c>
      <c r="E131" s="153">
        <v>447.03685798340399</v>
      </c>
      <c r="F131" s="153">
        <v>345.28738830332702</v>
      </c>
      <c r="G131" s="153">
        <v>47.523949302988399</v>
      </c>
      <c r="H131" s="153">
        <v>88.922596200399198</v>
      </c>
      <c r="I131" s="153">
        <v>29.2985336045225</v>
      </c>
      <c r="J131" s="153">
        <v>-1803.6951087155301</v>
      </c>
      <c r="K131" s="153">
        <v>0</v>
      </c>
      <c r="L131" s="153">
        <v>-591.39556295379202</v>
      </c>
      <c r="M131" s="153">
        <v>6101.0626984533901</v>
      </c>
      <c r="N131" s="153">
        <v>5509.6671354995997</v>
      </c>
      <c r="O131" s="153">
        <f t="shared" si="12"/>
        <v>6101.0626984533901</v>
      </c>
      <c r="P131" s="153">
        <f t="shared" si="13"/>
        <v>0</v>
      </c>
      <c r="Q131" s="153">
        <f t="shared" si="14"/>
        <v>-1803.6951087155301</v>
      </c>
      <c r="S131" s="152">
        <v>0.80208333333333304</v>
      </c>
      <c r="T131" s="153">
        <v>3008.3974072907399</v>
      </c>
      <c r="U131" s="153">
        <v>3233.5819062599899</v>
      </c>
      <c r="V131" s="153">
        <v>0</v>
      </c>
      <c r="W131" s="153">
        <v>417.81857303503398</v>
      </c>
      <c r="X131" s="153">
        <v>169.46371136640701</v>
      </c>
      <c r="Y131" s="153">
        <v>848.19340967083394</v>
      </c>
      <c r="Z131" s="153">
        <v>91.977058933071504</v>
      </c>
      <c r="AA131" s="153">
        <v>30.1518898558313</v>
      </c>
      <c r="AB131" s="153">
        <v>-1684.4259643334401</v>
      </c>
      <c r="AC131" s="153">
        <v>0</v>
      </c>
      <c r="AD131" s="153">
        <v>-533.52144994833202</v>
      </c>
      <c r="AE131" s="153">
        <v>6115.1579920784698</v>
      </c>
      <c r="AF131" s="153">
        <v>5581.6365421301398</v>
      </c>
      <c r="AG131" s="153">
        <f t="shared" si="15"/>
        <v>6115.1579920784698</v>
      </c>
      <c r="AH131" s="153">
        <f t="shared" si="16"/>
        <v>0</v>
      </c>
      <c r="AI131" s="153">
        <f t="shared" si="17"/>
        <v>-1684.4259643334401</v>
      </c>
      <c r="AK131" s="152">
        <v>0.80208333333333304</v>
      </c>
      <c r="AL131" s="147">
        <v>3016.3299657901398</v>
      </c>
      <c r="AM131" s="147">
        <v>4523.9835665074397</v>
      </c>
      <c r="AN131" s="147">
        <v>0</v>
      </c>
      <c r="AO131" s="147">
        <v>422.720546576478</v>
      </c>
      <c r="AP131" s="147">
        <v>252.42239269578999</v>
      </c>
      <c r="AQ131" s="147">
        <v>320.639136041288</v>
      </c>
      <c r="AR131" s="147">
        <v>23.450468810945701</v>
      </c>
      <c r="AS131" s="147">
        <v>12.295318992257499</v>
      </c>
      <c r="AT131" s="147">
        <v>-1784.41547373819</v>
      </c>
      <c r="AU131" s="147">
        <v>0</v>
      </c>
      <c r="AV131" s="147">
        <v>-652.32931310315701</v>
      </c>
      <c r="AW131" s="147">
        <v>6787.4259216761502</v>
      </c>
      <c r="AX131" s="147">
        <v>6135.0966085729997</v>
      </c>
      <c r="AY131" s="147">
        <f t="shared" si="18"/>
        <v>6787.4259216761502</v>
      </c>
      <c r="AZ131" s="153">
        <f t="shared" si="19"/>
        <v>0</v>
      </c>
      <c r="BA131" s="153">
        <f t="shared" si="20"/>
        <v>-1784.41547373819</v>
      </c>
    </row>
    <row r="132" spans="1:53" s="147" customFormat="1" x14ac:dyDescent="0.2">
      <c r="A132" s="152">
        <v>0.8125</v>
      </c>
      <c r="B132" s="153">
        <v>2988.26354053761</v>
      </c>
      <c r="C132" s="153">
        <v>3951.7878223862199</v>
      </c>
      <c r="D132" s="153">
        <v>0</v>
      </c>
      <c r="E132" s="153">
        <v>445.72073758418298</v>
      </c>
      <c r="F132" s="153">
        <v>345.85571083640298</v>
      </c>
      <c r="G132" s="153">
        <v>47.523949302988399</v>
      </c>
      <c r="H132" s="153">
        <v>67.247063239210206</v>
      </c>
      <c r="I132" s="153">
        <v>29.089686470624699</v>
      </c>
      <c r="J132" s="153">
        <v>-1764.7492310320199</v>
      </c>
      <c r="K132" s="153">
        <v>0</v>
      </c>
      <c r="L132" s="153">
        <v>-590.50695862175996</v>
      </c>
      <c r="M132" s="153">
        <v>6110.7392793252202</v>
      </c>
      <c r="N132" s="153">
        <v>5520.2323207034597</v>
      </c>
      <c r="O132" s="153">
        <f t="shared" si="12"/>
        <v>6110.7392793252202</v>
      </c>
      <c r="P132" s="153">
        <f t="shared" si="13"/>
        <v>0</v>
      </c>
      <c r="Q132" s="153">
        <f t="shared" si="14"/>
        <v>-1764.7492310320199</v>
      </c>
      <c r="S132" s="152">
        <v>0.8125</v>
      </c>
      <c r="T132" s="153">
        <v>3008.1906578337998</v>
      </c>
      <c r="U132" s="153">
        <v>3149.1214999130402</v>
      </c>
      <c r="V132" s="153">
        <v>0</v>
      </c>
      <c r="W132" s="153">
        <v>415.87484241644</v>
      </c>
      <c r="X132" s="153">
        <v>198.57613855106399</v>
      </c>
      <c r="Y132" s="153">
        <v>925.16100528336699</v>
      </c>
      <c r="Z132" s="153">
        <v>67.861366718736306</v>
      </c>
      <c r="AA132" s="153">
        <v>25.862516493257001</v>
      </c>
      <c r="AB132" s="153">
        <v>-1689.63107377344</v>
      </c>
      <c r="AC132" s="153">
        <v>0</v>
      </c>
      <c r="AD132" s="153">
        <v>-526.11013102824995</v>
      </c>
      <c r="AE132" s="153">
        <v>6101.0169534362603</v>
      </c>
      <c r="AF132" s="153">
        <v>5574.9068224080102</v>
      </c>
      <c r="AG132" s="153">
        <f t="shared" si="15"/>
        <v>6101.0169534362603</v>
      </c>
      <c r="AH132" s="153">
        <f t="shared" si="16"/>
        <v>0</v>
      </c>
      <c r="AI132" s="153">
        <f t="shared" si="17"/>
        <v>-1689.63107377344</v>
      </c>
      <c r="AK132" s="152">
        <v>0.8125</v>
      </c>
      <c r="AL132" s="147">
        <v>3017.4035986449398</v>
      </c>
      <c r="AM132" s="147">
        <v>4556.9971004647396</v>
      </c>
      <c r="AN132" s="147">
        <v>0</v>
      </c>
      <c r="AO132" s="147">
        <v>420.44664611331802</v>
      </c>
      <c r="AP132" s="147">
        <v>252.519157128833</v>
      </c>
      <c r="AQ132" s="147">
        <v>320.49576002409498</v>
      </c>
      <c r="AR132" s="147">
        <v>17.252403638297402</v>
      </c>
      <c r="AS132" s="147">
        <v>13.303636516903801</v>
      </c>
      <c r="AT132" s="147">
        <v>-1732.5180467206701</v>
      </c>
      <c r="AU132" s="147">
        <v>0</v>
      </c>
      <c r="AV132" s="147">
        <v>-655.47423641881699</v>
      </c>
      <c r="AW132" s="147">
        <v>6865.9002558104603</v>
      </c>
      <c r="AX132" s="147">
        <v>6210.4260193916398</v>
      </c>
      <c r="AY132" s="147">
        <f t="shared" si="18"/>
        <v>6865.9002558104603</v>
      </c>
      <c r="AZ132" s="153">
        <f t="shared" si="19"/>
        <v>0</v>
      </c>
      <c r="BA132" s="153">
        <f t="shared" si="20"/>
        <v>-1732.5180467206701</v>
      </c>
    </row>
    <row r="133" spans="1:53" s="147" customFormat="1" x14ac:dyDescent="0.2">
      <c r="A133" s="152">
        <v>0.82291666666666696</v>
      </c>
      <c r="B133" s="153">
        <v>2990.20425548614</v>
      </c>
      <c r="C133" s="153">
        <v>3970.9687608087702</v>
      </c>
      <c r="D133" s="153">
        <v>0</v>
      </c>
      <c r="E133" s="153">
        <v>441.88235714782599</v>
      </c>
      <c r="F133" s="153">
        <v>349.19391982313903</v>
      </c>
      <c r="G133" s="153">
        <v>47.523949302988399</v>
      </c>
      <c r="H133" s="153">
        <v>49.0377955267179</v>
      </c>
      <c r="I133" s="153">
        <v>24.980029605665099</v>
      </c>
      <c r="J133" s="153">
        <v>-1764.1912020790201</v>
      </c>
      <c r="K133" s="153">
        <v>0</v>
      </c>
      <c r="L133" s="153">
        <v>-592.08630037277101</v>
      </c>
      <c r="M133" s="153">
        <v>6109.59986562224</v>
      </c>
      <c r="N133" s="153">
        <v>5517.51356524947</v>
      </c>
      <c r="O133" s="153">
        <f t="shared" si="12"/>
        <v>6109.59986562224</v>
      </c>
      <c r="P133" s="153">
        <f t="shared" si="13"/>
        <v>0</v>
      </c>
      <c r="Q133" s="153">
        <f t="shared" si="14"/>
        <v>-1764.1912020790201</v>
      </c>
      <c r="S133" s="152">
        <v>0.82291666666666696</v>
      </c>
      <c r="T133" s="153">
        <v>3010.1312438264599</v>
      </c>
      <c r="U133" s="153">
        <v>3195.3939018294</v>
      </c>
      <c r="V133" s="153">
        <v>0</v>
      </c>
      <c r="W133" s="153">
        <v>416.548782822085</v>
      </c>
      <c r="X133" s="153">
        <v>216.886770909555</v>
      </c>
      <c r="Y133" s="153">
        <v>925.81927670305504</v>
      </c>
      <c r="Z133" s="153">
        <v>47.276540859697903</v>
      </c>
      <c r="AA133" s="153">
        <v>27.6783163104671</v>
      </c>
      <c r="AB133" s="153">
        <v>-1732.7935028940799</v>
      </c>
      <c r="AC133" s="153">
        <v>0</v>
      </c>
      <c r="AD133" s="153">
        <v>-530.80329390846498</v>
      </c>
      <c r="AE133" s="153">
        <v>6106.9413303666297</v>
      </c>
      <c r="AF133" s="153">
        <v>5576.1380364581601</v>
      </c>
      <c r="AG133" s="153">
        <f t="shared" si="15"/>
        <v>6106.9413303666297</v>
      </c>
      <c r="AH133" s="153">
        <f t="shared" si="16"/>
        <v>0</v>
      </c>
      <c r="AI133" s="153">
        <f t="shared" si="17"/>
        <v>-1732.7935028940799</v>
      </c>
      <c r="AK133" s="152">
        <v>0.82291666666666696</v>
      </c>
      <c r="AL133" s="147">
        <v>3018.4105781839698</v>
      </c>
      <c r="AM133" s="147">
        <v>4626.8604273322699</v>
      </c>
      <c r="AN133" s="147">
        <v>0</v>
      </c>
      <c r="AO133" s="147">
        <v>417.52374868451</v>
      </c>
      <c r="AP133" s="147">
        <v>252.71990782045</v>
      </c>
      <c r="AQ133" s="147">
        <v>321.34949469626201</v>
      </c>
      <c r="AR133" s="147">
        <v>16.0806947045822</v>
      </c>
      <c r="AS133" s="147">
        <v>15.237168773710099</v>
      </c>
      <c r="AT133" s="147">
        <v>-1647.53580383503</v>
      </c>
      <c r="AU133" s="147">
        <v>0</v>
      </c>
      <c r="AV133" s="147">
        <v>-662.27915087165297</v>
      </c>
      <c r="AW133" s="147">
        <v>7020.6462163607303</v>
      </c>
      <c r="AX133" s="147">
        <v>6358.3670654890802</v>
      </c>
      <c r="AY133" s="147">
        <f t="shared" si="18"/>
        <v>7020.6462163607303</v>
      </c>
      <c r="AZ133" s="153">
        <f t="shared" si="19"/>
        <v>0</v>
      </c>
      <c r="BA133" s="153">
        <f t="shared" si="20"/>
        <v>-1647.53580383503</v>
      </c>
    </row>
    <row r="134" spans="1:53" s="147" customFormat="1" x14ac:dyDescent="0.2">
      <c r="A134" s="152">
        <v>0.83333333333333304</v>
      </c>
      <c r="B134" s="153">
        <v>2990.27762149611</v>
      </c>
      <c r="C134" s="153">
        <v>3970.7803539326601</v>
      </c>
      <c r="D134" s="153">
        <v>0</v>
      </c>
      <c r="E134" s="153">
        <v>427.815275627137</v>
      </c>
      <c r="F134" s="153">
        <v>408.63558082408002</v>
      </c>
      <c r="G134" s="153">
        <v>47.523949302988399</v>
      </c>
      <c r="H134" s="153">
        <v>32.891216889149902</v>
      </c>
      <c r="I134" s="153">
        <v>22.1337375072365</v>
      </c>
      <c r="J134" s="153">
        <v>-1790.64496314185</v>
      </c>
      <c r="K134" s="153">
        <v>0</v>
      </c>
      <c r="L134" s="153">
        <v>-591.42862820661799</v>
      </c>
      <c r="M134" s="153">
        <v>6109.4127724375103</v>
      </c>
      <c r="N134" s="153">
        <v>5517.9841442308998</v>
      </c>
      <c r="O134" s="153">
        <f t="shared" si="12"/>
        <v>6109.4127724375103</v>
      </c>
      <c r="P134" s="153">
        <f t="shared" si="13"/>
        <v>0</v>
      </c>
      <c r="Q134" s="153">
        <f t="shared" si="14"/>
        <v>-1790.64496314185</v>
      </c>
      <c r="S134" s="152">
        <v>0.83333333333333304</v>
      </c>
      <c r="T134" s="153">
        <v>3012.3318825063998</v>
      </c>
      <c r="U134" s="153">
        <v>3121.2135135108301</v>
      </c>
      <c r="V134" s="153">
        <v>0</v>
      </c>
      <c r="W134" s="153">
        <v>412.59004988131602</v>
      </c>
      <c r="X134" s="153">
        <v>433.32165370574103</v>
      </c>
      <c r="Y134" s="153">
        <v>586.18042906557798</v>
      </c>
      <c r="Z134" s="153">
        <v>31.041808257757999</v>
      </c>
      <c r="AA134" s="153">
        <v>27.644292905534101</v>
      </c>
      <c r="AB134" s="153">
        <v>-1512.98469790899</v>
      </c>
      <c r="AC134" s="153">
        <v>0</v>
      </c>
      <c r="AD134" s="153">
        <v>-520.56077914625303</v>
      </c>
      <c r="AE134" s="153">
        <v>6111.3389319241596</v>
      </c>
      <c r="AF134" s="153">
        <v>5590.7781527779098</v>
      </c>
      <c r="AG134" s="153">
        <f t="shared" si="15"/>
        <v>6111.3389319241596</v>
      </c>
      <c r="AH134" s="153">
        <f t="shared" si="16"/>
        <v>0</v>
      </c>
      <c r="AI134" s="153">
        <f t="shared" si="17"/>
        <v>-1512.98469790899</v>
      </c>
      <c r="AK134" s="152">
        <v>0.83333333333333304</v>
      </c>
      <c r="AL134" s="147">
        <v>3021.6047926290298</v>
      </c>
      <c r="AM134" s="147">
        <v>4691.9189547242504</v>
      </c>
      <c r="AN134" s="147">
        <v>0</v>
      </c>
      <c r="AO134" s="147">
        <v>426.96688743189702</v>
      </c>
      <c r="AP134" s="147">
        <v>245.617130654666</v>
      </c>
      <c r="AQ134" s="147">
        <v>546.49996064731101</v>
      </c>
      <c r="AR134" s="147">
        <v>15.926373774819799</v>
      </c>
      <c r="AS134" s="147">
        <v>17.831862546789701</v>
      </c>
      <c r="AT134" s="147">
        <v>-1830.5332671137601</v>
      </c>
      <c r="AU134" s="147">
        <v>0</v>
      </c>
      <c r="AV134" s="147">
        <v>-672.26817604818598</v>
      </c>
      <c r="AW134" s="147">
        <v>7135.8326952950001</v>
      </c>
      <c r="AX134" s="147">
        <v>6463.5645192468201</v>
      </c>
      <c r="AY134" s="147">
        <f t="shared" si="18"/>
        <v>7135.8326952950001</v>
      </c>
      <c r="AZ134" s="153">
        <f t="shared" si="19"/>
        <v>0</v>
      </c>
      <c r="BA134" s="153">
        <f t="shared" si="20"/>
        <v>-1830.5332671137601</v>
      </c>
    </row>
    <row r="135" spans="1:53" s="147" customFormat="1" x14ac:dyDescent="0.2">
      <c r="A135" s="152">
        <v>0.84375</v>
      </c>
      <c r="B135" s="153">
        <v>2991.7514707167702</v>
      </c>
      <c r="C135" s="153">
        <v>3998.4583849013002</v>
      </c>
      <c r="D135" s="153">
        <v>0</v>
      </c>
      <c r="E135" s="153">
        <v>431.81681186875198</v>
      </c>
      <c r="F135" s="153">
        <v>422.80756586236203</v>
      </c>
      <c r="G135" s="153">
        <v>47.523949302988399</v>
      </c>
      <c r="H135" s="153">
        <v>21.5687827797423</v>
      </c>
      <c r="I135" s="153">
        <v>20.626054697948501</v>
      </c>
      <c r="J135" s="153">
        <v>-1835.55863403389</v>
      </c>
      <c r="K135" s="153">
        <v>0</v>
      </c>
      <c r="L135" s="153">
        <v>-594.49569639628999</v>
      </c>
      <c r="M135" s="153">
        <v>6098.9943860959702</v>
      </c>
      <c r="N135" s="153">
        <v>5504.4986896996797</v>
      </c>
      <c r="O135" s="153">
        <f t="shared" si="12"/>
        <v>6098.9943860959702</v>
      </c>
      <c r="P135" s="153">
        <f t="shared" si="13"/>
        <v>0</v>
      </c>
      <c r="Q135" s="153">
        <f t="shared" si="14"/>
        <v>-1835.55863403389</v>
      </c>
      <c r="S135" s="152">
        <v>0.84375</v>
      </c>
      <c r="T135" s="153">
        <v>3013.4122253455698</v>
      </c>
      <c r="U135" s="153">
        <v>3148.6869615098199</v>
      </c>
      <c r="V135" s="153">
        <v>0</v>
      </c>
      <c r="W135" s="153">
        <v>418.22727029123701</v>
      </c>
      <c r="X135" s="153">
        <v>474.11801113573102</v>
      </c>
      <c r="Y135" s="153">
        <v>510.68502250845501</v>
      </c>
      <c r="Z135" s="153">
        <v>19.7604507264635</v>
      </c>
      <c r="AA135" s="153">
        <v>30.440803398244402</v>
      </c>
      <c r="AB135" s="153">
        <v>-1477.0505617787501</v>
      </c>
      <c r="AC135" s="153">
        <v>0</v>
      </c>
      <c r="AD135" s="153">
        <v>-522.967571851049</v>
      </c>
      <c r="AE135" s="153">
        <v>6138.2801831367597</v>
      </c>
      <c r="AF135" s="153">
        <v>5615.3126112857099</v>
      </c>
      <c r="AG135" s="153">
        <f t="shared" si="15"/>
        <v>6138.2801831367597</v>
      </c>
      <c r="AH135" s="153">
        <f t="shared" si="16"/>
        <v>0</v>
      </c>
      <c r="AI135" s="153">
        <f t="shared" si="17"/>
        <v>-1477.0505617787501</v>
      </c>
      <c r="AK135" s="152">
        <v>0.84375</v>
      </c>
      <c r="AL135" s="147">
        <v>3022.07828515031</v>
      </c>
      <c r="AM135" s="147">
        <v>4688.8753986948104</v>
      </c>
      <c r="AN135" s="147">
        <v>0</v>
      </c>
      <c r="AO135" s="147">
        <v>426.23848396018201</v>
      </c>
      <c r="AP135" s="147">
        <v>245.45693220602101</v>
      </c>
      <c r="AQ135" s="147">
        <v>579.86032995986795</v>
      </c>
      <c r="AR135" s="147">
        <v>11.728842314105901</v>
      </c>
      <c r="AS135" s="147">
        <v>20.8810449513694</v>
      </c>
      <c r="AT135" s="147">
        <v>-1886.0443186412999</v>
      </c>
      <c r="AU135" s="147">
        <v>0</v>
      </c>
      <c r="AV135" s="147">
        <v>-672.36669474377402</v>
      </c>
      <c r="AW135" s="147">
        <v>7109.0749985953598</v>
      </c>
      <c r="AX135" s="147">
        <v>6436.7083038515902</v>
      </c>
      <c r="AY135" s="147">
        <f t="shared" si="18"/>
        <v>7109.0749985953598</v>
      </c>
      <c r="AZ135" s="153">
        <f t="shared" si="19"/>
        <v>0</v>
      </c>
      <c r="BA135" s="153">
        <f t="shared" si="20"/>
        <v>-1886.0443186412999</v>
      </c>
    </row>
    <row r="136" spans="1:53" s="147" customFormat="1" x14ac:dyDescent="0.2">
      <c r="A136" s="152">
        <v>0.85416666666666696</v>
      </c>
      <c r="B136" s="153">
        <v>2990.4776602884899</v>
      </c>
      <c r="C136" s="153">
        <v>4003.04592374703</v>
      </c>
      <c r="D136" s="153">
        <v>0</v>
      </c>
      <c r="E136" s="153">
        <v>433.588779183545</v>
      </c>
      <c r="F136" s="153">
        <v>423.00257525066797</v>
      </c>
      <c r="G136" s="153">
        <v>47.523949302988399</v>
      </c>
      <c r="H136" s="153">
        <v>16.582907316674099</v>
      </c>
      <c r="I136" s="153">
        <v>21.994984076663499</v>
      </c>
      <c r="J136" s="153">
        <v>-1869.0470305220299</v>
      </c>
      <c r="K136" s="153">
        <v>0</v>
      </c>
      <c r="L136" s="153">
        <v>-594.97030286753898</v>
      </c>
      <c r="M136" s="153">
        <v>6067.1697486440198</v>
      </c>
      <c r="N136" s="153">
        <v>5472.1994457764804</v>
      </c>
      <c r="O136" s="153">
        <f t="shared" si="12"/>
        <v>6067.1697486440198</v>
      </c>
      <c r="P136" s="153">
        <f t="shared" si="13"/>
        <v>0</v>
      </c>
      <c r="Q136" s="153">
        <f t="shared" si="14"/>
        <v>-1869.0470305220299</v>
      </c>
      <c r="S136" s="152">
        <v>0.85416666666666696</v>
      </c>
      <c r="T136" s="153">
        <v>3017.17995294818</v>
      </c>
      <c r="U136" s="153">
        <v>3145.9790564109398</v>
      </c>
      <c r="V136" s="153">
        <v>0</v>
      </c>
      <c r="W136" s="153">
        <v>413.66264714318402</v>
      </c>
      <c r="X136" s="153">
        <v>477.90814131405301</v>
      </c>
      <c r="Y136" s="153">
        <v>495.797620920854</v>
      </c>
      <c r="Z136" s="153">
        <v>15.221377146578799</v>
      </c>
      <c r="AA136" s="153">
        <v>35.033499646969503</v>
      </c>
      <c r="AB136" s="153">
        <v>-1469.7465244643499</v>
      </c>
      <c r="AC136" s="153">
        <v>0</v>
      </c>
      <c r="AD136" s="153">
        <v>-522.49878661099103</v>
      </c>
      <c r="AE136" s="153">
        <v>6131.0357710664102</v>
      </c>
      <c r="AF136" s="153">
        <v>5608.5369844554198</v>
      </c>
      <c r="AG136" s="153">
        <f t="shared" si="15"/>
        <v>6131.0357710664102</v>
      </c>
      <c r="AH136" s="153">
        <f t="shared" si="16"/>
        <v>0</v>
      </c>
      <c r="AI136" s="153">
        <f t="shared" si="17"/>
        <v>-1469.7465244643499</v>
      </c>
      <c r="AK136" s="152">
        <v>0.85416666666666696</v>
      </c>
      <c r="AL136" s="147">
        <v>3022.9918946928001</v>
      </c>
      <c r="AM136" s="147">
        <v>4638.9081208890002</v>
      </c>
      <c r="AN136" s="147">
        <v>0</v>
      </c>
      <c r="AO136" s="147">
        <v>424.24342317665099</v>
      </c>
      <c r="AP136" s="147">
        <v>245.32698925691599</v>
      </c>
      <c r="AQ136" s="147">
        <v>592.61112969117301</v>
      </c>
      <c r="AR136" s="147">
        <v>0</v>
      </c>
      <c r="AS136" s="147">
        <v>20.392575779395901</v>
      </c>
      <c r="AT136" s="147">
        <v>-1919.8164625874099</v>
      </c>
      <c r="AU136" s="147">
        <v>0</v>
      </c>
      <c r="AV136" s="147">
        <v>-667.41419454646302</v>
      </c>
      <c r="AW136" s="147">
        <v>7024.6576708985203</v>
      </c>
      <c r="AX136" s="147">
        <v>6357.2434763520596</v>
      </c>
      <c r="AY136" s="147">
        <f t="shared" si="18"/>
        <v>7024.6576708985203</v>
      </c>
      <c r="AZ136" s="153">
        <f t="shared" si="19"/>
        <v>0</v>
      </c>
      <c r="BA136" s="153">
        <f t="shared" si="20"/>
        <v>-1919.8164625874099</v>
      </c>
    </row>
    <row r="137" spans="1:53" s="147" customFormat="1" x14ac:dyDescent="0.2">
      <c r="A137" s="152">
        <v>0.86458333333333304</v>
      </c>
      <c r="B137" s="153">
        <v>2991.9382072388098</v>
      </c>
      <c r="C137" s="153">
        <v>4016.65510093481</v>
      </c>
      <c r="D137" s="153">
        <v>0</v>
      </c>
      <c r="E137" s="153">
        <v>436.550822922365</v>
      </c>
      <c r="F137" s="153">
        <v>426.40230168178698</v>
      </c>
      <c r="G137" s="153">
        <v>123.54542255169601</v>
      </c>
      <c r="H137" s="153">
        <v>16.342858550678901</v>
      </c>
      <c r="I137" s="153">
        <v>22.4104556685962</v>
      </c>
      <c r="J137" s="153">
        <v>-1888.9916176935201</v>
      </c>
      <c r="K137" s="153">
        <v>0</v>
      </c>
      <c r="L137" s="153">
        <v>-597.57952397860197</v>
      </c>
      <c r="M137" s="153">
        <v>6144.8535518552299</v>
      </c>
      <c r="N137" s="153">
        <v>5547.2740278766296</v>
      </c>
      <c r="O137" s="153">
        <f t="shared" si="12"/>
        <v>6144.8535518552299</v>
      </c>
      <c r="P137" s="153">
        <f t="shared" si="13"/>
        <v>0</v>
      </c>
      <c r="Q137" s="153">
        <f t="shared" si="14"/>
        <v>-1888.9916176935201</v>
      </c>
      <c r="S137" s="152">
        <v>0.86458333333333304</v>
      </c>
      <c r="T137" s="153">
        <v>3018.1669093092801</v>
      </c>
      <c r="U137" s="153">
        <v>3142.7396608205399</v>
      </c>
      <c r="V137" s="153">
        <v>0</v>
      </c>
      <c r="W137" s="153">
        <v>412.87513165021801</v>
      </c>
      <c r="X137" s="153">
        <v>480.52200772145301</v>
      </c>
      <c r="Y137" s="153">
        <v>513.33049407949397</v>
      </c>
      <c r="Z137" s="153">
        <v>14.5758683565958</v>
      </c>
      <c r="AA137" s="153">
        <v>41.688672665345401</v>
      </c>
      <c r="AB137" s="153">
        <v>-1436.93868467581</v>
      </c>
      <c r="AC137" s="153">
        <v>0</v>
      </c>
      <c r="AD137" s="153">
        <v>-522.53321809934698</v>
      </c>
      <c r="AE137" s="153">
        <v>6186.9600599271098</v>
      </c>
      <c r="AF137" s="153">
        <v>5664.4268418277697</v>
      </c>
      <c r="AG137" s="153">
        <f t="shared" si="15"/>
        <v>6186.9600599271098</v>
      </c>
      <c r="AH137" s="153">
        <f t="shared" si="16"/>
        <v>0</v>
      </c>
      <c r="AI137" s="153">
        <f t="shared" si="17"/>
        <v>-1436.93868467581</v>
      </c>
      <c r="AK137" s="152">
        <v>0.86458333333333304</v>
      </c>
      <c r="AL137" s="147">
        <v>3024.2589426406998</v>
      </c>
      <c r="AM137" s="147">
        <v>4610.6128683758197</v>
      </c>
      <c r="AN137" s="147">
        <v>0</v>
      </c>
      <c r="AO137" s="147">
        <v>422.01722185557401</v>
      </c>
      <c r="AP137" s="147">
        <v>239.91344547428</v>
      </c>
      <c r="AQ137" s="147">
        <v>591.86166830525201</v>
      </c>
      <c r="AR137" s="147">
        <v>0</v>
      </c>
      <c r="AS137" s="147">
        <v>20.997270336116902</v>
      </c>
      <c r="AT137" s="147">
        <v>-1977.9149159271001</v>
      </c>
      <c r="AU137" s="147">
        <v>0</v>
      </c>
      <c r="AV137" s="147">
        <v>-664.50097999333195</v>
      </c>
      <c r="AW137" s="147">
        <v>6931.7465010606402</v>
      </c>
      <c r="AX137" s="147">
        <v>6267.2455210673097</v>
      </c>
      <c r="AY137" s="147">
        <f t="shared" si="18"/>
        <v>6931.7465010606402</v>
      </c>
      <c r="AZ137" s="153">
        <f t="shared" si="19"/>
        <v>0</v>
      </c>
      <c r="BA137" s="153">
        <f t="shared" si="20"/>
        <v>-1977.9149159271001</v>
      </c>
    </row>
    <row r="138" spans="1:53" s="147" customFormat="1" x14ac:dyDescent="0.2">
      <c r="A138" s="152">
        <v>0.875</v>
      </c>
      <c r="B138" s="153">
        <v>2993.57878258953</v>
      </c>
      <c r="C138" s="153">
        <v>4059.8715264228299</v>
      </c>
      <c r="D138" s="153">
        <v>0</v>
      </c>
      <c r="E138" s="153">
        <v>425.19947220579797</v>
      </c>
      <c r="F138" s="153">
        <v>491.55788880186299</v>
      </c>
      <c r="G138" s="153">
        <v>525.53211634844195</v>
      </c>
      <c r="H138" s="153">
        <v>16.408699050484401</v>
      </c>
      <c r="I138" s="153">
        <v>20.9638909441869</v>
      </c>
      <c r="J138" s="153">
        <v>-2323.0453583895301</v>
      </c>
      <c r="K138" s="153">
        <v>0</v>
      </c>
      <c r="L138" s="153">
        <v>-606.73352429055399</v>
      </c>
      <c r="M138" s="153">
        <v>6210.0670179736098</v>
      </c>
      <c r="N138" s="153">
        <v>5603.3334936830497</v>
      </c>
      <c r="O138" s="153">
        <f t="shared" si="12"/>
        <v>6210.0670179736098</v>
      </c>
      <c r="P138" s="153">
        <f t="shared" si="13"/>
        <v>0</v>
      </c>
      <c r="Q138" s="153">
        <f t="shared" si="14"/>
        <v>-2323.0453583895301</v>
      </c>
      <c r="S138" s="152">
        <v>0.875</v>
      </c>
      <c r="T138" s="153">
        <v>3019.4006006904501</v>
      </c>
      <c r="U138" s="153">
        <v>3273.3274033275302</v>
      </c>
      <c r="V138" s="153">
        <v>0</v>
      </c>
      <c r="W138" s="153">
        <v>399.85218544628299</v>
      </c>
      <c r="X138" s="153">
        <v>516.58608036481303</v>
      </c>
      <c r="Y138" s="153">
        <v>476.36434969986101</v>
      </c>
      <c r="Z138" s="153">
        <v>14.138191353192701</v>
      </c>
      <c r="AA138" s="153">
        <v>45.253086829069701</v>
      </c>
      <c r="AB138" s="153">
        <v>-1484.9372633181199</v>
      </c>
      <c r="AC138" s="153">
        <v>0</v>
      </c>
      <c r="AD138" s="153">
        <v>-534.32940765922694</v>
      </c>
      <c r="AE138" s="153">
        <v>6259.9846343930803</v>
      </c>
      <c r="AF138" s="153">
        <v>5725.6552267338602</v>
      </c>
      <c r="AG138" s="153">
        <f t="shared" si="15"/>
        <v>6259.9846343930803</v>
      </c>
      <c r="AH138" s="153">
        <f t="shared" si="16"/>
        <v>0</v>
      </c>
      <c r="AI138" s="153">
        <f t="shared" si="17"/>
        <v>-1484.9372633181199</v>
      </c>
      <c r="AK138" s="152">
        <v>0.875</v>
      </c>
      <c r="AL138" s="147">
        <v>3023.27195584024</v>
      </c>
      <c r="AM138" s="147">
        <v>4610.9499096670597</v>
      </c>
      <c r="AN138" s="147">
        <v>0</v>
      </c>
      <c r="AO138" s="147">
        <v>406.79695809528903</v>
      </c>
      <c r="AP138" s="147">
        <v>157.779073609867</v>
      </c>
      <c r="AQ138" s="147">
        <v>273.47969817791898</v>
      </c>
      <c r="AR138" s="147">
        <v>0</v>
      </c>
      <c r="AS138" s="147">
        <v>21.436081366006199</v>
      </c>
      <c r="AT138" s="147">
        <v>-1606.1697456616801</v>
      </c>
      <c r="AU138" s="147">
        <v>0</v>
      </c>
      <c r="AV138" s="147">
        <v>-658.90788563738397</v>
      </c>
      <c r="AW138" s="147">
        <v>6887.5439310947004</v>
      </c>
      <c r="AX138" s="147">
        <v>6228.6360454573196</v>
      </c>
      <c r="AY138" s="147">
        <f t="shared" si="18"/>
        <v>6887.5439310947004</v>
      </c>
      <c r="AZ138" s="153">
        <f t="shared" si="19"/>
        <v>0</v>
      </c>
      <c r="BA138" s="153">
        <f t="shared" si="20"/>
        <v>-1606.1697456616801</v>
      </c>
    </row>
    <row r="139" spans="1:53" s="147" customFormat="1" x14ac:dyDescent="0.2">
      <c r="A139" s="152">
        <v>0.88541666666666696</v>
      </c>
      <c r="B139" s="153">
        <v>2995.79291862226</v>
      </c>
      <c r="C139" s="153">
        <v>4039.9291150065401</v>
      </c>
      <c r="D139" s="153">
        <v>0</v>
      </c>
      <c r="E139" s="153">
        <v>423.87391773268502</v>
      </c>
      <c r="F139" s="153">
        <v>501.15317626352902</v>
      </c>
      <c r="G139" s="153">
        <v>577.85009255817397</v>
      </c>
      <c r="H139" s="153">
        <v>16.522447144013501</v>
      </c>
      <c r="I139" s="153">
        <v>20.172946735359801</v>
      </c>
      <c r="J139" s="153">
        <v>-2388.9535835618999</v>
      </c>
      <c r="K139" s="153">
        <v>0</v>
      </c>
      <c r="L139" s="153">
        <v>-605.55272364094196</v>
      </c>
      <c r="M139" s="153">
        <v>6186.3410305006601</v>
      </c>
      <c r="N139" s="153">
        <v>5580.7883068597203</v>
      </c>
      <c r="O139" s="153">
        <f t="shared" si="12"/>
        <v>6186.3410305006601</v>
      </c>
      <c r="P139" s="153">
        <f t="shared" si="13"/>
        <v>0</v>
      </c>
      <c r="Q139" s="153">
        <f t="shared" si="14"/>
        <v>-2388.9535835618999</v>
      </c>
      <c r="S139" s="152">
        <v>0.88541666666666696</v>
      </c>
      <c r="T139" s="153">
        <v>3019.8874118970198</v>
      </c>
      <c r="U139" s="153">
        <v>3266.9112208602301</v>
      </c>
      <c r="V139" s="153">
        <v>0</v>
      </c>
      <c r="W139" s="153">
        <v>402.36647819142399</v>
      </c>
      <c r="X139" s="153">
        <v>523.75863547747599</v>
      </c>
      <c r="Y139" s="153">
        <v>472.732532816684</v>
      </c>
      <c r="Z139" s="153">
        <v>9.4483236671802509</v>
      </c>
      <c r="AA139" s="153">
        <v>48.055579605367498</v>
      </c>
      <c r="AB139" s="153">
        <v>-1488.4234140572701</v>
      </c>
      <c r="AC139" s="153">
        <v>0</v>
      </c>
      <c r="AD139" s="153">
        <v>-533.91371234632004</v>
      </c>
      <c r="AE139" s="153">
        <v>6254.7367684581104</v>
      </c>
      <c r="AF139" s="153">
        <v>5720.8230561117898</v>
      </c>
      <c r="AG139" s="153">
        <f t="shared" si="15"/>
        <v>6254.7367684581104</v>
      </c>
      <c r="AH139" s="153">
        <f t="shared" si="16"/>
        <v>0</v>
      </c>
      <c r="AI139" s="153">
        <f t="shared" si="17"/>
        <v>-1488.4234140572701</v>
      </c>
      <c r="AK139" s="152">
        <v>0.88541666666666696</v>
      </c>
      <c r="AL139" s="147">
        <v>3023.3520081982201</v>
      </c>
      <c r="AM139" s="147">
        <v>4583.392614763</v>
      </c>
      <c r="AN139" s="147">
        <v>0</v>
      </c>
      <c r="AO139" s="147">
        <v>407.95114545815699</v>
      </c>
      <c r="AP139" s="147">
        <v>145.436042296382</v>
      </c>
      <c r="AQ139" s="147">
        <v>209.69929757065901</v>
      </c>
      <c r="AR139" s="147">
        <v>0</v>
      </c>
      <c r="AS139" s="147">
        <v>22.068991517663498</v>
      </c>
      <c r="AT139" s="147">
        <v>-1565.5197368148699</v>
      </c>
      <c r="AU139" s="147">
        <v>0</v>
      </c>
      <c r="AV139" s="147">
        <v>-655.38093064759596</v>
      </c>
      <c r="AW139" s="147">
        <v>6826.38036298921</v>
      </c>
      <c r="AX139" s="147">
        <v>6170.9994323416104</v>
      </c>
      <c r="AY139" s="147">
        <f t="shared" si="18"/>
        <v>6826.38036298921</v>
      </c>
      <c r="AZ139" s="153">
        <f t="shared" si="19"/>
        <v>0</v>
      </c>
      <c r="BA139" s="153">
        <f t="shared" si="20"/>
        <v>-1565.5197368148699</v>
      </c>
    </row>
    <row r="140" spans="1:53" s="147" customFormat="1" x14ac:dyDescent="0.2">
      <c r="A140" s="152">
        <v>0.89583333333333304</v>
      </c>
      <c r="B140" s="153">
        <v>2996.4998276446299</v>
      </c>
      <c r="C140" s="153">
        <v>3985.2291958461001</v>
      </c>
      <c r="D140" s="153">
        <v>0</v>
      </c>
      <c r="E140" s="153">
        <v>423.76633161595498</v>
      </c>
      <c r="F140" s="153">
        <v>502.67431570240399</v>
      </c>
      <c r="G140" s="153">
        <v>580.66351836904403</v>
      </c>
      <c r="H140" s="153">
        <v>8.7881784058118306</v>
      </c>
      <c r="I140" s="153">
        <v>17.688517360735801</v>
      </c>
      <c r="J140" s="153">
        <v>-2360.1977515469098</v>
      </c>
      <c r="K140" s="153">
        <v>0</v>
      </c>
      <c r="L140" s="153">
        <v>-600.20447554015004</v>
      </c>
      <c r="M140" s="153">
        <v>6155.1121333977699</v>
      </c>
      <c r="N140" s="153">
        <v>5554.9076578576196</v>
      </c>
      <c r="O140" s="153">
        <f t="shared" si="12"/>
        <v>6155.1121333977699</v>
      </c>
      <c r="P140" s="153">
        <f t="shared" si="13"/>
        <v>0</v>
      </c>
      <c r="Q140" s="153">
        <f t="shared" si="14"/>
        <v>-2360.1977515469098</v>
      </c>
      <c r="S140" s="152">
        <v>0.89583333333333304</v>
      </c>
      <c r="T140" s="153">
        <v>3017.7800945720801</v>
      </c>
      <c r="U140" s="153">
        <v>3264.8617202590499</v>
      </c>
      <c r="V140" s="153">
        <v>0</v>
      </c>
      <c r="W140" s="153">
        <v>403.67656370811397</v>
      </c>
      <c r="X140" s="153">
        <v>524.34577097058298</v>
      </c>
      <c r="Y140" s="153">
        <v>473.03491151911697</v>
      </c>
      <c r="Z140" s="153">
        <v>0</v>
      </c>
      <c r="AA140" s="153">
        <v>48.746149717270299</v>
      </c>
      <c r="AB140" s="153">
        <v>-1521.4777914941701</v>
      </c>
      <c r="AC140" s="153">
        <v>0</v>
      </c>
      <c r="AD140" s="153">
        <v>-533.62504958918498</v>
      </c>
      <c r="AE140" s="153">
        <v>6210.9674192520397</v>
      </c>
      <c r="AF140" s="153">
        <v>5677.3423696628597</v>
      </c>
      <c r="AG140" s="153">
        <f t="shared" si="15"/>
        <v>6210.9674192520397</v>
      </c>
      <c r="AH140" s="153">
        <f t="shared" si="16"/>
        <v>0</v>
      </c>
      <c r="AI140" s="153">
        <f t="shared" si="17"/>
        <v>-1521.4777914941701</v>
      </c>
      <c r="AK140" s="152">
        <v>0.89583333333333304</v>
      </c>
      <c r="AL140" s="147">
        <v>3023.7053977614401</v>
      </c>
      <c r="AM140" s="147">
        <v>4538.9724446628798</v>
      </c>
      <c r="AN140" s="147">
        <v>0</v>
      </c>
      <c r="AO140" s="147">
        <v>405.943633630965</v>
      </c>
      <c r="AP140" s="147">
        <v>145.47067201311299</v>
      </c>
      <c r="AQ140" s="147">
        <v>211.869478255373</v>
      </c>
      <c r="AR140" s="147">
        <v>0</v>
      </c>
      <c r="AS140" s="147">
        <v>22.565606218720401</v>
      </c>
      <c r="AT140" s="147">
        <v>-1594.5741437828401</v>
      </c>
      <c r="AU140" s="147">
        <v>0</v>
      </c>
      <c r="AV140" s="147">
        <v>-650.9133022044</v>
      </c>
      <c r="AW140" s="147">
        <v>6753.9530887596502</v>
      </c>
      <c r="AX140" s="147">
        <v>6103.0397865552504</v>
      </c>
      <c r="AY140" s="147">
        <f t="shared" si="18"/>
        <v>6753.9530887596502</v>
      </c>
      <c r="AZ140" s="153">
        <f t="shared" si="19"/>
        <v>0</v>
      </c>
      <c r="BA140" s="153">
        <f t="shared" si="20"/>
        <v>-1594.5741437828401</v>
      </c>
    </row>
    <row r="141" spans="1:53" s="147" customFormat="1" x14ac:dyDescent="0.2">
      <c r="A141" s="152">
        <v>0.90625</v>
      </c>
      <c r="B141" s="153">
        <v>2998.0537184332002</v>
      </c>
      <c r="C141" s="153">
        <v>3947.8046658250501</v>
      </c>
      <c r="D141" s="153">
        <v>0</v>
      </c>
      <c r="E141" s="153">
        <v>416.95219242361901</v>
      </c>
      <c r="F141" s="153">
        <v>503.00249426047401</v>
      </c>
      <c r="G141" s="153">
        <v>549.08427678856799</v>
      </c>
      <c r="H141" s="153">
        <v>0</v>
      </c>
      <c r="I141" s="153">
        <v>16.2944374163296</v>
      </c>
      <c r="J141" s="153">
        <v>-2335.1400876870998</v>
      </c>
      <c r="K141" s="153">
        <v>0</v>
      </c>
      <c r="L141" s="153">
        <v>-595.69999430855898</v>
      </c>
      <c r="M141" s="153">
        <v>6096.0516974601396</v>
      </c>
      <c r="N141" s="153">
        <v>5500.3517031515803</v>
      </c>
      <c r="O141" s="153">
        <f t="shared" si="12"/>
        <v>6096.0516974601396</v>
      </c>
      <c r="P141" s="153">
        <f t="shared" si="13"/>
        <v>0</v>
      </c>
      <c r="Q141" s="153">
        <f t="shared" si="14"/>
        <v>-2335.1400876870998</v>
      </c>
      <c r="S141" s="152">
        <v>0.90625</v>
      </c>
      <c r="T141" s="153">
        <v>3017.0265718446299</v>
      </c>
      <c r="U141" s="153">
        <v>3267.6797382886498</v>
      </c>
      <c r="V141" s="153">
        <v>0</v>
      </c>
      <c r="W141" s="153">
        <v>393.33767625854301</v>
      </c>
      <c r="X141" s="153">
        <v>524.79011246390098</v>
      </c>
      <c r="Y141" s="153">
        <v>473.51964005752802</v>
      </c>
      <c r="Z141" s="153">
        <v>0</v>
      </c>
      <c r="AA141" s="153">
        <v>49.8163127376082</v>
      </c>
      <c r="AB141" s="153">
        <v>-1538.1812619626</v>
      </c>
      <c r="AC141" s="153">
        <v>0</v>
      </c>
      <c r="AD141" s="153">
        <v>-533.20044109168202</v>
      </c>
      <c r="AE141" s="153">
        <v>6187.9887896882701</v>
      </c>
      <c r="AF141" s="153">
        <v>5654.7883485965804</v>
      </c>
      <c r="AG141" s="153">
        <f t="shared" si="15"/>
        <v>6187.9887896882701</v>
      </c>
      <c r="AH141" s="153">
        <f t="shared" si="16"/>
        <v>0</v>
      </c>
      <c r="AI141" s="153">
        <f t="shared" si="17"/>
        <v>-1538.1812619626</v>
      </c>
      <c r="AK141" s="152">
        <v>0.90625</v>
      </c>
      <c r="AL141" s="147">
        <v>3023.6654122842801</v>
      </c>
      <c r="AM141" s="147">
        <v>4502.12858441766</v>
      </c>
      <c r="AN141" s="147">
        <v>0</v>
      </c>
      <c r="AO141" s="147">
        <v>399.96995182469601</v>
      </c>
      <c r="AP141" s="147">
        <v>143.85766328413001</v>
      </c>
      <c r="AQ141" s="147">
        <v>211.23732307344901</v>
      </c>
      <c r="AR141" s="147">
        <v>0</v>
      </c>
      <c r="AS141" s="147">
        <v>23.811462061902802</v>
      </c>
      <c r="AT141" s="147">
        <v>-1552.6333706064299</v>
      </c>
      <c r="AU141" s="147">
        <v>0</v>
      </c>
      <c r="AV141" s="147">
        <v>-646.87920931600502</v>
      </c>
      <c r="AW141" s="147">
        <v>6752.0370263396899</v>
      </c>
      <c r="AX141" s="147">
        <v>6105.1578170236799</v>
      </c>
      <c r="AY141" s="147">
        <f t="shared" si="18"/>
        <v>6752.0370263396899</v>
      </c>
      <c r="AZ141" s="153">
        <f t="shared" si="19"/>
        <v>0</v>
      </c>
      <c r="BA141" s="153">
        <f t="shared" si="20"/>
        <v>-1552.6333706064299</v>
      </c>
    </row>
    <row r="142" spans="1:53" s="147" customFormat="1" x14ac:dyDescent="0.2">
      <c r="A142" s="152">
        <v>0.91666666666666696</v>
      </c>
      <c r="B142" s="153">
        <v>2998.6405813855399</v>
      </c>
      <c r="C142" s="153">
        <v>4120.7592997700403</v>
      </c>
      <c r="D142" s="153">
        <v>0</v>
      </c>
      <c r="E142" s="153">
        <v>390.62508288486401</v>
      </c>
      <c r="F142" s="153">
        <v>499.595782665483</v>
      </c>
      <c r="G142" s="153">
        <v>499.429110378941</v>
      </c>
      <c r="H142" s="153">
        <v>0</v>
      </c>
      <c r="I142" s="153">
        <v>16.5858240604481</v>
      </c>
      <c r="J142" s="153">
        <v>-2410.0053900686999</v>
      </c>
      <c r="K142" s="153">
        <v>0</v>
      </c>
      <c r="L142" s="153">
        <v>-610.21913671377297</v>
      </c>
      <c r="M142" s="153">
        <v>6115.6302910766199</v>
      </c>
      <c r="N142" s="153">
        <v>5505.4111543628396</v>
      </c>
      <c r="O142" s="153">
        <f t="shared" si="12"/>
        <v>6115.6302910766199</v>
      </c>
      <c r="P142" s="153">
        <f t="shared" si="13"/>
        <v>0</v>
      </c>
      <c r="Q142" s="153">
        <f t="shared" si="14"/>
        <v>-2410.0053900686999</v>
      </c>
      <c r="S142" s="152">
        <v>0.91666666666666696</v>
      </c>
      <c r="T142" s="153">
        <v>3016.2063305350498</v>
      </c>
      <c r="U142" s="153">
        <v>3375.9741832038399</v>
      </c>
      <c r="V142" s="153">
        <v>0</v>
      </c>
      <c r="W142" s="153">
        <v>369.25311922586701</v>
      </c>
      <c r="X142" s="153">
        <v>524.53598076464198</v>
      </c>
      <c r="Y142" s="153">
        <v>357.67687300653199</v>
      </c>
      <c r="Z142" s="153">
        <v>0</v>
      </c>
      <c r="AA142" s="153">
        <v>50.162694966531298</v>
      </c>
      <c r="AB142" s="153">
        <v>-1515.4962905817199</v>
      </c>
      <c r="AC142" s="153">
        <v>0</v>
      </c>
      <c r="AD142" s="153">
        <v>-540.63630261811204</v>
      </c>
      <c r="AE142" s="153">
        <v>6178.3128911207396</v>
      </c>
      <c r="AF142" s="153">
        <v>5637.6765885026298</v>
      </c>
      <c r="AG142" s="153">
        <f t="shared" si="15"/>
        <v>6178.3128911207396</v>
      </c>
      <c r="AH142" s="153">
        <f t="shared" si="16"/>
        <v>0</v>
      </c>
      <c r="AI142" s="153">
        <f t="shared" si="17"/>
        <v>-1515.4962905817199</v>
      </c>
      <c r="AK142" s="152">
        <v>0.91666666666666696</v>
      </c>
      <c r="AL142" s="147">
        <v>3021.9115378957999</v>
      </c>
      <c r="AM142" s="147">
        <v>4647.7479895139304</v>
      </c>
      <c r="AN142" s="147">
        <v>0</v>
      </c>
      <c r="AO142" s="147">
        <v>374.96247726606202</v>
      </c>
      <c r="AP142" s="147">
        <v>112.054989073342</v>
      </c>
      <c r="AQ142" s="147">
        <v>407.86811445572698</v>
      </c>
      <c r="AR142" s="147">
        <v>0</v>
      </c>
      <c r="AS142" s="147">
        <v>24.430738855688102</v>
      </c>
      <c r="AT142" s="147">
        <v>-1849.35872024638</v>
      </c>
      <c r="AU142" s="147">
        <v>0</v>
      </c>
      <c r="AV142" s="147">
        <v>-661.76770372619796</v>
      </c>
      <c r="AW142" s="147">
        <v>6739.6171268141597</v>
      </c>
      <c r="AX142" s="147">
        <v>6077.8494230879596</v>
      </c>
      <c r="AY142" s="147">
        <f t="shared" si="18"/>
        <v>6739.6171268141597</v>
      </c>
      <c r="AZ142" s="153">
        <f t="shared" si="19"/>
        <v>0</v>
      </c>
      <c r="BA142" s="153">
        <f t="shared" si="20"/>
        <v>-1849.35872024638</v>
      </c>
    </row>
    <row r="143" spans="1:53" s="147" customFormat="1" x14ac:dyDescent="0.2">
      <c r="A143" s="152">
        <v>0.92708333333333304</v>
      </c>
      <c r="B143" s="153">
        <v>2998.9873684797099</v>
      </c>
      <c r="C143" s="153">
        <v>4112.82436860489</v>
      </c>
      <c r="D143" s="153">
        <v>0</v>
      </c>
      <c r="E143" s="153">
        <v>391.04894013576501</v>
      </c>
      <c r="F143" s="153">
        <v>500.72398387684899</v>
      </c>
      <c r="G143" s="153">
        <v>496.66163490795401</v>
      </c>
      <c r="H143" s="153">
        <v>0</v>
      </c>
      <c r="I143" s="153">
        <v>13.944206352389401</v>
      </c>
      <c r="J143" s="153">
        <v>-2459.0873908482999</v>
      </c>
      <c r="K143" s="153">
        <v>0</v>
      </c>
      <c r="L143" s="153">
        <v>-609.43723612224301</v>
      </c>
      <c r="M143" s="153">
        <v>6055.1031115092501</v>
      </c>
      <c r="N143" s="153">
        <v>5445.6658753870097</v>
      </c>
      <c r="O143" s="153">
        <f t="shared" si="12"/>
        <v>6055.1031115092501</v>
      </c>
      <c r="P143" s="153">
        <f t="shared" si="13"/>
        <v>0</v>
      </c>
      <c r="Q143" s="153">
        <f t="shared" si="14"/>
        <v>-2459.0873908482999</v>
      </c>
      <c r="S143" s="152">
        <v>0.92708333333333304</v>
      </c>
      <c r="T143" s="153">
        <v>3018.1535753613098</v>
      </c>
      <c r="U143" s="153">
        <v>3324.7750471015802</v>
      </c>
      <c r="V143" s="153">
        <v>0</v>
      </c>
      <c r="W143" s="153">
        <v>368.36929535856302</v>
      </c>
      <c r="X143" s="153">
        <v>525.01354537927796</v>
      </c>
      <c r="Y143" s="153">
        <v>349.63389097783403</v>
      </c>
      <c r="Z143" s="153">
        <v>0</v>
      </c>
      <c r="AA143" s="153">
        <v>54.6895699758307</v>
      </c>
      <c r="AB143" s="153">
        <v>-1535.0519925549299</v>
      </c>
      <c r="AC143" s="153">
        <v>0</v>
      </c>
      <c r="AD143" s="153">
        <v>-535.66960005206204</v>
      </c>
      <c r="AE143" s="153">
        <v>6105.5829315994597</v>
      </c>
      <c r="AF143" s="153">
        <v>5569.9133315474</v>
      </c>
      <c r="AG143" s="153">
        <f t="shared" si="15"/>
        <v>6105.5829315994597</v>
      </c>
      <c r="AH143" s="153">
        <f t="shared" si="16"/>
        <v>0</v>
      </c>
      <c r="AI143" s="153">
        <f t="shared" si="17"/>
        <v>-1535.0519925549299</v>
      </c>
      <c r="AK143" s="152">
        <v>0.92708333333333304</v>
      </c>
      <c r="AL143" s="147">
        <v>3023.91214677384</v>
      </c>
      <c r="AM143" s="147">
        <v>4641.9669700104696</v>
      </c>
      <c r="AN143" s="147">
        <v>0</v>
      </c>
      <c r="AO143" s="147">
        <v>376.12266247879899</v>
      </c>
      <c r="AP143" s="147">
        <v>110.139458441768</v>
      </c>
      <c r="AQ143" s="147">
        <v>443.937550641965</v>
      </c>
      <c r="AR143" s="147">
        <v>0</v>
      </c>
      <c r="AS143" s="147">
        <v>26.076587109831198</v>
      </c>
      <c r="AT143" s="147">
        <v>-1911.9175955692201</v>
      </c>
      <c r="AU143" s="147">
        <v>0</v>
      </c>
      <c r="AV143" s="147">
        <v>-661.83712834263997</v>
      </c>
      <c r="AW143" s="147">
        <v>6710.2377798874604</v>
      </c>
      <c r="AX143" s="147">
        <v>6048.40065154482</v>
      </c>
      <c r="AY143" s="147">
        <f t="shared" si="18"/>
        <v>6710.2377798874604</v>
      </c>
      <c r="AZ143" s="153">
        <f t="shared" si="19"/>
        <v>0</v>
      </c>
      <c r="BA143" s="153">
        <f t="shared" si="20"/>
        <v>-1911.9175955692201</v>
      </c>
    </row>
    <row r="144" spans="1:53" s="147" customFormat="1" x14ac:dyDescent="0.2">
      <c r="A144" s="152">
        <v>0.9375</v>
      </c>
      <c r="B144" s="153">
        <v>2998.28047573919</v>
      </c>
      <c r="C144" s="153">
        <v>4080.8915001689602</v>
      </c>
      <c r="D144" s="153">
        <v>0</v>
      </c>
      <c r="E144" s="153">
        <v>390.51270102789101</v>
      </c>
      <c r="F144" s="153">
        <v>500.66727493982302</v>
      </c>
      <c r="G144" s="153">
        <v>497.55300337336098</v>
      </c>
      <c r="H144" s="153">
        <v>0</v>
      </c>
      <c r="I144" s="153">
        <v>10.941493262120501</v>
      </c>
      <c r="J144" s="153">
        <v>-2502.4010698103298</v>
      </c>
      <c r="K144" s="153">
        <v>0</v>
      </c>
      <c r="L144" s="153">
        <v>-606.21901607545396</v>
      </c>
      <c r="M144" s="153">
        <v>5976.4453787010198</v>
      </c>
      <c r="N144" s="153">
        <v>5370.2263626255599</v>
      </c>
      <c r="O144" s="153">
        <f t="shared" si="12"/>
        <v>5976.4453787010198</v>
      </c>
      <c r="P144" s="153">
        <f t="shared" si="13"/>
        <v>0</v>
      </c>
      <c r="Q144" s="153">
        <f t="shared" si="14"/>
        <v>-2502.4010698103298</v>
      </c>
      <c r="S144" s="152">
        <v>0.9375</v>
      </c>
      <c r="T144" s="153">
        <v>3018.9337985462198</v>
      </c>
      <c r="U144" s="153">
        <v>3323.85153151636</v>
      </c>
      <c r="V144" s="153">
        <v>0</v>
      </c>
      <c r="W144" s="153">
        <v>367.68222549017901</v>
      </c>
      <c r="X144" s="153">
        <v>525.55279378237606</v>
      </c>
      <c r="Y144" s="153">
        <v>358.64654363322097</v>
      </c>
      <c r="Z144" s="153">
        <v>0</v>
      </c>
      <c r="AA144" s="153">
        <v>54.954833246575603</v>
      </c>
      <c r="AB144" s="153">
        <v>-1599.4147800031501</v>
      </c>
      <c r="AC144" s="153">
        <v>0</v>
      </c>
      <c r="AD144" s="153">
        <v>-535.70462366244999</v>
      </c>
      <c r="AE144" s="153">
        <v>6050.2069462117897</v>
      </c>
      <c r="AF144" s="153">
        <v>5514.5023225493396</v>
      </c>
      <c r="AG144" s="153">
        <f t="shared" si="15"/>
        <v>6050.2069462117897</v>
      </c>
      <c r="AH144" s="153">
        <f t="shared" si="16"/>
        <v>0</v>
      </c>
      <c r="AI144" s="153">
        <f t="shared" si="17"/>
        <v>-1599.4147800031501</v>
      </c>
      <c r="AK144" s="152">
        <v>0.9375</v>
      </c>
      <c r="AL144" s="147">
        <v>3024.51901104956</v>
      </c>
      <c r="AM144" s="147">
        <v>4619.7201353965802</v>
      </c>
      <c r="AN144" s="147">
        <v>0</v>
      </c>
      <c r="AO144" s="147">
        <v>375.80818902693301</v>
      </c>
      <c r="AP144" s="147">
        <v>110.06212762006599</v>
      </c>
      <c r="AQ144" s="147">
        <v>450.231179042132</v>
      </c>
      <c r="AR144" s="147">
        <v>0</v>
      </c>
      <c r="AS144" s="147">
        <v>27.370502203523301</v>
      </c>
      <c r="AT144" s="147">
        <v>-1956.32722793476</v>
      </c>
      <c r="AU144" s="147">
        <v>0</v>
      </c>
      <c r="AV144" s="147">
        <v>-659.74524083755796</v>
      </c>
      <c r="AW144" s="147">
        <v>6651.3839164040401</v>
      </c>
      <c r="AX144" s="147">
        <v>5991.6386755664798</v>
      </c>
      <c r="AY144" s="147">
        <f t="shared" si="18"/>
        <v>6651.3839164040401</v>
      </c>
      <c r="AZ144" s="153">
        <f t="shared" si="19"/>
        <v>0</v>
      </c>
      <c r="BA144" s="153">
        <f t="shared" si="20"/>
        <v>-1956.32722793476</v>
      </c>
    </row>
    <row r="145" spans="1:53" s="147" customFormat="1" x14ac:dyDescent="0.2">
      <c r="A145" s="152">
        <v>0.94791666666666696</v>
      </c>
      <c r="B145" s="153">
        <v>2996.6398841066198</v>
      </c>
      <c r="C145" s="153">
        <v>4019.1319399984</v>
      </c>
      <c r="D145" s="153">
        <v>0</v>
      </c>
      <c r="E145" s="153">
        <v>384.25045515821603</v>
      </c>
      <c r="F145" s="153">
        <v>479.73510996449698</v>
      </c>
      <c r="G145" s="153">
        <v>477.81704919734801</v>
      </c>
      <c r="H145" s="153">
        <v>0</v>
      </c>
      <c r="I145" s="153">
        <v>11.7940012948242</v>
      </c>
      <c r="J145" s="153">
        <v>-2451.7322255885601</v>
      </c>
      <c r="K145" s="153">
        <v>0</v>
      </c>
      <c r="L145" s="153">
        <v>-599.26883502706903</v>
      </c>
      <c r="M145" s="153">
        <v>5917.6362141313502</v>
      </c>
      <c r="N145" s="153">
        <v>5318.3673791042802</v>
      </c>
      <c r="O145" s="153">
        <f t="shared" si="12"/>
        <v>5917.6362141313502</v>
      </c>
      <c r="P145" s="153">
        <f t="shared" si="13"/>
        <v>0</v>
      </c>
      <c r="Q145" s="153">
        <f t="shared" si="14"/>
        <v>-2451.7322255885601</v>
      </c>
      <c r="S145" s="152">
        <v>0.94791666666666696</v>
      </c>
      <c r="T145" s="153">
        <v>3019.74068962708</v>
      </c>
      <c r="U145" s="153">
        <v>3360.9657989812999</v>
      </c>
      <c r="V145" s="153">
        <v>0</v>
      </c>
      <c r="W145" s="153">
        <v>367.10016357385501</v>
      </c>
      <c r="X145" s="153">
        <v>518.64408896049099</v>
      </c>
      <c r="Y145" s="153">
        <v>350.56690814262703</v>
      </c>
      <c r="Z145" s="153">
        <v>0</v>
      </c>
      <c r="AA145" s="153">
        <v>55.210735514698598</v>
      </c>
      <c r="AB145" s="153">
        <v>-1660.5486071719199</v>
      </c>
      <c r="AC145" s="153">
        <v>0</v>
      </c>
      <c r="AD145" s="153">
        <v>-539.18136199945297</v>
      </c>
      <c r="AE145" s="153">
        <v>6011.6797776281201</v>
      </c>
      <c r="AF145" s="153">
        <v>5472.49841562867</v>
      </c>
      <c r="AG145" s="153">
        <f t="shared" si="15"/>
        <v>6011.6797776281201</v>
      </c>
      <c r="AH145" s="153">
        <f t="shared" si="16"/>
        <v>0</v>
      </c>
      <c r="AI145" s="153">
        <f t="shared" si="17"/>
        <v>-1660.5486071719199</v>
      </c>
      <c r="AK145" s="152">
        <v>0.94791666666666696</v>
      </c>
      <c r="AL145" s="147">
        <v>3024.7657292583999</v>
      </c>
      <c r="AM145" s="147">
        <v>4576.0535126308696</v>
      </c>
      <c r="AN145" s="147">
        <v>0</v>
      </c>
      <c r="AO145" s="147">
        <v>374.17705005471697</v>
      </c>
      <c r="AP145" s="147">
        <v>109.742641046036</v>
      </c>
      <c r="AQ145" s="147">
        <v>449.27316710602503</v>
      </c>
      <c r="AR145" s="147">
        <v>0</v>
      </c>
      <c r="AS145" s="147">
        <v>28.568404926014502</v>
      </c>
      <c r="AT145" s="147">
        <v>-1974.17276685103</v>
      </c>
      <c r="AU145" s="147">
        <v>0</v>
      </c>
      <c r="AV145" s="147">
        <v>-655.33731318137598</v>
      </c>
      <c r="AW145" s="147">
        <v>6588.4077381710304</v>
      </c>
      <c r="AX145" s="147">
        <v>5933.0704249896598</v>
      </c>
      <c r="AY145" s="147">
        <f t="shared" si="18"/>
        <v>6588.4077381710304</v>
      </c>
      <c r="AZ145" s="153">
        <f t="shared" si="19"/>
        <v>0</v>
      </c>
      <c r="BA145" s="153">
        <f t="shared" si="20"/>
        <v>-1974.17276685103</v>
      </c>
    </row>
    <row r="146" spans="1:53" s="147" customFormat="1" x14ac:dyDescent="0.2">
      <c r="A146" s="152">
        <v>0.95833333333333304</v>
      </c>
      <c r="B146" s="153">
        <v>2995.2393683322298</v>
      </c>
      <c r="C146" s="153">
        <v>4161.6962405468403</v>
      </c>
      <c r="D146" s="153">
        <v>0</v>
      </c>
      <c r="E146" s="153">
        <v>379.679752155583</v>
      </c>
      <c r="F146" s="153">
        <v>211.98188680429701</v>
      </c>
      <c r="G146" s="153">
        <v>376.73891325734797</v>
      </c>
      <c r="H146" s="153">
        <v>0</v>
      </c>
      <c r="I146" s="153">
        <v>10.725674749583501</v>
      </c>
      <c r="J146" s="153">
        <v>-2325.6124649421799</v>
      </c>
      <c r="K146" s="153">
        <v>0</v>
      </c>
      <c r="L146" s="153">
        <v>-609.51099575464298</v>
      </c>
      <c r="M146" s="153">
        <v>5810.4493709037097</v>
      </c>
      <c r="N146" s="153">
        <v>5200.9383751490604</v>
      </c>
      <c r="O146" s="153">
        <f t="shared" si="12"/>
        <v>5810.4493709037097</v>
      </c>
      <c r="P146" s="153">
        <f t="shared" si="13"/>
        <v>0</v>
      </c>
      <c r="Q146" s="153">
        <f t="shared" si="14"/>
        <v>-2325.6124649421799</v>
      </c>
      <c r="S146" s="152">
        <v>0.95833333333333304</v>
      </c>
      <c r="T146" s="153">
        <v>3020.0674608965001</v>
      </c>
      <c r="U146" s="153">
        <v>3527.42319516731</v>
      </c>
      <c r="V146" s="153">
        <v>0</v>
      </c>
      <c r="W146" s="153">
        <v>366.27573573603502</v>
      </c>
      <c r="X146" s="153">
        <v>414.269009252035</v>
      </c>
      <c r="Y146" s="153">
        <v>145.74449991706001</v>
      </c>
      <c r="Z146" s="153">
        <v>0</v>
      </c>
      <c r="AA146" s="153">
        <v>53.172718949702201</v>
      </c>
      <c r="AB146" s="153">
        <v>-1603.72894987002</v>
      </c>
      <c r="AC146" s="153">
        <v>0</v>
      </c>
      <c r="AD146" s="153">
        <v>-551.92417730984096</v>
      </c>
      <c r="AE146" s="153">
        <v>5923.2236700486201</v>
      </c>
      <c r="AF146" s="153">
        <v>5371.2994927387699</v>
      </c>
      <c r="AG146" s="153">
        <f t="shared" si="15"/>
        <v>5923.2236700486201</v>
      </c>
      <c r="AH146" s="153">
        <f t="shared" si="16"/>
        <v>0</v>
      </c>
      <c r="AI146" s="153">
        <f t="shared" si="17"/>
        <v>-1603.72894987002</v>
      </c>
      <c r="AK146" s="152">
        <v>0.95833333333333304</v>
      </c>
      <c r="AL146" s="147">
        <v>3027.9933192035201</v>
      </c>
      <c r="AM146" s="147">
        <v>4666.5723685595503</v>
      </c>
      <c r="AN146" s="147">
        <v>0</v>
      </c>
      <c r="AO146" s="147">
        <v>375.44794604616402</v>
      </c>
      <c r="AP146" s="147">
        <v>97.678209880576105</v>
      </c>
      <c r="AQ146" s="147">
        <v>181.750712609781</v>
      </c>
      <c r="AR146" s="147">
        <v>0</v>
      </c>
      <c r="AS146" s="147">
        <v>28.901171827388101</v>
      </c>
      <c r="AT146" s="147">
        <v>-1856.1254786285299</v>
      </c>
      <c r="AU146" s="147">
        <v>0</v>
      </c>
      <c r="AV146" s="147">
        <v>-661.14287624847896</v>
      </c>
      <c r="AW146" s="147">
        <v>6522.2182494984499</v>
      </c>
      <c r="AX146" s="147">
        <v>5861.0753732499697</v>
      </c>
      <c r="AY146" s="147">
        <f t="shared" si="18"/>
        <v>6522.2182494984499</v>
      </c>
      <c r="AZ146" s="153">
        <f t="shared" si="19"/>
        <v>0</v>
      </c>
      <c r="BA146" s="153">
        <f t="shared" si="20"/>
        <v>-1856.1254786285299</v>
      </c>
    </row>
    <row r="147" spans="1:53" s="147" customFormat="1" x14ac:dyDescent="0.2">
      <c r="A147" s="152">
        <v>0.96875</v>
      </c>
      <c r="B147" s="153">
        <v>2997.9203375291399</v>
      </c>
      <c r="C147" s="153">
        <v>4130.5313912361798</v>
      </c>
      <c r="D147" s="153">
        <v>0</v>
      </c>
      <c r="E147" s="153">
        <v>383.53787550751599</v>
      </c>
      <c r="F147" s="153">
        <v>179.45005545701099</v>
      </c>
      <c r="G147" s="153">
        <v>371.745673224499</v>
      </c>
      <c r="H147" s="153">
        <v>0</v>
      </c>
      <c r="I147" s="153">
        <v>11.032079697759499</v>
      </c>
      <c r="J147" s="153">
        <v>-2362.5082397996598</v>
      </c>
      <c r="K147" s="153">
        <v>0</v>
      </c>
      <c r="L147" s="153">
        <v>-606.57173023674704</v>
      </c>
      <c r="M147" s="153">
        <v>5711.7091728524501</v>
      </c>
      <c r="N147" s="153">
        <v>5105.1374426156999</v>
      </c>
      <c r="O147" s="153">
        <f t="shared" si="12"/>
        <v>5711.7091728524501</v>
      </c>
      <c r="P147" s="153">
        <f t="shared" si="13"/>
        <v>0</v>
      </c>
      <c r="Q147" s="153">
        <f t="shared" si="14"/>
        <v>-2362.5082397996598</v>
      </c>
      <c r="S147" s="152">
        <v>0.96875</v>
      </c>
      <c r="T147" s="153">
        <v>3022.4281395135799</v>
      </c>
      <c r="U147" s="153">
        <v>3564.15924077504</v>
      </c>
      <c r="V147" s="153">
        <v>0</v>
      </c>
      <c r="W147" s="153">
        <v>366.73148286154498</v>
      </c>
      <c r="X147" s="153">
        <v>400.69123089351598</v>
      </c>
      <c r="Y147" s="153">
        <v>67.999845771313304</v>
      </c>
      <c r="Z147" s="153">
        <v>0</v>
      </c>
      <c r="AA147" s="153">
        <v>50.198498548573099</v>
      </c>
      <c r="AB147" s="153">
        <v>-1649.8526256150201</v>
      </c>
      <c r="AC147" s="153">
        <v>0</v>
      </c>
      <c r="AD147" s="153">
        <v>-554.52547668249997</v>
      </c>
      <c r="AE147" s="153">
        <v>5822.3558127485503</v>
      </c>
      <c r="AF147" s="153">
        <v>5267.8303360660502</v>
      </c>
      <c r="AG147" s="153">
        <f t="shared" si="15"/>
        <v>5822.3558127485503</v>
      </c>
      <c r="AH147" s="153">
        <f t="shared" si="16"/>
        <v>0</v>
      </c>
      <c r="AI147" s="153">
        <f t="shared" si="17"/>
        <v>-1649.8526256150201</v>
      </c>
      <c r="AK147" s="152">
        <v>0.96875</v>
      </c>
      <c r="AL147" s="147">
        <v>3029.8204894463101</v>
      </c>
      <c r="AM147" s="147">
        <v>4641.4007960127301</v>
      </c>
      <c r="AN147" s="147">
        <v>0</v>
      </c>
      <c r="AO147" s="147">
        <v>372.094687648903</v>
      </c>
      <c r="AP147" s="147">
        <v>96.899178236622802</v>
      </c>
      <c r="AQ147" s="147">
        <v>175.419583495338</v>
      </c>
      <c r="AR147" s="147">
        <v>0</v>
      </c>
      <c r="AS147" s="147">
        <v>27.4984528368255</v>
      </c>
      <c r="AT147" s="147">
        <v>-1924.01718486601</v>
      </c>
      <c r="AU147" s="147">
        <v>0</v>
      </c>
      <c r="AV147" s="147">
        <v>-658.44047040104499</v>
      </c>
      <c r="AW147" s="147">
        <v>6419.1160028107197</v>
      </c>
      <c r="AX147" s="147">
        <v>5760.6755324096703</v>
      </c>
      <c r="AY147" s="147">
        <f t="shared" si="18"/>
        <v>6419.1160028107197</v>
      </c>
      <c r="AZ147" s="153">
        <f t="shared" si="19"/>
        <v>0</v>
      </c>
      <c r="BA147" s="153">
        <f t="shared" si="20"/>
        <v>-1924.01718486601</v>
      </c>
    </row>
    <row r="148" spans="1:53" s="147" customFormat="1" x14ac:dyDescent="0.2">
      <c r="A148" s="152">
        <v>0.97916666666666696</v>
      </c>
      <c r="B148" s="153">
        <v>3000.0477401541798</v>
      </c>
      <c r="C148" s="153">
        <v>4106.6762188440298</v>
      </c>
      <c r="D148" s="153">
        <v>0</v>
      </c>
      <c r="E148" s="153">
        <v>387.61451146726699</v>
      </c>
      <c r="F148" s="153">
        <v>178.995074242577</v>
      </c>
      <c r="G148" s="153">
        <v>372.17498045533699</v>
      </c>
      <c r="H148" s="153">
        <v>0</v>
      </c>
      <c r="I148" s="153">
        <v>12.411535493836</v>
      </c>
      <c r="J148" s="153">
        <v>-2460.37963687105</v>
      </c>
      <c r="K148" s="153">
        <v>0</v>
      </c>
      <c r="L148" s="153">
        <v>-604.65098865077903</v>
      </c>
      <c r="M148" s="153">
        <v>5597.5404237861703</v>
      </c>
      <c r="N148" s="153">
        <v>4992.8894351353902</v>
      </c>
      <c r="O148" s="153">
        <f t="shared" si="12"/>
        <v>5597.5404237861703</v>
      </c>
      <c r="P148" s="153">
        <f t="shared" si="13"/>
        <v>0</v>
      </c>
      <c r="Q148" s="153">
        <f t="shared" si="14"/>
        <v>-2460.37963687105</v>
      </c>
      <c r="S148" s="152">
        <v>0.97916666666666696</v>
      </c>
      <c r="T148" s="153">
        <v>3024.22864578913</v>
      </c>
      <c r="U148" s="153">
        <v>3545.9065688842502</v>
      </c>
      <c r="V148" s="153">
        <v>0</v>
      </c>
      <c r="W148" s="153">
        <v>365.27401285036302</v>
      </c>
      <c r="X148" s="153">
        <v>400.528836156007</v>
      </c>
      <c r="Y148" s="153">
        <v>68.064637888486899</v>
      </c>
      <c r="Z148" s="153">
        <v>0</v>
      </c>
      <c r="AA148" s="153">
        <v>50.815289997641699</v>
      </c>
      <c r="AB148" s="153">
        <v>-1754.7871918793001</v>
      </c>
      <c r="AC148" s="153">
        <v>0</v>
      </c>
      <c r="AD148" s="153">
        <v>-552.76461559723805</v>
      </c>
      <c r="AE148" s="153">
        <v>5700.0307996865804</v>
      </c>
      <c r="AF148" s="153">
        <v>5147.2661840893497</v>
      </c>
      <c r="AG148" s="153">
        <f t="shared" si="15"/>
        <v>5700.0307996865804</v>
      </c>
      <c r="AH148" s="153">
        <f t="shared" si="16"/>
        <v>0</v>
      </c>
      <c r="AI148" s="153">
        <f t="shared" si="17"/>
        <v>-1754.7871918793001</v>
      </c>
      <c r="AK148" s="152">
        <v>0.97916666666666696</v>
      </c>
      <c r="AL148" s="147">
        <v>3030.72078135024</v>
      </c>
      <c r="AM148" s="147">
        <v>4598.4493230550897</v>
      </c>
      <c r="AN148" s="147">
        <v>0</v>
      </c>
      <c r="AO148" s="147">
        <v>370.47986765547398</v>
      </c>
      <c r="AP148" s="147">
        <v>96.899178236622802</v>
      </c>
      <c r="AQ148" s="147">
        <v>174.833049492084</v>
      </c>
      <c r="AR148" s="147">
        <v>0</v>
      </c>
      <c r="AS148" s="147">
        <v>27.1380505168569</v>
      </c>
      <c r="AT148" s="147">
        <v>-1958.1775450262801</v>
      </c>
      <c r="AU148" s="147">
        <v>0</v>
      </c>
      <c r="AV148" s="147">
        <v>-654.12929854519098</v>
      </c>
      <c r="AW148" s="147">
        <v>6340.3427052800898</v>
      </c>
      <c r="AX148" s="147">
        <v>5686.2134067348898</v>
      </c>
      <c r="AY148" s="147">
        <f t="shared" si="18"/>
        <v>6340.3427052800898</v>
      </c>
      <c r="AZ148" s="153">
        <f t="shared" si="19"/>
        <v>0</v>
      </c>
      <c r="BA148" s="153">
        <f t="shared" si="20"/>
        <v>-1958.1775450262801</v>
      </c>
    </row>
    <row r="149" spans="1:53" s="147" customFormat="1" x14ac:dyDescent="0.2">
      <c r="A149" s="152">
        <v>0.98958333333333304</v>
      </c>
      <c r="B149" s="153">
        <v>3002.40191636705</v>
      </c>
      <c r="C149" s="153">
        <v>4013.42389422628</v>
      </c>
      <c r="D149" s="153">
        <v>0</v>
      </c>
      <c r="E149" s="153">
        <v>387.693058647854</v>
      </c>
      <c r="F149" s="153">
        <v>171.93336427177701</v>
      </c>
      <c r="G149" s="153">
        <v>271.71567749774403</v>
      </c>
      <c r="H149" s="153">
        <v>0</v>
      </c>
      <c r="I149" s="153">
        <v>15.735786135027301</v>
      </c>
      <c r="J149" s="153">
        <v>-2407.97786569961</v>
      </c>
      <c r="K149" s="153">
        <v>0</v>
      </c>
      <c r="L149" s="153">
        <v>-594.37633321329702</v>
      </c>
      <c r="M149" s="153">
        <v>5454.9258314461304</v>
      </c>
      <c r="N149" s="153">
        <v>4860.54949823283</v>
      </c>
      <c r="O149" s="153">
        <f t="shared" si="12"/>
        <v>5454.9258314461304</v>
      </c>
      <c r="P149" s="153">
        <f t="shared" si="13"/>
        <v>0</v>
      </c>
      <c r="Q149" s="153">
        <f t="shared" si="14"/>
        <v>-2407.97786569961</v>
      </c>
      <c r="S149" s="152">
        <v>0.98958333333333304</v>
      </c>
      <c r="T149" s="153">
        <v>3028.1297942752499</v>
      </c>
      <c r="U149" s="153">
        <v>3558.6480762383198</v>
      </c>
      <c r="V149" s="153">
        <v>0</v>
      </c>
      <c r="W149" s="153">
        <v>367.45465780644298</v>
      </c>
      <c r="X149" s="153">
        <v>392.17332874663703</v>
      </c>
      <c r="Y149" s="153">
        <v>22.677414025688101</v>
      </c>
      <c r="Z149" s="153">
        <v>0</v>
      </c>
      <c r="AA149" s="153">
        <v>53.064978950142297</v>
      </c>
      <c r="AB149" s="153">
        <v>-1839.27204631929</v>
      </c>
      <c r="AC149" s="153">
        <v>0</v>
      </c>
      <c r="AD149" s="153">
        <v>-553.76767712781998</v>
      </c>
      <c r="AE149" s="153">
        <v>5582.8762037232</v>
      </c>
      <c r="AF149" s="153">
        <v>5029.1085265953798</v>
      </c>
      <c r="AG149" s="153">
        <f t="shared" si="15"/>
        <v>5582.8762037232</v>
      </c>
      <c r="AH149" s="153">
        <f t="shared" si="16"/>
        <v>0</v>
      </c>
      <c r="AI149" s="153">
        <f t="shared" si="17"/>
        <v>-1839.27204631929</v>
      </c>
      <c r="AK149" s="152">
        <v>0.98958333333333304</v>
      </c>
      <c r="AL149" s="147">
        <v>3031.9677877173599</v>
      </c>
      <c r="AM149" s="147">
        <v>4557.6465954466703</v>
      </c>
      <c r="AN149" s="147">
        <v>0</v>
      </c>
      <c r="AO149" s="147">
        <v>371.17348956967101</v>
      </c>
      <c r="AP149" s="147">
        <v>96.899178236622802</v>
      </c>
      <c r="AQ149" s="147">
        <v>174.80698166773499</v>
      </c>
      <c r="AR149" s="147">
        <v>0</v>
      </c>
      <c r="AS149" s="147">
        <v>28.1376458737391</v>
      </c>
      <c r="AT149" s="147">
        <v>-2014.9325367890301</v>
      </c>
      <c r="AU149" s="147">
        <v>0</v>
      </c>
      <c r="AV149" s="147">
        <v>-650.22237328045605</v>
      </c>
      <c r="AW149" s="147">
        <v>6245.69914172276</v>
      </c>
      <c r="AX149" s="147">
        <v>5595.4767684423095</v>
      </c>
      <c r="AY149" s="147">
        <f t="shared" si="18"/>
        <v>6245.69914172276</v>
      </c>
      <c r="AZ149" s="153">
        <f t="shared" si="19"/>
        <v>0</v>
      </c>
      <c r="BA149" s="153">
        <f t="shared" si="20"/>
        <v>-2014.9325367890301</v>
      </c>
    </row>
    <row r="150" spans="1:53" s="147" customFormat="1" x14ac:dyDescent="0.2"/>
    <row r="151" spans="1:53" s="147" customFormat="1" x14ac:dyDescent="0.2"/>
    <row r="152" spans="1:53" s="147" customFormat="1" x14ac:dyDescent="0.2"/>
    <row r="153" spans="1:53" s="147" customFormat="1" x14ac:dyDescent="0.2"/>
    <row r="154" spans="1:53" s="147" customFormat="1" x14ac:dyDescent="0.2"/>
    <row r="155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2" priority="3">
      <formula>$AE54=MIN($AE$54:$AE$149)</formula>
    </cfRule>
  </conditionalFormatting>
  <conditionalFormatting sqref="AK54:AY149">
    <cfRule type="expression" dxfId="1" priority="2">
      <formula>$AW54=MIN($AW$54:$AW$149)</formula>
    </cfRule>
  </conditionalFormatting>
  <conditionalFormatting sqref="A54:O149">
    <cfRule type="expression" dxfId="0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 x14ac:dyDescent="0.3">
      <c r="A1" s="377" t="s">
        <v>428</v>
      </c>
      <c r="T1" s="130"/>
      <c r="U1" s="53"/>
      <c r="V1" s="53"/>
      <c r="W1" s="53"/>
      <c r="Y1" s="54"/>
      <c r="Z1" s="53"/>
      <c r="AC1" s="131"/>
      <c r="AF1" s="132"/>
      <c r="AG1" s="194"/>
      <c r="AH1" s="217" t="str">
        <f>'3.1'!N1</f>
        <v>III. čtvrtletí 2022</v>
      </c>
    </row>
    <row r="2" spans="1:34" ht="6" customHeight="1" x14ac:dyDescent="0.2"/>
    <row r="3" spans="1:34" ht="12" customHeight="1" x14ac:dyDescent="0.2">
      <c r="F3" s="133"/>
      <c r="U3" s="133"/>
    </row>
    <row r="4" spans="1:34" ht="12" customHeight="1" x14ac:dyDescent="0.2"/>
    <row r="5" spans="1:34" s="25" customFormat="1" ht="12" customHeight="1" x14ac:dyDescent="0.2">
      <c r="A5" s="595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595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 x14ac:dyDescent="0.2">
      <c r="A6" s="595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127"/>
      <c r="O6" s="30"/>
      <c r="P6" s="595"/>
      <c r="Q6" s="597"/>
      <c r="R6" s="597"/>
      <c r="S6" s="597"/>
      <c r="T6" s="597"/>
      <c r="U6" s="597"/>
      <c r="V6" s="597"/>
      <c r="W6" s="597"/>
      <c r="X6" s="597"/>
      <c r="Y6" s="597"/>
      <c r="Z6" s="597"/>
      <c r="AA6" s="597"/>
      <c r="AB6" s="597"/>
      <c r="AC6" s="127"/>
    </row>
    <row r="7" spans="1:34" ht="12" customHeight="1" x14ac:dyDescent="0.2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 x14ac:dyDescent="0.2">
      <c r="A8" s="113" t="s">
        <v>150</v>
      </c>
      <c r="C8" s="64">
        <f>SUM('4.1'!B11:D11)</f>
        <v>656.57894799999997</v>
      </c>
      <c r="D8" s="64">
        <f>SUM('4.2'!B8:D8)</f>
        <v>0</v>
      </c>
      <c r="E8" s="64">
        <f>SUM('4.2'!B22:D22)</f>
        <v>0.36355499999999996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 x14ac:dyDescent="0.2">
      <c r="A9" s="113" t="s">
        <v>149</v>
      </c>
      <c r="B9" s="64"/>
      <c r="C9" s="64">
        <f>SUM('4.1'!B12:D12)</f>
        <v>3.3190959999999996</v>
      </c>
      <c r="D9" s="64">
        <f>SUM('4.2'!B9:D9)</f>
        <v>0</v>
      </c>
      <c r="E9" s="64">
        <f>SUM('4.2'!B23:D23)</f>
        <v>642.68474200000014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 x14ac:dyDescent="0.2">
      <c r="A10" s="113" t="s">
        <v>148</v>
      </c>
      <c r="B10" s="64"/>
      <c r="C10" s="64">
        <f>SUM('4.1'!B13:D13)</f>
        <v>633.12139300000001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 x14ac:dyDescent="0.2">
      <c r="A11" s="113" t="s">
        <v>147</v>
      </c>
      <c r="B11" s="64"/>
      <c r="C11" s="64">
        <f>SUM('4.1'!B14:D14)</f>
        <v>8116.9649630000004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 x14ac:dyDescent="0.2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 x14ac:dyDescent="0.2">
      <c r="A13" s="113" t="s">
        <v>145</v>
      </c>
      <c r="B13" s="64"/>
      <c r="C13" s="64">
        <f>SUM('4.1'!B16:D16)</f>
        <v>15.100617999999997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 x14ac:dyDescent="0.2">
      <c r="A14" s="113" t="s">
        <v>144</v>
      </c>
      <c r="B14" s="64"/>
      <c r="C14" s="64">
        <f>SUM('4.1'!B17:D17)</f>
        <v>1.79471</v>
      </c>
      <c r="D14" s="64">
        <f>SUM('4.2'!B14:D14)</f>
        <v>0</v>
      </c>
      <c r="E14" s="64">
        <f>SUM('4.2'!B28:D28)</f>
        <v>3.0296E-2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 x14ac:dyDescent="0.2">
      <c r="A15" s="113" t="s">
        <v>143</v>
      </c>
      <c r="B15" s="64"/>
      <c r="C15" s="64">
        <f>SUM('4.1'!B18:D18)</f>
        <v>53.442349999999998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 x14ac:dyDescent="0.2">
      <c r="A16" s="113" t="s">
        <v>142</v>
      </c>
      <c r="B16" s="64"/>
      <c r="C16" s="64">
        <f>SUM('4.1'!B19:D19)</f>
        <v>162.661351</v>
      </c>
      <c r="D16" s="64">
        <f>SUM('4.2'!B16:D16)</f>
        <v>0</v>
      </c>
      <c r="E16" s="64">
        <f>SUM('4.2'!B30:D30)</f>
        <v>65.582509000000002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 x14ac:dyDescent="0.2">
      <c r="A17" s="113" t="s">
        <v>14</v>
      </c>
      <c r="C17" s="64">
        <f>SUM('4.1'!B20:D20)</f>
        <v>0</v>
      </c>
      <c r="D17" s="64">
        <f>SUM('4.2'!B17:D17)</f>
        <v>0.64166000000000001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 x14ac:dyDescent="0.2">
      <c r="A18" s="113" t="s">
        <v>141</v>
      </c>
      <c r="B18" s="64"/>
      <c r="C18" s="64">
        <f>SUM('4.1'!B21:D21)</f>
        <v>2.9874140000000002</v>
      </c>
      <c r="D18" s="64">
        <f>SUM('4.2'!B18:D18)</f>
        <v>0</v>
      </c>
      <c r="E18" s="64">
        <f>SUM('4.2'!B32:D32)</f>
        <v>2.2780660000000008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 x14ac:dyDescent="0.2">
      <c r="A19" s="113" t="s">
        <v>140</v>
      </c>
      <c r="B19" s="64"/>
      <c r="C19" s="64">
        <f>SUM('4.1'!B22:D22)</f>
        <v>110.285591</v>
      </c>
      <c r="D19" s="64">
        <f>SUM('4.2'!B19:D19)</f>
        <v>547.8501060000001</v>
      </c>
      <c r="E19" s="64">
        <f>SUM('4.2'!B33:D33)</f>
        <v>141.21087099999991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 x14ac:dyDescent="0.2">
      <c r="A20" s="113" t="s">
        <v>204</v>
      </c>
      <c r="B20" s="64">
        <f>SUM('4.1'!B8:D8)</f>
        <v>7332.5237499999994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 x14ac:dyDescent="0.2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 x14ac:dyDescent="0.2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 x14ac:dyDescent="0.2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 x14ac:dyDescent="0.2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 x14ac:dyDescent="0.2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 x14ac:dyDescent="0.2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 x14ac:dyDescent="0.2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 x14ac:dyDescent="0.2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 x14ac:dyDescent="0.2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 x14ac:dyDescent="0.2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98"/>
      <c r="B34" s="599"/>
      <c r="C34" s="599"/>
      <c r="D34" s="599"/>
      <c r="E34" s="135"/>
      <c r="F34" s="135"/>
      <c r="G34" s="598"/>
      <c r="H34" s="599"/>
      <c r="I34" s="599"/>
      <c r="J34" s="599"/>
      <c r="K34" s="135"/>
      <c r="L34" s="135"/>
      <c r="M34" s="22"/>
      <c r="N34" s="22"/>
      <c r="O34" s="22"/>
      <c r="P34" s="22"/>
    </row>
    <row r="35" spans="1:16" ht="12" customHeight="1" x14ac:dyDescent="0.2">
      <c r="A35" s="600"/>
      <c r="B35" s="600"/>
      <c r="C35" s="600"/>
      <c r="D35" s="600"/>
      <c r="E35" s="64"/>
      <c r="F35" s="31"/>
      <c r="G35" s="600"/>
      <c r="H35" s="600"/>
      <c r="I35" s="600"/>
      <c r="J35" s="600"/>
      <c r="K35" s="64"/>
      <c r="L35" s="31"/>
    </row>
    <row r="36" spans="1:16" ht="12" customHeight="1" x14ac:dyDescent="0.2">
      <c r="A36" s="600"/>
      <c r="B36" s="600"/>
      <c r="C36" s="600"/>
      <c r="D36" s="600"/>
      <c r="E36" s="64"/>
      <c r="F36" s="31"/>
      <c r="G36" s="600"/>
      <c r="H36" s="600"/>
      <c r="I36" s="600"/>
      <c r="J36" s="600"/>
      <c r="K36" s="64"/>
      <c r="L36" s="31"/>
    </row>
    <row r="37" spans="1:16" ht="12" customHeight="1" x14ac:dyDescent="0.2">
      <c r="A37" s="600"/>
      <c r="B37" s="600"/>
      <c r="C37" s="600"/>
      <c r="D37" s="600"/>
      <c r="E37" s="64"/>
      <c r="F37" s="31"/>
      <c r="G37" s="600"/>
      <c r="H37" s="600"/>
      <c r="I37" s="600"/>
      <c r="J37" s="600"/>
      <c r="K37" s="64"/>
      <c r="L37" s="31"/>
    </row>
    <row r="38" spans="1:16" ht="12" customHeight="1" x14ac:dyDescent="0.2">
      <c r="A38" s="600"/>
      <c r="B38" s="600"/>
      <c r="C38" s="600"/>
      <c r="D38" s="600"/>
      <c r="E38" s="64"/>
      <c r="F38" s="31"/>
      <c r="G38" s="600"/>
      <c r="H38" s="600"/>
      <c r="I38" s="600"/>
      <c r="J38" s="600"/>
      <c r="K38" s="64"/>
      <c r="L38" s="31"/>
    </row>
    <row r="39" spans="1:16" ht="12" customHeight="1" x14ac:dyDescent="0.2">
      <c r="A39" s="600"/>
      <c r="B39" s="600"/>
      <c r="C39" s="600"/>
      <c r="D39" s="600"/>
      <c r="E39" s="64"/>
      <c r="F39" s="31"/>
      <c r="G39" s="600"/>
      <c r="H39" s="600"/>
      <c r="I39" s="600"/>
      <c r="J39" s="600"/>
      <c r="K39" s="64"/>
      <c r="L39" s="31"/>
    </row>
    <row r="40" spans="1:16" ht="12" customHeight="1" x14ac:dyDescent="0.2">
      <c r="A40" s="600"/>
      <c r="B40" s="600"/>
      <c r="C40" s="600"/>
      <c r="D40" s="600"/>
      <c r="E40" s="64"/>
      <c r="F40" s="31"/>
      <c r="G40" s="600"/>
      <c r="H40" s="600"/>
      <c r="I40" s="600"/>
      <c r="J40" s="600"/>
      <c r="K40" s="64"/>
      <c r="L40" s="31"/>
    </row>
    <row r="41" spans="1:16" ht="12" customHeight="1" x14ac:dyDescent="0.2">
      <c r="A41" s="600"/>
      <c r="B41" s="600"/>
      <c r="C41" s="600"/>
      <c r="D41" s="600"/>
      <c r="E41" s="64"/>
      <c r="F41" s="31"/>
      <c r="G41" s="600"/>
      <c r="H41" s="600"/>
      <c r="I41" s="600"/>
      <c r="J41" s="600"/>
      <c r="K41" s="64"/>
      <c r="L41" s="31"/>
    </row>
    <row r="42" spans="1:16" ht="12" customHeight="1" x14ac:dyDescent="0.2">
      <c r="A42" s="600"/>
      <c r="B42" s="600"/>
      <c r="C42" s="600"/>
      <c r="D42" s="600"/>
      <c r="E42" s="64"/>
      <c r="F42" s="31"/>
      <c r="G42" s="600"/>
      <c r="H42" s="600"/>
      <c r="I42" s="600"/>
      <c r="J42" s="600"/>
      <c r="K42" s="64"/>
      <c r="L42" s="31"/>
    </row>
    <row r="43" spans="1:16" ht="12" customHeight="1" x14ac:dyDescent="0.2">
      <c r="A43" s="600"/>
      <c r="B43" s="600"/>
      <c r="C43" s="600"/>
      <c r="D43" s="600"/>
      <c r="E43" s="64"/>
      <c r="F43" s="31"/>
      <c r="G43" s="600"/>
      <c r="H43" s="600"/>
      <c r="I43" s="600"/>
      <c r="J43" s="600"/>
      <c r="K43" s="64"/>
      <c r="L43" s="31"/>
    </row>
    <row r="44" spans="1:16" ht="12" customHeight="1" x14ac:dyDescent="0.2">
      <c r="A44" s="600"/>
      <c r="B44" s="600"/>
      <c r="C44" s="600"/>
      <c r="D44" s="600"/>
      <c r="E44" s="64"/>
      <c r="F44" s="31"/>
      <c r="G44" s="600"/>
      <c r="H44" s="600"/>
      <c r="I44" s="600"/>
      <c r="J44" s="600"/>
      <c r="K44" s="64"/>
      <c r="L44" s="31"/>
    </row>
    <row r="45" spans="1:16" ht="12" customHeight="1" x14ac:dyDescent="0.2">
      <c r="A45" s="600"/>
      <c r="B45" s="600"/>
      <c r="C45" s="600"/>
      <c r="D45" s="600"/>
      <c r="E45" s="64"/>
      <c r="F45" s="31"/>
      <c r="G45" s="600"/>
      <c r="H45" s="600"/>
      <c r="I45" s="600"/>
      <c r="J45" s="600"/>
      <c r="K45" s="64"/>
      <c r="L45" s="31"/>
    </row>
    <row r="46" spans="1:16" ht="12" customHeight="1" x14ac:dyDescent="0.2">
      <c r="F46" s="129"/>
      <c r="L46" s="129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128"/>
      <c r="B115" s="128"/>
    </row>
    <row r="116" spans="1:2" x14ac:dyDescent="0.2">
      <c r="A116" s="128"/>
      <c r="B116" s="128"/>
    </row>
    <row r="137" spans="1:2" x14ac:dyDescent="0.2">
      <c r="A137" s="128"/>
      <c r="B137" s="128"/>
    </row>
    <row r="138" spans="1:2" ht="12" customHeight="1" x14ac:dyDescent="0.2">
      <c r="A138" s="136"/>
      <c r="B138" s="136"/>
    </row>
    <row r="139" spans="1:2" x14ac:dyDescent="0.2">
      <c r="A139" s="136"/>
      <c r="B139" s="136"/>
    </row>
    <row r="140" spans="1:2" ht="12.75" customHeight="1" x14ac:dyDescent="0.2">
      <c r="B140" s="136"/>
    </row>
    <row r="141" spans="1:2" ht="12.75" customHeight="1" x14ac:dyDescent="0.2">
      <c r="B141" s="136"/>
    </row>
    <row r="142" spans="1:2" x14ac:dyDescent="0.2">
      <c r="B142" s="136"/>
    </row>
    <row r="143" spans="1:2" x14ac:dyDescent="0.2">
      <c r="B143" s="136"/>
    </row>
    <row r="144" spans="1:2" x14ac:dyDescent="0.2">
      <c r="B144" s="136"/>
    </row>
    <row r="145" spans="1:2" x14ac:dyDescent="0.2">
      <c r="B145" s="136"/>
    </row>
    <row r="146" spans="1:2" x14ac:dyDescent="0.2">
      <c r="B146" s="136"/>
    </row>
    <row r="147" spans="1:2" x14ac:dyDescent="0.2">
      <c r="B147" s="136"/>
    </row>
    <row r="148" spans="1:2" x14ac:dyDescent="0.2">
      <c r="B148" s="136"/>
    </row>
    <row r="149" spans="1:2" x14ac:dyDescent="0.2">
      <c r="B149" s="136"/>
    </row>
    <row r="150" spans="1:2" x14ac:dyDescent="0.2">
      <c r="B150" s="136"/>
    </row>
    <row r="151" spans="1:2" x14ac:dyDescent="0.2">
      <c r="B151" s="136"/>
    </row>
    <row r="152" spans="1:2" x14ac:dyDescent="0.2">
      <c r="B152" s="136"/>
    </row>
    <row r="153" spans="1:2" x14ac:dyDescent="0.2">
      <c r="B153" s="136"/>
    </row>
    <row r="154" spans="1:2" x14ac:dyDescent="0.2">
      <c r="B154" s="136"/>
    </row>
    <row r="155" spans="1:2" x14ac:dyDescent="0.2">
      <c r="B155" s="136"/>
    </row>
    <row r="156" spans="1:2" x14ac:dyDescent="0.2">
      <c r="B156" s="136"/>
    </row>
    <row r="157" spans="1:2" x14ac:dyDescent="0.2">
      <c r="B157" s="136"/>
    </row>
    <row r="158" spans="1:2" x14ac:dyDescent="0.2">
      <c r="B158" s="128"/>
    </row>
    <row r="159" spans="1:2" x14ac:dyDescent="0.2">
      <c r="B159" s="128"/>
    </row>
    <row r="160" spans="1:2" ht="12" customHeight="1" x14ac:dyDescent="0.2">
      <c r="A160" s="136"/>
      <c r="B160" s="128"/>
    </row>
    <row r="161" spans="1:2" x14ac:dyDescent="0.2">
      <c r="A161" s="136"/>
      <c r="B161" s="128"/>
    </row>
    <row r="162" spans="1:2" x14ac:dyDescent="0.2">
      <c r="A162" s="136"/>
      <c r="B162" s="128"/>
    </row>
    <row r="163" spans="1:2" ht="90" customHeight="1" x14ac:dyDescent="0.2">
      <c r="B163" s="128"/>
    </row>
    <row r="164" spans="1:2" x14ac:dyDescent="0.2">
      <c r="B164" s="128"/>
    </row>
    <row r="165" spans="1:2" x14ac:dyDescent="0.2">
      <c r="B165" s="128"/>
    </row>
    <row r="166" spans="1:2" x14ac:dyDescent="0.2">
      <c r="B166" s="128"/>
    </row>
    <row r="167" spans="1:2" x14ac:dyDescent="0.2">
      <c r="B167" s="128"/>
    </row>
    <row r="168" spans="1:2" x14ac:dyDescent="0.2">
      <c r="B168" s="128"/>
    </row>
    <row r="169" spans="1:2" x14ac:dyDescent="0.2">
      <c r="B169" s="128"/>
    </row>
    <row r="170" spans="1:2" x14ac:dyDescent="0.2">
      <c r="B170" s="128"/>
    </row>
    <row r="171" spans="1:2" x14ac:dyDescent="0.2">
      <c r="B171" s="128"/>
    </row>
    <row r="172" spans="1:2" x14ac:dyDescent="0.2">
      <c r="B172" s="128"/>
    </row>
    <row r="173" spans="1:2" x14ac:dyDescent="0.2">
      <c r="B173" s="128"/>
    </row>
    <row r="174" spans="1:2" x14ac:dyDescent="0.2">
      <c r="B174" s="128"/>
    </row>
    <row r="175" spans="1:2" x14ac:dyDescent="0.2">
      <c r="B175" s="128"/>
    </row>
    <row r="176" spans="1:2" x14ac:dyDescent="0.2">
      <c r="A176" s="136"/>
      <c r="B176" s="128"/>
    </row>
    <row r="177" spans="1:2" x14ac:dyDescent="0.2">
      <c r="A177" s="136"/>
      <c r="B177" s="128"/>
    </row>
    <row r="178" spans="1:2" x14ac:dyDescent="0.2">
      <c r="A178" s="136"/>
      <c r="B178" s="128"/>
    </row>
    <row r="179" spans="1:2" x14ac:dyDescent="0.2">
      <c r="A179" s="128"/>
      <c r="B179" s="128"/>
    </row>
    <row r="180" spans="1:2" x14ac:dyDescent="0.2">
      <c r="A180" s="128"/>
      <c r="B180" s="128"/>
    </row>
    <row r="181" spans="1:2" x14ac:dyDescent="0.2">
      <c r="A181" s="128"/>
      <c r="B181" s="128"/>
    </row>
    <row r="182" spans="1:2" x14ac:dyDescent="0.2">
      <c r="B182" s="128"/>
    </row>
    <row r="183" spans="1:2" x14ac:dyDescent="0.2">
      <c r="B183" s="128"/>
    </row>
    <row r="184" spans="1:2" x14ac:dyDescent="0.2">
      <c r="B184" s="128"/>
    </row>
    <row r="185" spans="1:2" x14ac:dyDescent="0.2">
      <c r="B185" s="128"/>
    </row>
    <row r="186" spans="1:2" x14ac:dyDescent="0.2">
      <c r="B186" s="128"/>
    </row>
    <row r="187" spans="1:2" x14ac:dyDescent="0.2">
      <c r="B187" s="128"/>
    </row>
    <row r="188" spans="1:2" x14ac:dyDescent="0.2">
      <c r="B188" s="128"/>
    </row>
    <row r="189" spans="1:2" x14ac:dyDescent="0.2">
      <c r="B189" s="128"/>
    </row>
    <row r="190" spans="1:2" x14ac:dyDescent="0.2">
      <c r="B190" s="128"/>
    </row>
    <row r="191" spans="1:2" x14ac:dyDescent="0.2">
      <c r="B191" s="128"/>
    </row>
    <row r="192" spans="1:2" x14ac:dyDescent="0.2">
      <c r="B192" s="128"/>
    </row>
    <row r="193" spans="1:2" x14ac:dyDescent="0.2">
      <c r="B193" s="128"/>
    </row>
    <row r="194" spans="1:2" x14ac:dyDescent="0.2">
      <c r="B194" s="128"/>
    </row>
    <row r="195" spans="1:2" x14ac:dyDescent="0.2">
      <c r="B195" s="128"/>
    </row>
    <row r="196" spans="1:2" x14ac:dyDescent="0.2">
      <c r="B196" s="128"/>
    </row>
    <row r="197" spans="1:2" x14ac:dyDescent="0.2">
      <c r="B197" s="128"/>
    </row>
    <row r="198" spans="1:2" x14ac:dyDescent="0.2">
      <c r="B198" s="128"/>
    </row>
    <row r="199" spans="1:2" x14ac:dyDescent="0.2">
      <c r="B199" s="128"/>
    </row>
    <row r="200" spans="1:2" x14ac:dyDescent="0.2">
      <c r="B200" s="128"/>
    </row>
    <row r="201" spans="1:2" x14ac:dyDescent="0.2">
      <c r="A201" s="128"/>
      <c r="B201" s="128"/>
    </row>
    <row r="202" spans="1:2" x14ac:dyDescent="0.2">
      <c r="A202" s="128"/>
      <c r="B202" s="128"/>
    </row>
    <row r="203" spans="1:2" ht="12.75" customHeight="1" x14ac:dyDescent="0.2">
      <c r="B203" s="128"/>
    </row>
    <row r="204" spans="1:2" ht="12" customHeight="1" x14ac:dyDescent="0.2">
      <c r="B204" s="128"/>
    </row>
    <row r="205" spans="1:2" x14ac:dyDescent="0.2">
      <c r="B205" s="128"/>
    </row>
    <row r="206" spans="1:2" x14ac:dyDescent="0.2">
      <c r="B206" s="128"/>
    </row>
    <row r="207" spans="1:2" x14ac:dyDescent="0.2">
      <c r="B207" s="128"/>
    </row>
    <row r="208" spans="1:2" x14ac:dyDescent="0.2">
      <c r="B208" s="128"/>
    </row>
    <row r="209" spans="1:2" x14ac:dyDescent="0.2">
      <c r="B209" s="128"/>
    </row>
    <row r="210" spans="1:2" x14ac:dyDescent="0.2">
      <c r="B210" s="128"/>
    </row>
    <row r="211" spans="1:2" x14ac:dyDescent="0.2">
      <c r="B211" s="128"/>
    </row>
    <row r="212" spans="1:2" x14ac:dyDescent="0.2">
      <c r="B212" s="128"/>
    </row>
    <row r="213" spans="1:2" x14ac:dyDescent="0.2">
      <c r="B213" s="128"/>
    </row>
    <row r="214" spans="1:2" x14ac:dyDescent="0.2">
      <c r="B214" s="128"/>
    </row>
    <row r="215" spans="1:2" x14ac:dyDescent="0.2">
      <c r="B215" s="128"/>
    </row>
    <row r="216" spans="1:2" x14ac:dyDescent="0.2">
      <c r="B216" s="128"/>
    </row>
    <row r="217" spans="1:2" x14ac:dyDescent="0.2">
      <c r="B217" s="128"/>
    </row>
    <row r="218" spans="1:2" x14ac:dyDescent="0.2">
      <c r="B218" s="128"/>
    </row>
    <row r="219" spans="1:2" x14ac:dyDescent="0.2">
      <c r="B219" s="128"/>
    </row>
    <row r="220" spans="1:2" x14ac:dyDescent="0.2">
      <c r="B220" s="128"/>
    </row>
    <row r="221" spans="1:2" x14ac:dyDescent="0.2">
      <c r="B221" s="128"/>
    </row>
    <row r="222" spans="1:2" x14ac:dyDescent="0.2">
      <c r="A222" s="136"/>
      <c r="B222" s="128"/>
    </row>
    <row r="223" spans="1:2" x14ac:dyDescent="0.2">
      <c r="A223" s="136"/>
      <c r="B223" s="128"/>
    </row>
    <row r="224" spans="1:2" x14ac:dyDescent="0.2">
      <c r="A224" s="136"/>
      <c r="B224" s="128"/>
    </row>
    <row r="225" spans="1:2" x14ac:dyDescent="0.2">
      <c r="A225" s="136"/>
      <c r="B225" s="128"/>
    </row>
    <row r="226" spans="1:2" x14ac:dyDescent="0.2">
      <c r="A226" s="136"/>
      <c r="B226" s="128"/>
    </row>
    <row r="227" spans="1:2" x14ac:dyDescent="0.2">
      <c r="A227" s="136"/>
      <c r="B227" s="128"/>
    </row>
    <row r="228" spans="1:2" x14ac:dyDescent="0.2">
      <c r="A228" s="136"/>
      <c r="B228" s="128"/>
    </row>
    <row r="229" spans="1:2" x14ac:dyDescent="0.2">
      <c r="A229" s="128"/>
      <c r="B229" s="12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 x14ac:dyDescent="0.2"/>
  <cols>
    <col min="1" max="16384" width="9.140625" style="424"/>
  </cols>
  <sheetData>
    <row r="25" spans="6:6" x14ac:dyDescent="0.2">
      <c r="F25" s="423"/>
    </row>
    <row r="26" spans="6:6" x14ac:dyDescent="0.2">
      <c r="F26" s="423"/>
    </row>
    <row r="27" spans="6:6" x14ac:dyDescent="0.2">
      <c r="F27" s="423"/>
    </row>
    <row r="28" spans="6:6" x14ac:dyDescent="0.2">
      <c r="F28" s="423"/>
    </row>
    <row r="47" spans="1:3" ht="15" x14ac:dyDescent="0.25">
      <c r="A47" s="425" t="s">
        <v>429</v>
      </c>
    </row>
    <row r="48" spans="1:3" ht="14.25" x14ac:dyDescent="0.2">
      <c r="A48" s="426" t="s">
        <v>430</v>
      </c>
      <c r="B48" s="427"/>
      <c r="C48" s="427"/>
    </row>
    <row r="50" spans="1:1" ht="14.25" x14ac:dyDescent="0.2">
      <c r="A50" s="42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 x14ac:dyDescent="0.25">
      <c r="A1" s="216" t="s">
        <v>390</v>
      </c>
    </row>
    <row r="2" spans="1:12" s="41" customFormat="1" ht="6" customHeight="1" x14ac:dyDescent="0.2"/>
    <row r="3" spans="1:12" s="41" customFormat="1" ht="24.75" customHeight="1" x14ac:dyDescent="0.2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 x14ac:dyDescent="0.25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 x14ac:dyDescent="0.25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 x14ac:dyDescent="0.25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 x14ac:dyDescent="0.25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 x14ac:dyDescent="0.2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 x14ac:dyDescent="0.2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 x14ac:dyDescent="0.2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 x14ac:dyDescent="0.2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 x14ac:dyDescent="0.2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 x14ac:dyDescent="0.2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 x14ac:dyDescent="0.2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 x14ac:dyDescent="0.2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 x14ac:dyDescent="0.2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 x14ac:dyDescent="0.2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 x14ac:dyDescent="0.2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 x14ac:dyDescent="0.2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 x14ac:dyDescent="0.2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 x14ac:dyDescent="0.2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 x14ac:dyDescent="0.2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 x14ac:dyDescent="0.2">
      <c r="A23" s="124" t="s">
        <v>137</v>
      </c>
      <c r="B23" s="49" t="s">
        <v>135</v>
      </c>
    </row>
    <row r="24" spans="1:12" s="41" customFormat="1" ht="24.75" customHeight="1" x14ac:dyDescent="0.2">
      <c r="A24" s="124"/>
      <c r="B24" s="49"/>
    </row>
    <row r="25" spans="1:12" s="41" customFormat="1" ht="24.75" customHeight="1" x14ac:dyDescent="0.2">
      <c r="A25" s="124"/>
      <c r="B25" s="49"/>
    </row>
    <row r="26" spans="1:12" s="41" customFormat="1" ht="24.75" customHeight="1" x14ac:dyDescent="0.2">
      <c r="A26" s="124"/>
      <c r="B26" s="49"/>
    </row>
    <row r="27" spans="1:12" s="41" customFormat="1" ht="24.75" customHeight="1" x14ac:dyDescent="0.2">
      <c r="A27" s="124"/>
      <c r="B27" s="49"/>
    </row>
    <row r="28" spans="1:12" s="41" customFormat="1" ht="24.75" customHeight="1" x14ac:dyDescent="0.2">
      <c r="A28" s="124"/>
      <c r="B28" s="49"/>
    </row>
    <row r="29" spans="1:12" s="41" customFormat="1" ht="24.75" customHeight="1" x14ac:dyDescent="0.2">
      <c r="A29" s="124"/>
      <c r="B29" s="49"/>
    </row>
    <row r="30" spans="1:12" s="41" customFormat="1" ht="24.75" customHeight="1" x14ac:dyDescent="0.2">
      <c r="A30" s="124"/>
      <c r="B30" s="49"/>
    </row>
    <row r="31" spans="1:12" s="41" customFormat="1" ht="24.75" customHeight="1" x14ac:dyDescent="0.2">
      <c r="A31" s="124"/>
      <c r="B31" s="49"/>
    </row>
    <row r="32" spans="1:12" s="41" customFormat="1" ht="24.75" customHeight="1" x14ac:dyDescent="0.2">
      <c r="A32" s="124"/>
      <c r="B32" s="49"/>
    </row>
    <row r="33" spans="1:10" s="41" customFormat="1" ht="24.75" customHeight="1" x14ac:dyDescent="0.2">
      <c r="A33" s="124"/>
      <c r="B33" s="49"/>
    </row>
    <row r="34" spans="1:10" s="41" customFormat="1" ht="22.5" customHeight="1" x14ac:dyDescent="0.2">
      <c r="A34" s="124"/>
      <c r="B34" s="49"/>
    </row>
    <row r="35" spans="1:10" s="41" customFormat="1" ht="15" x14ac:dyDescent="0.25">
      <c r="A35" s="42" t="s">
        <v>253</v>
      </c>
    </row>
    <row r="36" spans="1:10" s="49" customFormat="1" ht="24.75" customHeight="1" x14ac:dyDescent="0.2">
      <c r="A36" s="126" t="s">
        <v>254</v>
      </c>
    </row>
    <row r="37" spans="1:10" s="41" customFormat="1" ht="15" x14ac:dyDescent="0.25">
      <c r="A37" s="42" t="s">
        <v>177</v>
      </c>
    </row>
    <row r="38" spans="1:10" s="49" customFormat="1" ht="24.75" customHeight="1" x14ac:dyDescent="0.2">
      <c r="A38" s="126" t="s">
        <v>178</v>
      </c>
    </row>
    <row r="39" spans="1:10" s="41" customFormat="1" ht="15" x14ac:dyDescent="0.25">
      <c r="A39" s="42" t="s">
        <v>139</v>
      </c>
    </row>
    <row r="40" spans="1:10" s="49" customFormat="1" ht="39.75" customHeight="1" x14ac:dyDescent="0.2">
      <c r="A40" s="464" t="s">
        <v>301</v>
      </c>
      <c r="B40" s="464"/>
      <c r="C40" s="464"/>
      <c r="D40" s="464"/>
      <c r="E40" s="464"/>
      <c r="F40" s="464"/>
      <c r="G40" s="464"/>
      <c r="H40" s="464"/>
      <c r="I40" s="464"/>
      <c r="J40" s="464"/>
    </row>
    <row r="41" spans="1:10" s="41" customFormat="1" ht="15" x14ac:dyDescent="0.25">
      <c r="A41" s="42" t="s">
        <v>160</v>
      </c>
    </row>
    <row r="42" spans="1:10" s="49" customFormat="1" ht="24.75" customHeight="1" x14ac:dyDescent="0.2">
      <c r="A42" s="126" t="s">
        <v>175</v>
      </c>
      <c r="B42" s="125"/>
    </row>
    <row r="43" spans="1:10" s="41" customFormat="1" ht="15" x14ac:dyDescent="0.25">
      <c r="A43" s="42" t="s">
        <v>262</v>
      </c>
    </row>
    <row r="44" spans="1:10" s="49" customFormat="1" ht="54.75" customHeight="1" x14ac:dyDescent="0.2">
      <c r="A44" s="463" t="s">
        <v>274</v>
      </c>
      <c r="B44" s="463"/>
      <c r="C44" s="463"/>
      <c r="D44" s="463"/>
      <c r="E44" s="463"/>
      <c r="F44" s="463"/>
      <c r="G44" s="463"/>
      <c r="H44" s="463"/>
      <c r="I44" s="463"/>
      <c r="J44" s="463"/>
    </row>
    <row r="45" spans="1:10" s="41" customFormat="1" ht="15" x14ac:dyDescent="0.25">
      <c r="A45" s="42" t="s">
        <v>267</v>
      </c>
    </row>
    <row r="46" spans="1:10" s="49" customFormat="1" ht="24.75" customHeight="1" x14ac:dyDescent="0.2">
      <c r="A46" s="126" t="s">
        <v>272</v>
      </c>
    </row>
    <row r="47" spans="1:10" s="41" customFormat="1" ht="16.5" x14ac:dyDescent="0.3">
      <c r="A47" s="42" t="s">
        <v>263</v>
      </c>
    </row>
    <row r="48" spans="1:10" s="41" customFormat="1" ht="69.75" customHeight="1" x14ac:dyDescent="0.2">
      <c r="A48" s="463" t="s">
        <v>302</v>
      </c>
      <c r="B48" s="463"/>
      <c r="C48" s="463"/>
      <c r="D48" s="463"/>
      <c r="E48" s="463"/>
      <c r="F48" s="463"/>
      <c r="G48" s="463"/>
      <c r="H48" s="463"/>
      <c r="I48" s="463"/>
      <c r="J48" s="463"/>
    </row>
    <row r="49" spans="1:10" s="41" customFormat="1" ht="16.5" x14ac:dyDescent="0.3">
      <c r="A49" s="42" t="s">
        <v>264</v>
      </c>
    </row>
    <row r="50" spans="1:10" s="49" customFormat="1" ht="24.75" customHeight="1" x14ac:dyDescent="0.2">
      <c r="A50" s="126" t="s">
        <v>269</v>
      </c>
    </row>
    <row r="51" spans="1:10" s="41" customFormat="1" ht="15" x14ac:dyDescent="0.25">
      <c r="A51" s="42" t="s">
        <v>265</v>
      </c>
    </row>
    <row r="52" spans="1:10" s="49" customFormat="1" ht="24.75" customHeight="1" x14ac:dyDescent="0.2">
      <c r="A52" s="126" t="s">
        <v>270</v>
      </c>
    </row>
    <row r="53" spans="1:10" s="41" customFormat="1" ht="15" x14ac:dyDescent="0.25">
      <c r="A53" s="42" t="s">
        <v>266</v>
      </c>
    </row>
    <row r="54" spans="1:10" s="49" customFormat="1" ht="24.75" customHeight="1" x14ac:dyDescent="0.2">
      <c r="A54" s="126" t="s">
        <v>271</v>
      </c>
    </row>
    <row r="55" spans="1:10" s="41" customFormat="1" ht="15" x14ac:dyDescent="0.25">
      <c r="A55" s="42" t="s">
        <v>138</v>
      </c>
    </row>
    <row r="56" spans="1:10" s="49" customFormat="1" ht="24.75" customHeight="1" x14ac:dyDescent="0.2">
      <c r="A56" s="126" t="s">
        <v>174</v>
      </c>
    </row>
    <row r="57" spans="1:10" s="41" customFormat="1" ht="15" x14ac:dyDescent="0.25">
      <c r="A57" s="42" t="s">
        <v>268</v>
      </c>
    </row>
    <row r="58" spans="1:10" s="49" customFormat="1" ht="24.75" customHeight="1" x14ac:dyDescent="0.2">
      <c r="A58" s="126" t="s">
        <v>273</v>
      </c>
    </row>
    <row r="59" spans="1:10" s="41" customFormat="1" ht="15" x14ac:dyDescent="0.25">
      <c r="A59" s="42" t="s">
        <v>179</v>
      </c>
    </row>
    <row r="60" spans="1:10" s="41" customFormat="1" ht="39.75" customHeight="1" x14ac:dyDescent="0.2">
      <c r="A60" s="463" t="s">
        <v>308</v>
      </c>
      <c r="B60" s="463"/>
      <c r="C60" s="463"/>
      <c r="D60" s="463"/>
      <c r="E60" s="463"/>
      <c r="F60" s="463"/>
      <c r="G60" s="463"/>
      <c r="H60" s="463"/>
      <c r="I60" s="463"/>
      <c r="J60" s="463"/>
    </row>
    <row r="61" spans="1:10" ht="18" customHeight="1" x14ac:dyDescent="0.3">
      <c r="A61" s="42" t="s">
        <v>309</v>
      </c>
    </row>
    <row r="62" spans="1:10" ht="24.75" customHeight="1" x14ac:dyDescent="0.2">
      <c r="A62" s="126" t="s">
        <v>310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47"/>
  <sheetViews>
    <sheetView showGridLines="0" zoomScaleNormal="100" workbookViewId="0"/>
  </sheetViews>
  <sheetFormatPr defaultRowHeight="14.25" x14ac:dyDescent="0.2"/>
  <cols>
    <col min="1" max="2" width="11" style="156" customWidth="1"/>
    <col min="3" max="3" width="21" style="156" customWidth="1"/>
    <col min="4" max="4" width="14.7109375" style="156" customWidth="1"/>
    <col min="5" max="5" width="17.7109375" style="158" customWidth="1"/>
    <col min="6" max="7" width="12" style="158" customWidth="1"/>
    <col min="8" max="16384" width="9.140625" style="156"/>
  </cols>
  <sheetData>
    <row r="1" spans="1:16" ht="20.25" x14ac:dyDescent="0.2">
      <c r="A1" s="216" t="str">
        <f>"2 STRUČNÝ PŘEHLED ZA "&amp;UPPER('3.1'!N1)</f>
        <v>2 STRUČNÝ PŘEHLED ZA III. ČTVRTLETÍ 2022</v>
      </c>
      <c r="B1" s="154"/>
      <c r="C1" s="154"/>
      <c r="D1" s="154"/>
      <c r="E1" s="155"/>
      <c r="F1" s="155"/>
      <c r="G1" s="217" t="str">
        <f>'3.1'!N1</f>
        <v>III. čtvrtletí 2022</v>
      </c>
      <c r="H1" s="116"/>
    </row>
    <row r="2" spans="1:16" ht="15" x14ac:dyDescent="0.2">
      <c r="A2" s="154"/>
      <c r="B2" s="154"/>
      <c r="C2" s="154"/>
      <c r="D2" s="154"/>
      <c r="E2" s="155"/>
      <c r="F2" s="155"/>
      <c r="G2" s="155"/>
    </row>
    <row r="3" spans="1:16" ht="15" x14ac:dyDescent="0.25">
      <c r="A3" s="159"/>
      <c r="B3" s="159"/>
      <c r="C3" s="159"/>
      <c r="D3" s="159"/>
      <c r="E3" s="160"/>
      <c r="F3" s="161" t="s">
        <v>314</v>
      </c>
      <c r="G3" s="161"/>
    </row>
    <row r="4" spans="1:16" ht="15" x14ac:dyDescent="0.25">
      <c r="A4" s="468" t="s">
        <v>435</v>
      </c>
      <c r="B4" s="468"/>
      <c r="C4" s="468"/>
      <c r="D4" s="468"/>
      <c r="E4" s="162">
        <f>SUM(E5:E7)</f>
        <v>20079.530442999996</v>
      </c>
      <c r="F4" s="163">
        <f>SUM(F5:F7)</f>
        <v>982.18261900000198</v>
      </c>
      <c r="G4" s="164">
        <v>5.1430315248574561E-2</v>
      </c>
    </row>
    <row r="5" spans="1:16" x14ac:dyDescent="0.2">
      <c r="A5" s="465" t="str">
        <f>'4.1'!B6</f>
        <v>Červenec</v>
      </c>
      <c r="B5" s="465"/>
      <c r="C5" s="465"/>
      <c r="D5" s="465"/>
      <c r="E5" s="165">
        <f>INDEX('3.1'!$B$7:$M$7,,MATCH('2'!$A5,'3.1'!$B$5:$M$5,0))</f>
        <v>6601.179207000001</v>
      </c>
      <c r="F5" s="166">
        <v>430.21816600000147</v>
      </c>
      <c r="G5" s="167">
        <v>6.9716558432571948E-2</v>
      </c>
    </row>
    <row r="6" spans="1:16" x14ac:dyDescent="0.2">
      <c r="A6" s="465" t="str">
        <f>'4.1'!C6</f>
        <v>Srpen</v>
      </c>
      <c r="B6" s="465"/>
      <c r="C6" s="465"/>
      <c r="D6" s="465"/>
      <c r="E6" s="165">
        <f>INDEX('3.1'!$B$7:$M$7,,MATCH('2'!$A6,'3.1'!$B$5:$M$5,0))</f>
        <v>6610.9190189999972</v>
      </c>
      <c r="F6" s="166">
        <v>469.60092599999825</v>
      </c>
      <c r="G6" s="167">
        <v>7.6465820348120231E-2</v>
      </c>
    </row>
    <row r="7" spans="1:16" x14ac:dyDescent="0.2">
      <c r="A7" s="465" t="str">
        <f>'4.1'!D6</f>
        <v>Září</v>
      </c>
      <c r="B7" s="465"/>
      <c r="C7" s="465"/>
      <c r="D7" s="465"/>
      <c r="E7" s="165">
        <f>INDEX('3.1'!$B$7:$M$7,,MATCH('2'!$A7,'3.1'!$B$5:$M$5,0))</f>
        <v>6867.4322169999996</v>
      </c>
      <c r="F7" s="166">
        <v>82.36352700000225</v>
      </c>
      <c r="G7" s="167">
        <v>1.2138937829972401E-2</v>
      </c>
    </row>
    <row r="8" spans="1:16" x14ac:dyDescent="0.2">
      <c r="A8" s="168"/>
      <c r="B8" s="168"/>
      <c r="C8" s="168"/>
      <c r="D8" s="168"/>
      <c r="E8" s="165"/>
      <c r="F8" s="166"/>
      <c r="G8" s="167"/>
    </row>
    <row r="9" spans="1:16" x14ac:dyDescent="0.2">
      <c r="A9" s="469" t="s">
        <v>433</v>
      </c>
      <c r="B9" s="470"/>
      <c r="C9" s="470"/>
      <c r="D9" s="470"/>
      <c r="E9" s="165"/>
      <c r="F9" s="166"/>
      <c r="G9" s="169"/>
    </row>
    <row r="10" spans="1:16" x14ac:dyDescent="0.2">
      <c r="A10" s="465" t="s">
        <v>315</v>
      </c>
      <c r="B10" s="465"/>
      <c r="C10" s="465"/>
      <c r="D10" s="465"/>
      <c r="E10" s="165">
        <f>'4.1'!B7</f>
        <v>7332.5237499999994</v>
      </c>
      <c r="F10" s="166">
        <v>96.552689999999529</v>
      </c>
      <c r="G10" s="169">
        <v>1.3343432304993151E-2</v>
      </c>
    </row>
    <row r="11" spans="1:16" x14ac:dyDescent="0.2">
      <c r="A11" s="465" t="s">
        <v>316</v>
      </c>
      <c r="B11" s="465"/>
      <c r="C11" s="465"/>
      <c r="D11" s="465"/>
      <c r="E11" s="165">
        <f>'4.1'!B9</f>
        <v>9756.256433999999</v>
      </c>
      <c r="F11" s="166">
        <v>1369.0455719999991</v>
      </c>
      <c r="G11" s="169">
        <v>0.16323013627840743</v>
      </c>
    </row>
    <row r="12" spans="1:16" x14ac:dyDescent="0.2">
      <c r="A12" s="465" t="s">
        <v>317</v>
      </c>
      <c r="B12" s="465"/>
      <c r="C12" s="465"/>
      <c r="D12" s="465"/>
      <c r="E12" s="165">
        <f>'4.2'!B6</f>
        <v>548.4917660000001</v>
      </c>
      <c r="F12" s="166">
        <v>-354.40244399999983</v>
      </c>
      <c r="G12" s="169">
        <v>-0.39251823754634541</v>
      </c>
    </row>
    <row r="13" spans="1:16" x14ac:dyDescent="0.2">
      <c r="A13" s="465" t="s">
        <v>318</v>
      </c>
      <c r="B13" s="465"/>
      <c r="C13" s="465"/>
      <c r="D13" s="465"/>
      <c r="E13" s="165">
        <f>'4.2'!B20</f>
        <v>852.15003900000011</v>
      </c>
      <c r="F13" s="166">
        <v>9.242275999999265</v>
      </c>
      <c r="G13" s="169">
        <v>1.0964753684442292E-2</v>
      </c>
    </row>
    <row r="14" spans="1:16" x14ac:dyDescent="0.2">
      <c r="A14" s="465" t="s">
        <v>319</v>
      </c>
      <c r="B14" s="465"/>
      <c r="C14" s="465"/>
      <c r="D14" s="465"/>
      <c r="E14" s="165">
        <f>'4.3'!E6/1000</f>
        <v>524.75097800000003</v>
      </c>
      <c r="F14" s="166">
        <v>-70.428753000000256</v>
      </c>
      <c r="G14" s="169">
        <v>-0.11833190771074872</v>
      </c>
      <c r="P14" s="157"/>
    </row>
    <row r="15" spans="1:16" x14ac:dyDescent="0.2">
      <c r="A15" s="465" t="s">
        <v>320</v>
      </c>
      <c r="B15" s="465"/>
      <c r="C15" s="465"/>
      <c r="D15" s="465"/>
      <c r="E15" s="165">
        <f>'4.3'!E16/1000</f>
        <v>212.14727000000002</v>
      </c>
      <c r="F15" s="166">
        <v>-79.100364000000013</v>
      </c>
      <c r="G15" s="169">
        <v>-0.27159143891963777</v>
      </c>
    </row>
    <row r="16" spans="1:16" x14ac:dyDescent="0.2">
      <c r="A16" s="465" t="s">
        <v>321</v>
      </c>
      <c r="B16" s="465"/>
      <c r="C16" s="465"/>
      <c r="D16" s="465"/>
      <c r="E16" s="165">
        <f>'4.4'!E30/1000</f>
        <v>101.70362799999999</v>
      </c>
      <c r="F16" s="166">
        <v>5.9865290000000613</v>
      </c>
      <c r="G16" s="169">
        <v>6.2543987046662003E-2</v>
      </c>
    </row>
    <row r="17" spans="1:7" x14ac:dyDescent="0.2">
      <c r="A17" s="465" t="s">
        <v>322</v>
      </c>
      <c r="B17" s="465"/>
      <c r="C17" s="465"/>
      <c r="D17" s="465"/>
      <c r="E17" s="165">
        <f>'4.4'!E6/1000</f>
        <v>751.50657800000022</v>
      </c>
      <c r="F17" s="166">
        <v>5.2871130000004314</v>
      </c>
      <c r="G17" s="169">
        <v>7.0851984543185793E-3</v>
      </c>
    </row>
    <row r="18" spans="1:7" x14ac:dyDescent="0.2">
      <c r="A18" s="168"/>
      <c r="B18" s="168"/>
      <c r="C18" s="168"/>
      <c r="D18" s="168"/>
      <c r="E18" s="165"/>
      <c r="F18" s="166"/>
      <c r="G18" s="169"/>
    </row>
    <row r="19" spans="1:7" ht="15" x14ac:dyDescent="0.25">
      <c r="A19" s="468" t="s">
        <v>436</v>
      </c>
      <c r="B19" s="468"/>
      <c r="C19" s="468"/>
      <c r="D19" s="468"/>
      <c r="E19" s="170">
        <f>SUM(E20:E27)</f>
        <v>20918.189800000004</v>
      </c>
      <c r="F19" s="171">
        <v>-445.87312000001839</v>
      </c>
      <c r="G19" s="172">
        <v>-2.0870239975871421E-2</v>
      </c>
    </row>
    <row r="20" spans="1:7" x14ac:dyDescent="0.2">
      <c r="A20" s="465" t="s">
        <v>315</v>
      </c>
      <c r="B20" s="465"/>
      <c r="C20" s="465"/>
      <c r="D20" s="465"/>
      <c r="E20" s="165">
        <f>'4.1'!N7</f>
        <v>4290</v>
      </c>
      <c r="F20" s="166">
        <v>0</v>
      </c>
      <c r="G20" s="169">
        <v>0</v>
      </c>
    </row>
    <row r="21" spans="1:7" x14ac:dyDescent="0.2">
      <c r="A21" s="465" t="s">
        <v>316</v>
      </c>
      <c r="B21" s="465"/>
      <c r="C21" s="465"/>
      <c r="D21" s="465"/>
      <c r="E21" s="165">
        <f>'4.1'!N9</f>
        <v>9557.7770000000019</v>
      </c>
      <c r="F21" s="166">
        <v>-469.41799999999603</v>
      </c>
      <c r="G21" s="169">
        <v>-4.6814487999883928E-2</v>
      </c>
    </row>
    <row r="22" spans="1:7" x14ac:dyDescent="0.2">
      <c r="A22" s="465" t="s">
        <v>317</v>
      </c>
      <c r="B22" s="465"/>
      <c r="C22" s="465"/>
      <c r="D22" s="465"/>
      <c r="E22" s="165">
        <f>'4.2'!N6</f>
        <v>1363.5</v>
      </c>
      <c r="F22" s="166">
        <v>0</v>
      </c>
      <c r="G22" s="169">
        <v>0</v>
      </c>
    </row>
    <row r="23" spans="1:7" x14ac:dyDescent="0.2">
      <c r="A23" s="465" t="s">
        <v>318</v>
      </c>
      <c r="B23" s="465"/>
      <c r="C23" s="465"/>
      <c r="D23" s="465"/>
      <c r="E23" s="165">
        <f>'4.2'!N20</f>
        <v>1006.2435000000002</v>
      </c>
      <c r="F23" s="166">
        <v>28.94970000000103</v>
      </c>
      <c r="G23" s="169">
        <v>2.9622310097537768E-2</v>
      </c>
    </row>
    <row r="24" spans="1:7" x14ac:dyDescent="0.2">
      <c r="A24" s="465" t="s">
        <v>319</v>
      </c>
      <c r="B24" s="465"/>
      <c r="C24" s="465"/>
      <c r="D24" s="465"/>
      <c r="E24" s="165">
        <f>'4.3'!B6</f>
        <v>1110.4246300000007</v>
      </c>
      <c r="F24" s="166">
        <v>-2.7891999999997097</v>
      </c>
      <c r="G24" s="169">
        <v>-2.5055384013686907E-3</v>
      </c>
    </row>
    <row r="25" spans="1:7" x14ac:dyDescent="0.2">
      <c r="A25" s="465" t="s">
        <v>320</v>
      </c>
      <c r="B25" s="465"/>
      <c r="C25" s="465"/>
      <c r="D25" s="465"/>
      <c r="E25" s="165">
        <f>'4.3'!B16</f>
        <v>1171.5</v>
      </c>
      <c r="F25" s="166">
        <v>0</v>
      </c>
      <c r="G25" s="169">
        <v>0</v>
      </c>
    </row>
    <row r="26" spans="1:7" x14ac:dyDescent="0.2">
      <c r="A26" s="465" t="s">
        <v>321</v>
      </c>
      <c r="B26" s="465"/>
      <c r="C26" s="465"/>
      <c r="D26" s="465"/>
      <c r="E26" s="165">
        <f>'4.4'!B30</f>
        <v>339.40990000000011</v>
      </c>
      <c r="F26" s="166">
        <v>-4.500000000007276E-3</v>
      </c>
      <c r="G26" s="169">
        <v>-1.3258129295655324E-5</v>
      </c>
    </row>
    <row r="27" spans="1:7" x14ac:dyDescent="0.2">
      <c r="A27" s="465" t="s">
        <v>322</v>
      </c>
      <c r="B27" s="465"/>
      <c r="C27" s="465"/>
      <c r="D27" s="465"/>
      <c r="E27" s="165">
        <f>'4.4'!B6</f>
        <v>2079.3347699999999</v>
      </c>
      <c r="F27" s="166">
        <v>-2.6111200000223107</v>
      </c>
      <c r="G27" s="169">
        <v>-1.2541728450119229E-3</v>
      </c>
    </row>
    <row r="28" spans="1:7" x14ac:dyDescent="0.2">
      <c r="A28" s="168"/>
      <c r="B28" s="168"/>
      <c r="C28" s="168"/>
      <c r="D28" s="168"/>
      <c r="E28" s="165"/>
      <c r="F28" s="166"/>
      <c r="G28" s="169"/>
    </row>
    <row r="29" spans="1:7" ht="15" x14ac:dyDescent="0.25">
      <c r="A29" s="468" t="s">
        <v>437</v>
      </c>
      <c r="B29" s="468"/>
      <c r="C29" s="468"/>
      <c r="D29" s="468"/>
      <c r="E29" s="162">
        <f>SUM(E30:E32)</f>
        <v>15899.387755605134</v>
      </c>
      <c r="F29" s="163">
        <f>SUM(F30:F32)</f>
        <v>-452.40266339487789</v>
      </c>
      <c r="G29" s="164">
        <v>-2.7666857989398351E-2</v>
      </c>
    </row>
    <row r="30" spans="1:7" x14ac:dyDescent="0.2">
      <c r="A30" s="465" t="str">
        <f>'4.1'!B6</f>
        <v>Červenec</v>
      </c>
      <c r="B30" s="465"/>
      <c r="C30" s="465"/>
      <c r="D30" s="465"/>
      <c r="E30" s="165">
        <f>INDEX('3.2'!$B$27:$M$27,,MATCH('2'!$A30,'3.2'!$B$4:$M$4,0))</f>
        <v>5212.0267639999975</v>
      </c>
      <c r="F30" s="166">
        <v>-133.3358790000093</v>
      </c>
      <c r="G30" s="169">
        <v>-2.4944215744579768E-2</v>
      </c>
    </row>
    <row r="31" spans="1:7" x14ac:dyDescent="0.2">
      <c r="A31" s="465" t="str">
        <f>'4.1'!C6</f>
        <v>Srpen</v>
      </c>
      <c r="B31" s="465"/>
      <c r="C31" s="465"/>
      <c r="D31" s="465"/>
      <c r="E31" s="165">
        <f>INDEX('3.2'!$B$27:$M$27,,MATCH('2'!$A31,'3.2'!$B$4:$M$4,0))</f>
        <v>5295.9258474759918</v>
      </c>
      <c r="F31" s="166">
        <v>-118.7353525240087</v>
      </c>
      <c r="G31" s="169">
        <v>-2.1928491578385126E-2</v>
      </c>
    </row>
    <row r="32" spans="1:7" x14ac:dyDescent="0.2">
      <c r="A32" s="465" t="str">
        <f>'4.1'!D6</f>
        <v>Září</v>
      </c>
      <c r="B32" s="465"/>
      <c r="C32" s="465"/>
      <c r="D32" s="465"/>
      <c r="E32" s="165">
        <f>INDEX('3.2'!$B$27:$M$27,,MATCH('2'!$A32,'3.2'!$B$4:$M$4,0))</f>
        <v>5391.4351441291446</v>
      </c>
      <c r="F32" s="166">
        <v>-200.33143187085989</v>
      </c>
      <c r="G32" s="169">
        <v>-3.5826143517987172E-2</v>
      </c>
    </row>
    <row r="33" spans="1:7" x14ac:dyDescent="0.2">
      <c r="A33" s="448"/>
      <c r="B33" s="448"/>
      <c r="C33" s="448"/>
      <c r="D33" s="448"/>
      <c r="E33" s="165"/>
      <c r="F33" s="166"/>
      <c r="G33" s="169"/>
    </row>
    <row r="34" spans="1:7" x14ac:dyDescent="0.2">
      <c r="A34" s="467" t="s">
        <v>434</v>
      </c>
      <c r="B34" s="467"/>
      <c r="C34" s="467"/>
      <c r="D34" s="467"/>
      <c r="E34" s="165"/>
      <c r="F34" s="166"/>
      <c r="G34" s="169"/>
    </row>
    <row r="35" spans="1:7" x14ac:dyDescent="0.2">
      <c r="A35" s="467" t="s">
        <v>323</v>
      </c>
      <c r="B35" s="465"/>
      <c r="C35" s="465"/>
      <c r="D35" s="465"/>
      <c r="E35" s="165">
        <v>1763.6333999999999</v>
      </c>
      <c r="F35" s="166">
        <v>-151.37756099999999</v>
      </c>
      <c r="G35" s="169">
        <v>-7.9047882274758424E-2</v>
      </c>
    </row>
    <row r="36" spans="1:7" x14ac:dyDescent="0.2">
      <c r="A36" s="467" t="s">
        <v>324</v>
      </c>
      <c r="B36" s="465"/>
      <c r="C36" s="465"/>
      <c r="D36" s="465"/>
      <c r="E36" s="165">
        <v>5580.750865</v>
      </c>
      <c r="F36" s="166">
        <v>-101.60274399999902</v>
      </c>
      <c r="G36" s="169">
        <v>-1.788039798140606E-2</v>
      </c>
    </row>
    <row r="37" spans="1:7" x14ac:dyDescent="0.2">
      <c r="A37" s="467" t="s">
        <v>325</v>
      </c>
      <c r="B37" s="465"/>
      <c r="C37" s="465"/>
      <c r="D37" s="465"/>
      <c r="E37" s="165">
        <v>1607.8588040395291</v>
      </c>
      <c r="F37" s="166">
        <v>-4.4402502297970354</v>
      </c>
      <c r="G37" s="169">
        <v>-2.7539867483264767E-3</v>
      </c>
    </row>
    <row r="38" spans="1:7" x14ac:dyDescent="0.2">
      <c r="A38" s="467" t="s">
        <v>326</v>
      </c>
      <c r="B38" s="465"/>
      <c r="C38" s="465"/>
      <c r="D38" s="465"/>
      <c r="E38" s="165">
        <v>2988.3614355656032</v>
      </c>
      <c r="F38" s="166">
        <v>-157.71594216506986</v>
      </c>
      <c r="G38" s="169">
        <v>-5.013098002021598E-2</v>
      </c>
    </row>
    <row r="39" spans="1:7" x14ac:dyDescent="0.2">
      <c r="A39" s="168"/>
      <c r="B39" s="168"/>
      <c r="C39" s="168"/>
      <c r="D39" s="168"/>
      <c r="E39" s="165"/>
      <c r="F39" s="165"/>
      <c r="G39" s="169"/>
    </row>
    <row r="40" spans="1:7" ht="15" x14ac:dyDescent="0.25">
      <c r="A40" s="466" t="s">
        <v>431</v>
      </c>
      <c r="B40" s="466"/>
      <c r="C40" s="466"/>
      <c r="D40" s="466"/>
      <c r="E40" s="173"/>
      <c r="F40" s="165"/>
      <c r="G40" s="167"/>
    </row>
    <row r="41" spans="1:7" x14ac:dyDescent="0.2">
      <c r="A41" s="465" t="s">
        <v>42</v>
      </c>
      <c r="B41" s="465"/>
      <c r="C41" s="465"/>
      <c r="D41" s="465"/>
      <c r="E41" s="166">
        <v>-4192.0185990000009</v>
      </c>
      <c r="F41" s="166">
        <v>-1436.6003380000011</v>
      </c>
      <c r="G41" s="167">
        <v>0.52137287406908173</v>
      </c>
    </row>
    <row r="42" spans="1:7" x14ac:dyDescent="0.2">
      <c r="A42" s="465" t="s">
        <v>327</v>
      </c>
      <c r="B42" s="465"/>
      <c r="C42" s="465"/>
      <c r="D42" s="465"/>
      <c r="E42" s="166">
        <v>3329.2303659999998</v>
      </c>
      <c r="F42" s="166">
        <v>-452.00668099999984</v>
      </c>
      <c r="G42" s="167">
        <v>-0.11953936645115068</v>
      </c>
    </row>
    <row r="43" spans="1:7" x14ac:dyDescent="0.2">
      <c r="A43" s="465" t="s">
        <v>328</v>
      </c>
      <c r="B43" s="465"/>
      <c r="C43" s="465"/>
      <c r="D43" s="465"/>
      <c r="E43" s="166">
        <v>-7521.2489649999989</v>
      </c>
      <c r="F43" s="166">
        <v>-984.59365699999944</v>
      </c>
      <c r="G43" s="167">
        <v>0.15062652237375701</v>
      </c>
    </row>
    <row r="44" spans="1:7" x14ac:dyDescent="0.2">
      <c r="A44" s="168"/>
      <c r="B44" s="168"/>
      <c r="C44" s="168"/>
      <c r="D44" s="168"/>
      <c r="E44" s="173"/>
      <c r="F44" s="173"/>
      <c r="G44" s="167"/>
    </row>
    <row r="45" spans="1:7" ht="30" x14ac:dyDescent="0.25">
      <c r="A45" s="466" t="s">
        <v>432</v>
      </c>
      <c r="B45" s="466"/>
      <c r="C45" s="466"/>
      <c r="D45" s="466"/>
      <c r="E45" s="174" t="s">
        <v>329</v>
      </c>
      <c r="F45" s="174" t="s">
        <v>332</v>
      </c>
      <c r="G45" s="175" t="s">
        <v>259</v>
      </c>
    </row>
    <row r="46" spans="1:7" x14ac:dyDescent="0.2">
      <c r="A46" s="465" t="s">
        <v>330</v>
      </c>
      <c r="B46" s="465"/>
      <c r="C46" s="465"/>
      <c r="D46" s="465"/>
      <c r="E46" s="176">
        <v>44825</v>
      </c>
      <c r="F46" s="177">
        <v>0.38541666666666669</v>
      </c>
      <c r="G46" s="165">
        <v>9196.9826520593306</v>
      </c>
    </row>
    <row r="47" spans="1:7" x14ac:dyDescent="0.2">
      <c r="A47" s="465" t="s">
        <v>331</v>
      </c>
      <c r="B47" s="465"/>
      <c r="C47" s="465"/>
      <c r="D47" s="465"/>
      <c r="E47" s="176">
        <v>44780</v>
      </c>
      <c r="F47" s="177">
        <v>0.23958333333333334</v>
      </c>
      <c r="G47" s="165">
        <v>4633.6030520730701</v>
      </c>
    </row>
  </sheetData>
  <mergeCells count="38"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 x14ac:dyDescent="0.3">
      <c r="A1" s="219" t="s">
        <v>391</v>
      </c>
      <c r="N1" s="217" t="str">
        <f>Titulní!A35</f>
        <v>III. čtvrtletí 2022</v>
      </c>
    </row>
    <row r="2" spans="1:17" s="46" customFormat="1" ht="18" x14ac:dyDescent="0.25">
      <c r="A2" s="218" t="s">
        <v>395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 x14ac:dyDescent="0.2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 x14ac:dyDescent="0.2">
      <c r="A4" s="484" t="str">
        <f>RIGHT(N1,4)</f>
        <v>2022</v>
      </c>
      <c r="B4" s="481" t="s">
        <v>180</v>
      </c>
      <c r="C4" s="481"/>
      <c r="D4" s="482"/>
      <c r="E4" s="481" t="s">
        <v>182</v>
      </c>
      <c r="F4" s="481"/>
      <c r="G4" s="482"/>
      <c r="H4" s="481" t="s">
        <v>183</v>
      </c>
      <c r="I4" s="481"/>
      <c r="J4" s="482"/>
      <c r="K4" s="481" t="s">
        <v>184</v>
      </c>
      <c r="L4" s="481"/>
      <c r="M4" s="481"/>
      <c r="N4" s="478" t="s">
        <v>53</v>
      </c>
      <c r="O4" s="220"/>
      <c r="P4" s="220"/>
      <c r="Q4" s="220"/>
    </row>
    <row r="5" spans="1:17" x14ac:dyDescent="0.2">
      <c r="A5" s="485"/>
      <c r="B5" s="429" t="s">
        <v>60</v>
      </c>
      <c r="C5" s="429" t="s">
        <v>61</v>
      </c>
      <c r="D5" s="430" t="s">
        <v>62</v>
      </c>
      <c r="E5" s="429" t="s">
        <v>63</v>
      </c>
      <c r="F5" s="429" t="s">
        <v>64</v>
      </c>
      <c r="G5" s="430" t="s">
        <v>65</v>
      </c>
      <c r="H5" s="429" t="s">
        <v>66</v>
      </c>
      <c r="I5" s="429" t="s">
        <v>67</v>
      </c>
      <c r="J5" s="430" t="s">
        <v>68</v>
      </c>
      <c r="K5" s="429" t="s">
        <v>69</v>
      </c>
      <c r="L5" s="429" t="s">
        <v>70</v>
      </c>
      <c r="M5" s="429" t="s">
        <v>71</v>
      </c>
      <c r="N5" s="479"/>
      <c r="O5" s="220"/>
      <c r="P5" s="220"/>
      <c r="Q5" s="220"/>
    </row>
    <row r="6" spans="1:17" s="32" customFormat="1" ht="14.25" customHeight="1" x14ac:dyDescent="0.2">
      <c r="A6" s="483" t="s">
        <v>19</v>
      </c>
      <c r="B6" s="473">
        <f>SUM(B7:D7)</f>
        <v>23149.020422000009</v>
      </c>
      <c r="C6" s="474"/>
      <c r="D6" s="475"/>
      <c r="E6" s="473">
        <f>SUM(E7:G7)</f>
        <v>19019.530912999999</v>
      </c>
      <c r="F6" s="474"/>
      <c r="G6" s="475"/>
      <c r="H6" s="473">
        <f>SUM(H7:J7)</f>
        <v>20079.530442999996</v>
      </c>
      <c r="I6" s="474"/>
      <c r="J6" s="475"/>
      <c r="K6" s="474">
        <f>SUM(K7:M7)</f>
        <v>0</v>
      </c>
      <c r="L6" s="474"/>
      <c r="M6" s="475"/>
      <c r="N6" s="480">
        <f>SUM(N8:N15)</f>
        <v>62248.081778</v>
      </c>
      <c r="O6" s="221"/>
      <c r="P6" s="221"/>
      <c r="Q6" s="221"/>
    </row>
    <row r="7" spans="1:17" s="32" customFormat="1" ht="14.25" customHeight="1" x14ac:dyDescent="0.2">
      <c r="A7" s="472"/>
      <c r="B7" s="228">
        <f t="shared" ref="B7:M7" si="0">SUM(B8:B15)</f>
        <v>8099.4184610000029</v>
      </c>
      <c r="C7" s="224">
        <f t="shared" si="0"/>
        <v>6937.9104160000006</v>
      </c>
      <c r="D7" s="227">
        <f t="shared" si="0"/>
        <v>8111.6915450000033</v>
      </c>
      <c r="E7" s="228">
        <f t="shared" si="0"/>
        <v>6470.7228420000001</v>
      </c>
      <c r="F7" s="224">
        <f t="shared" si="0"/>
        <v>6083.3790829999971</v>
      </c>
      <c r="G7" s="227">
        <f t="shared" si="0"/>
        <v>6465.4289880000006</v>
      </c>
      <c r="H7" s="228">
        <f t="shared" si="0"/>
        <v>6601.179207000001</v>
      </c>
      <c r="I7" s="224">
        <f t="shared" si="0"/>
        <v>6610.9190189999972</v>
      </c>
      <c r="J7" s="227">
        <f t="shared" si="0"/>
        <v>6867.4322169999996</v>
      </c>
      <c r="K7" s="224">
        <f t="shared" si="0"/>
        <v>0</v>
      </c>
      <c r="L7" s="224">
        <f t="shared" si="0"/>
        <v>0</v>
      </c>
      <c r="M7" s="227">
        <f t="shared" si="0"/>
        <v>0</v>
      </c>
      <c r="N7" s="477"/>
      <c r="O7" s="221"/>
      <c r="P7" s="221"/>
      <c r="Q7" s="221"/>
    </row>
    <row r="8" spans="1:17" x14ac:dyDescent="0.2">
      <c r="A8" s="229" t="s">
        <v>0</v>
      </c>
      <c r="B8" s="230">
        <v>2743.45759</v>
      </c>
      <c r="C8" s="231">
        <v>2571.2223300000001</v>
      </c>
      <c r="D8" s="232">
        <v>2740.1985399999999</v>
      </c>
      <c r="E8" s="231">
        <v>2544.2044699999997</v>
      </c>
      <c r="F8" s="231">
        <v>2254.4457299999999</v>
      </c>
      <c r="G8" s="232">
        <v>2365.3663099999999</v>
      </c>
      <c r="H8" s="231">
        <v>2472.6039799999999</v>
      </c>
      <c r="I8" s="231">
        <v>2234.0262200000002</v>
      </c>
      <c r="J8" s="232">
        <v>2625.8935499999998</v>
      </c>
      <c r="K8" s="231">
        <v>0</v>
      </c>
      <c r="L8" s="231">
        <v>0</v>
      </c>
      <c r="M8" s="232">
        <v>0</v>
      </c>
      <c r="N8" s="233">
        <f t="shared" ref="N8:N15" si="1">SUM(B8:M8)</f>
        <v>22551.418720000001</v>
      </c>
      <c r="O8" s="220"/>
      <c r="P8" s="220"/>
      <c r="Q8" s="220"/>
    </row>
    <row r="9" spans="1:17" ht="12.75" customHeight="1" x14ac:dyDescent="0.2">
      <c r="A9" s="229" t="s">
        <v>15</v>
      </c>
      <c r="B9" s="230">
        <v>4203.9870220000021</v>
      </c>
      <c r="C9" s="231">
        <v>3372.2601100000002</v>
      </c>
      <c r="D9" s="232">
        <v>4086.7874210000032</v>
      </c>
      <c r="E9" s="231">
        <v>2980.2223190000009</v>
      </c>
      <c r="F9" s="231">
        <v>2785.3999949999993</v>
      </c>
      <c r="G9" s="232">
        <v>3058.863859</v>
      </c>
      <c r="H9" s="231">
        <v>3134.639498999999</v>
      </c>
      <c r="I9" s="231">
        <v>3331.0822779999994</v>
      </c>
      <c r="J9" s="232">
        <v>3290.5346569999997</v>
      </c>
      <c r="K9" s="231">
        <v>0</v>
      </c>
      <c r="L9" s="231">
        <v>0</v>
      </c>
      <c r="M9" s="232">
        <v>0</v>
      </c>
      <c r="N9" s="233">
        <f t="shared" si="1"/>
        <v>30243.777160000005</v>
      </c>
      <c r="O9" s="220"/>
      <c r="P9" s="220"/>
      <c r="Q9" s="220"/>
    </row>
    <row r="10" spans="1:17" x14ac:dyDescent="0.2">
      <c r="A10" s="229" t="s">
        <v>16</v>
      </c>
      <c r="B10" s="230">
        <v>311.06209000000001</v>
      </c>
      <c r="C10" s="231">
        <v>150.42146</v>
      </c>
      <c r="D10" s="232">
        <v>313.35629799999992</v>
      </c>
      <c r="E10" s="231">
        <v>41.595899999999993</v>
      </c>
      <c r="F10" s="231">
        <v>168.06626900000001</v>
      </c>
      <c r="G10" s="232">
        <v>253.36542500000002</v>
      </c>
      <c r="H10" s="231">
        <v>121.12724300000001</v>
      </c>
      <c r="I10" s="231">
        <v>237.09286300000002</v>
      </c>
      <c r="J10" s="232">
        <v>190.27166</v>
      </c>
      <c r="K10" s="231">
        <v>0</v>
      </c>
      <c r="L10" s="231">
        <v>0</v>
      </c>
      <c r="M10" s="232">
        <v>0</v>
      </c>
      <c r="N10" s="233">
        <f t="shared" si="1"/>
        <v>1786.3592079999999</v>
      </c>
      <c r="O10" s="220"/>
      <c r="P10" s="220"/>
      <c r="Q10" s="220"/>
    </row>
    <row r="11" spans="1:17" ht="12.75" customHeight="1" x14ac:dyDescent="0.2">
      <c r="A11" s="229" t="s">
        <v>17</v>
      </c>
      <c r="B11" s="230">
        <v>378.0116390000004</v>
      </c>
      <c r="C11" s="231">
        <v>340.31963000000053</v>
      </c>
      <c r="D11" s="232">
        <v>370.60318799999988</v>
      </c>
      <c r="E11" s="231">
        <v>333.25454499999921</v>
      </c>
      <c r="F11" s="231">
        <v>302.73767899999996</v>
      </c>
      <c r="G11" s="232">
        <v>277.90403799999962</v>
      </c>
      <c r="H11" s="231">
        <v>280.13949299999945</v>
      </c>
      <c r="I11" s="231">
        <v>282.76736000000005</v>
      </c>
      <c r="J11" s="232">
        <v>289.24318600000021</v>
      </c>
      <c r="K11" s="231">
        <v>0</v>
      </c>
      <c r="L11" s="231">
        <v>0</v>
      </c>
      <c r="M11" s="232">
        <v>0</v>
      </c>
      <c r="N11" s="233">
        <f t="shared" si="1"/>
        <v>2854.9807579999992</v>
      </c>
      <c r="O11" s="220"/>
      <c r="P11" s="220"/>
      <c r="Q11" s="220"/>
    </row>
    <row r="12" spans="1:17" ht="12.75" customHeight="1" x14ac:dyDescent="0.2">
      <c r="A12" s="229" t="s">
        <v>3</v>
      </c>
      <c r="B12" s="230">
        <v>205.80150100000003</v>
      </c>
      <c r="C12" s="231">
        <v>177.09027499999991</v>
      </c>
      <c r="D12" s="232">
        <v>205.81572599999998</v>
      </c>
      <c r="E12" s="231">
        <v>198.57207800000015</v>
      </c>
      <c r="F12" s="231">
        <v>164.97163599999999</v>
      </c>
      <c r="G12" s="232">
        <v>131.09701099999984</v>
      </c>
      <c r="H12" s="231">
        <v>180.60343399999994</v>
      </c>
      <c r="I12" s="231">
        <v>177.03399899999997</v>
      </c>
      <c r="J12" s="232">
        <v>167.11354499999999</v>
      </c>
      <c r="K12" s="231">
        <v>0</v>
      </c>
      <c r="L12" s="231">
        <v>0</v>
      </c>
      <c r="M12" s="232">
        <v>0</v>
      </c>
      <c r="N12" s="233">
        <f t="shared" si="1"/>
        <v>1608.0992049999998</v>
      </c>
      <c r="O12" s="220"/>
      <c r="P12" s="220"/>
      <c r="Q12" s="220"/>
    </row>
    <row r="13" spans="1:17" ht="12.75" customHeight="1" x14ac:dyDescent="0.2">
      <c r="A13" s="229" t="s">
        <v>18</v>
      </c>
      <c r="B13" s="230">
        <v>109.0994</v>
      </c>
      <c r="C13" s="231">
        <v>95.060739999999996</v>
      </c>
      <c r="D13" s="232">
        <v>83.254940000000005</v>
      </c>
      <c r="E13" s="231">
        <v>82.262</v>
      </c>
      <c r="F13" s="231">
        <v>65.53801</v>
      </c>
      <c r="G13" s="232">
        <v>35.503520000000002</v>
      </c>
      <c r="H13" s="231">
        <v>74.246030000000005</v>
      </c>
      <c r="I13" s="231">
        <v>57.353879999999997</v>
      </c>
      <c r="J13" s="232">
        <v>80.547359999999998</v>
      </c>
      <c r="K13" s="231">
        <v>0</v>
      </c>
      <c r="L13" s="231">
        <v>0</v>
      </c>
      <c r="M13" s="232">
        <v>0</v>
      </c>
      <c r="N13" s="233">
        <f t="shared" si="1"/>
        <v>682.86587999999995</v>
      </c>
      <c r="O13" s="220"/>
      <c r="P13" s="220"/>
      <c r="Q13" s="220"/>
    </row>
    <row r="14" spans="1:17" ht="12.75" customHeight="1" x14ac:dyDescent="0.2">
      <c r="A14" s="229" t="s">
        <v>1</v>
      </c>
      <c r="B14" s="230">
        <v>87.641524999999973</v>
      </c>
      <c r="C14" s="231">
        <v>106.05078700000007</v>
      </c>
      <c r="D14" s="232">
        <v>50.693154000000007</v>
      </c>
      <c r="E14" s="231">
        <v>59.909255999999978</v>
      </c>
      <c r="F14" s="231">
        <v>39.837859999999949</v>
      </c>
      <c r="G14" s="232">
        <v>30.711366999999989</v>
      </c>
      <c r="H14" s="231">
        <v>36.357168000000016</v>
      </c>
      <c r="I14" s="231">
        <v>28.619424000000016</v>
      </c>
      <c r="J14" s="232">
        <v>36.727035999999963</v>
      </c>
      <c r="K14" s="231">
        <v>0</v>
      </c>
      <c r="L14" s="231">
        <v>0</v>
      </c>
      <c r="M14" s="232">
        <v>0</v>
      </c>
      <c r="N14" s="233">
        <f t="shared" si="1"/>
        <v>476.54757699999993</v>
      </c>
      <c r="O14" s="220"/>
      <c r="P14" s="220"/>
      <c r="Q14" s="220"/>
    </row>
    <row r="15" spans="1:17" ht="12.75" customHeight="1" x14ac:dyDescent="0.2">
      <c r="A15" s="229" t="s">
        <v>2</v>
      </c>
      <c r="B15" s="230">
        <v>60.357693999999853</v>
      </c>
      <c r="C15" s="231">
        <v>125.48508400000038</v>
      </c>
      <c r="D15" s="232">
        <v>260.98227800000092</v>
      </c>
      <c r="E15" s="231">
        <v>230.70227400000036</v>
      </c>
      <c r="F15" s="231">
        <v>302.38190399999843</v>
      </c>
      <c r="G15" s="232">
        <v>312.61745800000062</v>
      </c>
      <c r="H15" s="231">
        <v>301.46236000000204</v>
      </c>
      <c r="I15" s="231">
        <v>262.94299499999755</v>
      </c>
      <c r="J15" s="232">
        <v>187.101223</v>
      </c>
      <c r="K15" s="231">
        <v>0</v>
      </c>
      <c r="L15" s="231">
        <v>0</v>
      </c>
      <c r="M15" s="232">
        <v>0</v>
      </c>
      <c r="N15" s="233">
        <f t="shared" si="1"/>
        <v>2044.0332700000004</v>
      </c>
      <c r="O15" s="220"/>
      <c r="P15" s="220"/>
      <c r="Q15" s="220"/>
    </row>
    <row r="16" spans="1:17" ht="18" customHeight="1" x14ac:dyDescent="0.2">
      <c r="A16" s="471" t="s">
        <v>196</v>
      </c>
      <c r="B16" s="473">
        <f>SUM(B17:D17)</f>
        <v>1546.0173999999993</v>
      </c>
      <c r="C16" s="474"/>
      <c r="D16" s="475"/>
      <c r="E16" s="474">
        <f>SUM(E17:G17)</f>
        <v>1354.0329079999997</v>
      </c>
      <c r="F16" s="474"/>
      <c r="G16" s="475"/>
      <c r="H16" s="474">
        <f>SUM(H17:J17)</f>
        <v>1449.2370519999995</v>
      </c>
      <c r="I16" s="474"/>
      <c r="J16" s="475"/>
      <c r="K16" s="474">
        <f>SUM(K17:M17)</f>
        <v>0</v>
      </c>
      <c r="L16" s="474"/>
      <c r="M16" s="475"/>
      <c r="N16" s="476">
        <f>SUM(N18:N25)</f>
        <v>4349.2873599999975</v>
      </c>
      <c r="O16" s="220"/>
      <c r="P16" s="220"/>
      <c r="Q16" s="220"/>
    </row>
    <row r="17" spans="1:17" s="32" customFormat="1" ht="18" customHeight="1" x14ac:dyDescent="0.2">
      <c r="A17" s="472"/>
      <c r="B17" s="228">
        <f t="shared" ref="B17:M17" si="2">SUM(B18:B25)</f>
        <v>539.51775099999963</v>
      </c>
      <c r="C17" s="224">
        <f t="shared" si="2"/>
        <v>470.09264600000006</v>
      </c>
      <c r="D17" s="227">
        <f t="shared" si="2"/>
        <v>536.40700299999969</v>
      </c>
      <c r="E17" s="224">
        <f t="shared" si="2"/>
        <v>447.1973779999999</v>
      </c>
      <c r="F17" s="224">
        <f t="shared" si="2"/>
        <v>440.82785500000011</v>
      </c>
      <c r="G17" s="227">
        <f t="shared" si="2"/>
        <v>466.00767499999972</v>
      </c>
      <c r="H17" s="224">
        <f t="shared" si="2"/>
        <v>473.13852799999989</v>
      </c>
      <c r="I17" s="224">
        <f t="shared" si="2"/>
        <v>483.13529999999975</v>
      </c>
      <c r="J17" s="227">
        <f t="shared" si="2"/>
        <v>492.9632239999998</v>
      </c>
      <c r="K17" s="224">
        <f t="shared" si="2"/>
        <v>0</v>
      </c>
      <c r="L17" s="224">
        <f t="shared" si="2"/>
        <v>0</v>
      </c>
      <c r="M17" s="227">
        <f t="shared" si="2"/>
        <v>0</v>
      </c>
      <c r="N17" s="477"/>
      <c r="O17" s="221"/>
      <c r="P17" s="221"/>
      <c r="Q17" s="221"/>
    </row>
    <row r="18" spans="1:17" ht="12.75" customHeight="1" x14ac:dyDescent="0.2">
      <c r="A18" s="229" t="s">
        <v>0</v>
      </c>
      <c r="B18" s="230">
        <v>143.38987</v>
      </c>
      <c r="C18" s="231">
        <v>138.90194</v>
      </c>
      <c r="D18" s="232">
        <v>143.67174</v>
      </c>
      <c r="E18" s="231">
        <v>139.18604000000002</v>
      </c>
      <c r="F18" s="231">
        <v>128.92910000000001</v>
      </c>
      <c r="G18" s="232">
        <v>137.82286999999999</v>
      </c>
      <c r="H18" s="231">
        <v>140.94120000000001</v>
      </c>
      <c r="I18" s="231">
        <v>131.64512999999999</v>
      </c>
      <c r="J18" s="232">
        <v>149.82353000000001</v>
      </c>
      <c r="K18" s="231">
        <v>0</v>
      </c>
      <c r="L18" s="231">
        <v>0</v>
      </c>
      <c r="M18" s="232">
        <v>0</v>
      </c>
      <c r="N18" s="233">
        <f t="shared" ref="N18:N25" si="3">SUM(B18:M18)</f>
        <v>1254.31142</v>
      </c>
      <c r="O18" s="220"/>
      <c r="P18" s="220"/>
      <c r="Q18" s="220"/>
    </row>
    <row r="19" spans="1:17" ht="12.75" customHeight="1" x14ac:dyDescent="0.2">
      <c r="A19" s="229" t="s">
        <v>15</v>
      </c>
      <c r="B19" s="230">
        <v>367.68987099999975</v>
      </c>
      <c r="C19" s="231">
        <v>306.57973600000008</v>
      </c>
      <c r="D19" s="232">
        <v>363.66501699999981</v>
      </c>
      <c r="E19" s="231">
        <v>283.83844699999992</v>
      </c>
      <c r="F19" s="231">
        <v>286.00286300000016</v>
      </c>
      <c r="G19" s="232">
        <v>301.94637299999988</v>
      </c>
      <c r="H19" s="231">
        <v>306.41649799999993</v>
      </c>
      <c r="I19" s="231">
        <v>324.86667899999981</v>
      </c>
      <c r="J19" s="232">
        <v>317.4868179999998</v>
      </c>
      <c r="K19" s="231">
        <v>0</v>
      </c>
      <c r="L19" s="231">
        <v>0</v>
      </c>
      <c r="M19" s="232">
        <v>0</v>
      </c>
      <c r="N19" s="233">
        <f t="shared" si="3"/>
        <v>2858.4923019999992</v>
      </c>
      <c r="O19" s="220"/>
      <c r="P19" s="220"/>
      <c r="Q19" s="220"/>
    </row>
    <row r="20" spans="1:17" ht="12.75" customHeight="1" x14ac:dyDescent="0.2">
      <c r="A20" s="229" t="s">
        <v>16</v>
      </c>
      <c r="B20" s="230">
        <v>3.8870849999999999</v>
      </c>
      <c r="C20" s="231">
        <v>1.6103749999999999</v>
      </c>
      <c r="D20" s="232">
        <v>3.9452540000000003</v>
      </c>
      <c r="E20" s="231">
        <v>0.340005</v>
      </c>
      <c r="F20" s="231">
        <v>2.16343</v>
      </c>
      <c r="G20" s="232">
        <v>3.7448060000000001</v>
      </c>
      <c r="H20" s="231">
        <v>2.15456</v>
      </c>
      <c r="I20" s="231">
        <v>3.5685479999999998</v>
      </c>
      <c r="J20" s="232">
        <v>3.1964060000000001</v>
      </c>
      <c r="K20" s="231">
        <v>0</v>
      </c>
      <c r="L20" s="231">
        <v>0</v>
      </c>
      <c r="M20" s="232">
        <v>0</v>
      </c>
      <c r="N20" s="233">
        <f t="shared" si="3"/>
        <v>24.610468999999998</v>
      </c>
      <c r="O20" s="220"/>
      <c r="P20" s="220"/>
      <c r="Q20" s="220"/>
    </row>
    <row r="21" spans="1:17" ht="12.75" customHeight="1" x14ac:dyDescent="0.2">
      <c r="A21" s="229" t="s">
        <v>17</v>
      </c>
      <c r="B21" s="230">
        <v>19.564217999999915</v>
      </c>
      <c r="C21" s="231">
        <v>17.82261199999996</v>
      </c>
      <c r="D21" s="232">
        <v>19.743874999999882</v>
      </c>
      <c r="E21" s="231">
        <v>18.836710999999958</v>
      </c>
      <c r="F21" s="231">
        <v>18.996591999999911</v>
      </c>
      <c r="G21" s="232">
        <v>18.468329999999909</v>
      </c>
      <c r="H21" s="231">
        <v>18.786981999999956</v>
      </c>
      <c r="I21" s="231">
        <v>18.630534999999941</v>
      </c>
      <c r="J21" s="232">
        <v>17.958024999999942</v>
      </c>
      <c r="K21" s="231">
        <v>0</v>
      </c>
      <c r="L21" s="231">
        <v>0</v>
      </c>
      <c r="M21" s="232">
        <v>0</v>
      </c>
      <c r="N21" s="233">
        <f t="shared" si="3"/>
        <v>168.80787999999939</v>
      </c>
      <c r="O21" s="220"/>
      <c r="P21" s="220"/>
      <c r="Q21" s="220"/>
    </row>
    <row r="22" spans="1:17" ht="12.75" customHeight="1" x14ac:dyDescent="0.2">
      <c r="A22" s="229" t="s">
        <v>3</v>
      </c>
      <c r="B22" s="230">
        <v>1.6403659999999967</v>
      </c>
      <c r="C22" s="231">
        <v>1.4888239999999975</v>
      </c>
      <c r="D22" s="232">
        <v>1.6617159999999971</v>
      </c>
      <c r="E22" s="231">
        <v>1.562796999999994</v>
      </c>
      <c r="F22" s="231">
        <v>1.3321769999999964</v>
      </c>
      <c r="G22" s="232">
        <v>1.0646079999999969</v>
      </c>
      <c r="H22" s="231">
        <v>1.3547149999999963</v>
      </c>
      <c r="I22" s="231">
        <v>1.3287479999999992</v>
      </c>
      <c r="J22" s="232">
        <v>1.3042949999999973</v>
      </c>
      <c r="K22" s="231">
        <v>0</v>
      </c>
      <c r="L22" s="231">
        <v>0</v>
      </c>
      <c r="M22" s="232">
        <v>0</v>
      </c>
      <c r="N22" s="233">
        <f t="shared" si="3"/>
        <v>12.738245999999972</v>
      </c>
      <c r="O22" s="220"/>
      <c r="P22" s="220"/>
      <c r="Q22" s="220"/>
    </row>
    <row r="23" spans="1:17" ht="12.75" customHeight="1" x14ac:dyDescent="0.2">
      <c r="A23" s="229" t="s">
        <v>18</v>
      </c>
      <c r="B23" s="230">
        <v>1.3756700000000002</v>
      </c>
      <c r="C23" s="231">
        <v>1.2061599999999999</v>
      </c>
      <c r="D23" s="232">
        <v>1.0375799999999999</v>
      </c>
      <c r="E23" s="231">
        <v>1.0600699999999998</v>
      </c>
      <c r="F23" s="231">
        <v>0.81302999999999992</v>
      </c>
      <c r="G23" s="232">
        <v>0.42337000000000008</v>
      </c>
      <c r="H23" s="231">
        <v>0.94625999999999999</v>
      </c>
      <c r="I23" s="231">
        <v>0.73963000000000001</v>
      </c>
      <c r="J23" s="232">
        <v>1.0643199999999999</v>
      </c>
      <c r="K23" s="231">
        <v>0</v>
      </c>
      <c r="L23" s="231">
        <v>0</v>
      </c>
      <c r="M23" s="232">
        <v>0</v>
      </c>
      <c r="N23" s="233">
        <f t="shared" si="3"/>
        <v>8.6660899999999987</v>
      </c>
      <c r="O23" s="220"/>
      <c r="P23" s="220"/>
      <c r="Q23" s="220"/>
    </row>
    <row r="24" spans="1:17" ht="12.75" customHeight="1" x14ac:dyDescent="0.2">
      <c r="A24" s="229" t="s">
        <v>1</v>
      </c>
      <c r="B24" s="230">
        <v>1.1561089999999998</v>
      </c>
      <c r="C24" s="231">
        <v>1.3738780000000004</v>
      </c>
      <c r="D24" s="232">
        <v>0.69166700000000048</v>
      </c>
      <c r="E24" s="231">
        <v>0.71585800000000011</v>
      </c>
      <c r="F24" s="231">
        <v>0.51126899999999997</v>
      </c>
      <c r="G24" s="232">
        <v>0.40504099999999993</v>
      </c>
      <c r="H24" s="231">
        <v>0.38026599999999994</v>
      </c>
      <c r="I24" s="231">
        <v>0.44357699999999978</v>
      </c>
      <c r="J24" s="232">
        <v>0.43347500000000017</v>
      </c>
      <c r="K24" s="231">
        <v>0</v>
      </c>
      <c r="L24" s="231">
        <v>0</v>
      </c>
      <c r="M24" s="232">
        <v>0</v>
      </c>
      <c r="N24" s="233">
        <f t="shared" si="3"/>
        <v>6.1111399999999998</v>
      </c>
      <c r="O24" s="220"/>
      <c r="P24" s="220"/>
      <c r="Q24" s="220"/>
    </row>
    <row r="25" spans="1:17" ht="12.75" customHeight="1" x14ac:dyDescent="0.2">
      <c r="A25" s="229" t="s">
        <v>2</v>
      </c>
      <c r="B25" s="230">
        <v>0.81456199999999712</v>
      </c>
      <c r="C25" s="231">
        <v>1.1091209999999956</v>
      </c>
      <c r="D25" s="232">
        <v>1.9901539999999907</v>
      </c>
      <c r="E25" s="231">
        <v>1.6574499999999894</v>
      </c>
      <c r="F25" s="231">
        <v>2.0793939999999909</v>
      </c>
      <c r="G25" s="232">
        <v>2.1322769999999944</v>
      </c>
      <c r="H25" s="231">
        <v>2.1580470000000131</v>
      </c>
      <c r="I25" s="231">
        <v>1.9124529999999929</v>
      </c>
      <c r="J25" s="232">
        <v>1.696354999999991</v>
      </c>
      <c r="K25" s="231">
        <v>0</v>
      </c>
      <c r="L25" s="231">
        <v>0</v>
      </c>
      <c r="M25" s="232">
        <v>0</v>
      </c>
      <c r="N25" s="233">
        <f t="shared" si="3"/>
        <v>15.549812999999956</v>
      </c>
      <c r="O25" s="220"/>
      <c r="P25" s="220"/>
      <c r="Q25" s="220"/>
    </row>
    <row r="26" spans="1:17" ht="12.75" customHeight="1" x14ac:dyDescent="0.2">
      <c r="A26" s="471" t="s">
        <v>197</v>
      </c>
      <c r="B26" s="473">
        <f>SUM(B27:D27)</f>
        <v>334.12590600000004</v>
      </c>
      <c r="C26" s="474"/>
      <c r="D26" s="475"/>
      <c r="E26" s="473">
        <f>SUM(E27:G27)</f>
        <v>209.54782399999996</v>
      </c>
      <c r="F26" s="474"/>
      <c r="G26" s="475"/>
      <c r="H26" s="474">
        <f>SUM(H27:J27)</f>
        <v>170.11036100000001</v>
      </c>
      <c r="I26" s="474"/>
      <c r="J26" s="475"/>
      <c r="K26" s="474">
        <f>SUM(K27:M27)</f>
        <v>0</v>
      </c>
      <c r="L26" s="474"/>
      <c r="M26" s="475"/>
      <c r="N26" s="476">
        <f>SUM(N28:N31)</f>
        <v>713.78409099999999</v>
      </c>
      <c r="O26" s="220"/>
      <c r="P26" s="220"/>
      <c r="Q26" s="220"/>
    </row>
    <row r="27" spans="1:17" s="32" customFormat="1" ht="13.5" customHeight="1" x14ac:dyDescent="0.2">
      <c r="A27" s="472"/>
      <c r="B27" s="228">
        <f t="shared" ref="B27:M27" si="4">SUM(B28:B31)</f>
        <v>120.16952900000004</v>
      </c>
      <c r="C27" s="224">
        <f t="shared" si="4"/>
        <v>105.84389200000001</v>
      </c>
      <c r="D27" s="227">
        <f t="shared" si="4"/>
        <v>108.11248499999999</v>
      </c>
      <c r="E27" s="228">
        <f t="shared" si="4"/>
        <v>91.327311999999964</v>
      </c>
      <c r="F27" s="224">
        <f t="shared" si="4"/>
        <v>65.093105000000008</v>
      </c>
      <c r="G27" s="227">
        <f t="shared" si="4"/>
        <v>53.127406999999977</v>
      </c>
      <c r="H27" s="224">
        <f t="shared" si="4"/>
        <v>53.186231000000006</v>
      </c>
      <c r="I27" s="224">
        <f t="shared" si="4"/>
        <v>54.115727000000007</v>
      </c>
      <c r="J27" s="227">
        <f t="shared" si="4"/>
        <v>62.808402999999998</v>
      </c>
      <c r="K27" s="224">
        <f t="shared" si="4"/>
        <v>0</v>
      </c>
      <c r="L27" s="224">
        <f t="shared" si="4"/>
        <v>0</v>
      </c>
      <c r="M27" s="227">
        <f t="shared" si="4"/>
        <v>0</v>
      </c>
      <c r="N27" s="477"/>
      <c r="O27" s="221"/>
      <c r="P27" s="221"/>
      <c r="Q27" s="221"/>
    </row>
    <row r="28" spans="1:17" ht="12" customHeight="1" x14ac:dyDescent="0.2">
      <c r="A28" s="229" t="s">
        <v>0</v>
      </c>
      <c r="B28" s="230">
        <v>0.44406000000000001</v>
      </c>
      <c r="C28" s="231">
        <v>0.34939999999999999</v>
      </c>
      <c r="D28" s="232">
        <v>0.36910999999999999</v>
      </c>
      <c r="E28" s="231">
        <v>0.28964999999999996</v>
      </c>
      <c r="F28" s="231">
        <v>0.12249</v>
      </c>
      <c r="G28" s="232">
        <v>6.9979999999999987E-2</v>
      </c>
      <c r="H28" s="231">
        <v>5.9709999999999999E-2</v>
      </c>
      <c r="I28" s="231">
        <v>5.4829999999999997E-2</v>
      </c>
      <c r="J28" s="232">
        <v>0.1348</v>
      </c>
      <c r="K28" s="231">
        <v>0</v>
      </c>
      <c r="L28" s="231">
        <v>0</v>
      </c>
      <c r="M28" s="232">
        <v>0</v>
      </c>
      <c r="N28" s="233">
        <f>SUM(B28:M28)</f>
        <v>1.8940299999999999</v>
      </c>
      <c r="O28" s="220"/>
      <c r="P28" s="220"/>
      <c r="Q28" s="220"/>
    </row>
    <row r="29" spans="1:17" ht="12.75" customHeight="1" x14ac:dyDescent="0.2">
      <c r="A29" s="229" t="s">
        <v>15</v>
      </c>
      <c r="B29" s="230">
        <v>115.28967800000004</v>
      </c>
      <c r="C29" s="231">
        <v>101.47473500000001</v>
      </c>
      <c r="D29" s="232">
        <v>103.47274499999999</v>
      </c>
      <c r="E29" s="231">
        <v>87.396513999999968</v>
      </c>
      <c r="F29" s="231">
        <v>62.086999000000006</v>
      </c>
      <c r="G29" s="232">
        <v>50.435971999999978</v>
      </c>
      <c r="H29" s="231">
        <v>50.497926000000007</v>
      </c>
      <c r="I29" s="231">
        <v>51.437987</v>
      </c>
      <c r="J29" s="232">
        <v>59.799455000000002</v>
      </c>
      <c r="K29" s="231">
        <v>0</v>
      </c>
      <c r="L29" s="231">
        <v>0</v>
      </c>
      <c r="M29" s="232">
        <v>0</v>
      </c>
      <c r="N29" s="233">
        <f>SUM(B29:M29)</f>
        <v>681.89201099999991</v>
      </c>
      <c r="O29" s="220"/>
      <c r="P29" s="220"/>
      <c r="Q29" s="220"/>
    </row>
    <row r="30" spans="1:17" ht="12.75" customHeight="1" x14ac:dyDescent="0.2">
      <c r="A30" s="229" t="s">
        <v>16</v>
      </c>
      <c r="B30" s="230">
        <v>0.89435600000000004</v>
      </c>
      <c r="C30" s="231">
        <v>0.81944399999999995</v>
      </c>
      <c r="D30" s="232">
        <v>0.83296100000000006</v>
      </c>
      <c r="E30" s="231">
        <v>0.43691399999999997</v>
      </c>
      <c r="F30" s="231">
        <v>0</v>
      </c>
      <c r="G30" s="232">
        <v>2.1446E-2</v>
      </c>
      <c r="H30" s="231">
        <v>0</v>
      </c>
      <c r="I30" s="231">
        <v>0</v>
      </c>
      <c r="J30" s="232">
        <v>0.23658400000000002</v>
      </c>
      <c r="K30" s="231">
        <v>0</v>
      </c>
      <c r="L30" s="231">
        <v>0</v>
      </c>
      <c r="M30" s="232">
        <v>0</v>
      </c>
      <c r="N30" s="233">
        <f>SUM(B30:M30)</f>
        <v>3.2417050000000001</v>
      </c>
      <c r="O30" s="220"/>
      <c r="P30" s="220"/>
      <c r="Q30" s="220"/>
    </row>
    <row r="31" spans="1:17" ht="12" customHeight="1" x14ac:dyDescent="0.2">
      <c r="A31" s="229" t="s">
        <v>17</v>
      </c>
      <c r="B31" s="230">
        <v>3.5414350000000021</v>
      </c>
      <c r="C31" s="231">
        <v>3.2003129999999995</v>
      </c>
      <c r="D31" s="232">
        <v>3.4376690000000001</v>
      </c>
      <c r="E31" s="231">
        <v>3.2042340000000031</v>
      </c>
      <c r="F31" s="231">
        <v>2.8836160000000017</v>
      </c>
      <c r="G31" s="232">
        <v>2.600009</v>
      </c>
      <c r="H31" s="231">
        <v>2.6285949999999989</v>
      </c>
      <c r="I31" s="231">
        <v>2.6229100000000045</v>
      </c>
      <c r="J31" s="232">
        <v>2.6375640000000002</v>
      </c>
      <c r="K31" s="231">
        <v>0</v>
      </c>
      <c r="L31" s="231">
        <v>0</v>
      </c>
      <c r="M31" s="232">
        <v>0</v>
      </c>
      <c r="N31" s="233">
        <f>SUM(B31:M31)</f>
        <v>26.756345000000007</v>
      </c>
      <c r="O31" s="220"/>
      <c r="P31" s="220"/>
      <c r="Q31" s="220"/>
    </row>
    <row r="32" spans="1:17" ht="12" customHeight="1" x14ac:dyDescent="0.2">
      <c r="A32" s="471" t="s">
        <v>6</v>
      </c>
      <c r="B32" s="473">
        <f>SUM(B33:D33)</f>
        <v>21603.003022000008</v>
      </c>
      <c r="C32" s="474"/>
      <c r="D32" s="475"/>
      <c r="E32" s="473">
        <f>SUM(E33:G33)</f>
        <v>17665.498005000001</v>
      </c>
      <c r="F32" s="474"/>
      <c r="G32" s="475"/>
      <c r="H32" s="474">
        <f>SUM(H33:J33)</f>
        <v>18630.293390999999</v>
      </c>
      <c r="I32" s="474"/>
      <c r="J32" s="475"/>
      <c r="K32" s="474">
        <f>SUM(K33:M33)</f>
        <v>0</v>
      </c>
      <c r="L32" s="474"/>
      <c r="M32" s="475"/>
      <c r="N32" s="476">
        <f>SUM(N34:N41)</f>
        <v>57898.794417999998</v>
      </c>
      <c r="O32" s="220"/>
      <c r="P32" s="220"/>
      <c r="Q32" s="220"/>
    </row>
    <row r="33" spans="1:17" s="32" customFormat="1" x14ac:dyDescent="0.2">
      <c r="A33" s="472"/>
      <c r="B33" s="228">
        <f t="shared" ref="B33:M33" si="5">SUM(B34:B41)</f>
        <v>7559.9007100000026</v>
      </c>
      <c r="C33" s="224">
        <f t="shared" si="5"/>
        <v>6467.8177700000015</v>
      </c>
      <c r="D33" s="227">
        <f t="shared" si="5"/>
        <v>7575.2845420000049</v>
      </c>
      <c r="E33" s="228">
        <f t="shared" si="5"/>
        <v>6023.5254640000012</v>
      </c>
      <c r="F33" s="224">
        <f t="shared" si="5"/>
        <v>5642.5512279999984</v>
      </c>
      <c r="G33" s="227">
        <f t="shared" si="5"/>
        <v>5999.4213130000007</v>
      </c>
      <c r="H33" s="224">
        <f t="shared" si="5"/>
        <v>6128.0406790000006</v>
      </c>
      <c r="I33" s="224">
        <f t="shared" si="5"/>
        <v>6127.7837189999982</v>
      </c>
      <c r="J33" s="227">
        <f t="shared" si="5"/>
        <v>6374.4689930000013</v>
      </c>
      <c r="K33" s="224">
        <f t="shared" si="5"/>
        <v>0</v>
      </c>
      <c r="L33" s="224">
        <f t="shared" si="5"/>
        <v>0</v>
      </c>
      <c r="M33" s="227">
        <f t="shared" si="5"/>
        <v>0</v>
      </c>
      <c r="N33" s="477"/>
      <c r="O33" s="221"/>
      <c r="P33" s="221"/>
      <c r="Q33" s="221"/>
    </row>
    <row r="34" spans="1:17" ht="12" customHeight="1" x14ac:dyDescent="0.2">
      <c r="A34" s="229" t="s">
        <v>0</v>
      </c>
      <c r="B34" s="230">
        <f t="shared" ref="B34:M34" si="6">B8-B18</f>
        <v>2600.06772</v>
      </c>
      <c r="C34" s="231">
        <f t="shared" si="6"/>
        <v>2432.3203899999999</v>
      </c>
      <c r="D34" s="232">
        <f t="shared" si="6"/>
        <v>2596.5267999999996</v>
      </c>
      <c r="E34" s="231">
        <f t="shared" si="6"/>
        <v>2405.0184299999996</v>
      </c>
      <c r="F34" s="231">
        <f t="shared" si="6"/>
        <v>2125.5166300000001</v>
      </c>
      <c r="G34" s="232">
        <f t="shared" si="6"/>
        <v>2227.5434399999999</v>
      </c>
      <c r="H34" s="231">
        <f t="shared" si="6"/>
        <v>2331.6627799999997</v>
      </c>
      <c r="I34" s="231">
        <f t="shared" si="6"/>
        <v>2102.3810900000003</v>
      </c>
      <c r="J34" s="232">
        <f t="shared" si="6"/>
        <v>2476.0700199999997</v>
      </c>
      <c r="K34" s="231">
        <f t="shared" si="6"/>
        <v>0</v>
      </c>
      <c r="L34" s="231">
        <f t="shared" si="6"/>
        <v>0</v>
      </c>
      <c r="M34" s="232">
        <f t="shared" si="6"/>
        <v>0</v>
      </c>
      <c r="N34" s="233">
        <f>SUM(B34:M34)</f>
        <v>21297.107299999996</v>
      </c>
      <c r="O34" s="220"/>
      <c r="P34" s="220"/>
      <c r="Q34" s="220"/>
    </row>
    <row r="35" spans="1:17" ht="12" customHeight="1" x14ac:dyDescent="0.2">
      <c r="A35" s="229" t="s">
        <v>15</v>
      </c>
      <c r="B35" s="230">
        <f t="shared" ref="B35:M35" si="7">B9-B19</f>
        <v>3836.2971510000025</v>
      </c>
      <c r="C35" s="231">
        <f t="shared" si="7"/>
        <v>3065.680374</v>
      </c>
      <c r="D35" s="232">
        <f t="shared" si="7"/>
        <v>3723.1224040000034</v>
      </c>
      <c r="E35" s="231">
        <f t="shared" si="7"/>
        <v>2696.3838720000008</v>
      </c>
      <c r="F35" s="231">
        <f t="shared" si="7"/>
        <v>2499.3971319999991</v>
      </c>
      <c r="G35" s="232">
        <f t="shared" si="7"/>
        <v>2756.9174860000003</v>
      </c>
      <c r="H35" s="231">
        <f t="shared" si="7"/>
        <v>2828.2230009999989</v>
      </c>
      <c r="I35" s="231">
        <f t="shared" si="7"/>
        <v>3006.2155989999997</v>
      </c>
      <c r="J35" s="232">
        <f t="shared" si="7"/>
        <v>2973.0478389999998</v>
      </c>
      <c r="K35" s="231">
        <f t="shared" si="7"/>
        <v>0</v>
      </c>
      <c r="L35" s="231">
        <f t="shared" si="7"/>
        <v>0</v>
      </c>
      <c r="M35" s="232">
        <f t="shared" si="7"/>
        <v>0</v>
      </c>
      <c r="N35" s="233">
        <f>SUM(B35:M35)</f>
        <v>27385.284858000003</v>
      </c>
      <c r="O35" s="220"/>
      <c r="P35" s="220"/>
      <c r="Q35" s="220"/>
    </row>
    <row r="36" spans="1:17" ht="12.75" customHeight="1" x14ac:dyDescent="0.2">
      <c r="A36" s="229" t="s">
        <v>16</v>
      </c>
      <c r="B36" s="230">
        <f t="shared" ref="B36:M36" si="8">B10-B20</f>
        <v>307.175005</v>
      </c>
      <c r="C36" s="231">
        <f t="shared" si="8"/>
        <v>148.81108499999999</v>
      </c>
      <c r="D36" s="232">
        <f t="shared" si="8"/>
        <v>309.41104399999995</v>
      </c>
      <c r="E36" s="231">
        <f t="shared" si="8"/>
        <v>41.255894999999995</v>
      </c>
      <c r="F36" s="231">
        <f t="shared" si="8"/>
        <v>165.902839</v>
      </c>
      <c r="G36" s="232">
        <f t="shared" si="8"/>
        <v>249.620619</v>
      </c>
      <c r="H36" s="231">
        <f t="shared" si="8"/>
        <v>118.972683</v>
      </c>
      <c r="I36" s="231">
        <f t="shared" si="8"/>
        <v>233.52431500000003</v>
      </c>
      <c r="J36" s="232">
        <f t="shared" si="8"/>
        <v>187.075254</v>
      </c>
      <c r="K36" s="231">
        <f t="shared" si="8"/>
        <v>0</v>
      </c>
      <c r="L36" s="231">
        <f t="shared" si="8"/>
        <v>0</v>
      </c>
      <c r="M36" s="232">
        <f t="shared" si="8"/>
        <v>0</v>
      </c>
      <c r="N36" s="233">
        <f t="shared" ref="N36:N41" si="9">SUM(B36:M36)</f>
        <v>1761.7487390000001</v>
      </c>
      <c r="O36" s="220"/>
      <c r="P36" s="220"/>
      <c r="Q36" s="220"/>
    </row>
    <row r="37" spans="1:17" ht="12.75" customHeight="1" x14ac:dyDescent="0.2">
      <c r="A37" s="229" t="s">
        <v>17</v>
      </c>
      <c r="B37" s="230">
        <f t="shared" ref="B37:M37" si="10">B11-B21</f>
        <v>358.44742100000047</v>
      </c>
      <c r="C37" s="231">
        <f t="shared" si="10"/>
        <v>322.49701800000059</v>
      </c>
      <c r="D37" s="232">
        <f t="shared" si="10"/>
        <v>350.85931299999999</v>
      </c>
      <c r="E37" s="231">
        <f t="shared" si="10"/>
        <v>314.41783399999923</v>
      </c>
      <c r="F37" s="231">
        <f t="shared" si="10"/>
        <v>283.74108700000005</v>
      </c>
      <c r="G37" s="232">
        <f t="shared" si="10"/>
        <v>259.43570799999969</v>
      </c>
      <c r="H37" s="231">
        <f t="shared" si="10"/>
        <v>261.35251099999948</v>
      </c>
      <c r="I37" s="231">
        <f t="shared" si="10"/>
        <v>264.1368250000001</v>
      </c>
      <c r="J37" s="232">
        <f t="shared" si="10"/>
        <v>271.28516100000024</v>
      </c>
      <c r="K37" s="231">
        <f t="shared" si="10"/>
        <v>0</v>
      </c>
      <c r="L37" s="231">
        <f t="shared" si="10"/>
        <v>0</v>
      </c>
      <c r="M37" s="232">
        <f t="shared" si="10"/>
        <v>0</v>
      </c>
      <c r="N37" s="233">
        <f t="shared" si="9"/>
        <v>2686.1728779999999</v>
      </c>
      <c r="O37" s="220"/>
      <c r="P37" s="220"/>
      <c r="Q37" s="220"/>
    </row>
    <row r="38" spans="1:17" ht="12.75" customHeight="1" x14ac:dyDescent="0.2">
      <c r="A38" s="229" t="s">
        <v>3</v>
      </c>
      <c r="B38" s="230">
        <f t="shared" ref="B38:M38" si="11">B12-B22</f>
        <v>204.16113500000003</v>
      </c>
      <c r="C38" s="231">
        <f t="shared" si="11"/>
        <v>175.60145099999991</v>
      </c>
      <c r="D38" s="232">
        <f t="shared" si="11"/>
        <v>204.15401</v>
      </c>
      <c r="E38" s="231">
        <f t="shared" si="11"/>
        <v>197.00928100000016</v>
      </c>
      <c r="F38" s="231">
        <f t="shared" si="11"/>
        <v>163.63945899999999</v>
      </c>
      <c r="G38" s="232">
        <f t="shared" si="11"/>
        <v>130.03240299999985</v>
      </c>
      <c r="H38" s="231">
        <f t="shared" si="11"/>
        <v>179.24871899999994</v>
      </c>
      <c r="I38" s="231">
        <f t="shared" si="11"/>
        <v>175.70525099999998</v>
      </c>
      <c r="J38" s="232">
        <f t="shared" si="11"/>
        <v>165.80924999999999</v>
      </c>
      <c r="K38" s="231">
        <f t="shared" si="11"/>
        <v>0</v>
      </c>
      <c r="L38" s="231">
        <f t="shared" si="11"/>
        <v>0</v>
      </c>
      <c r="M38" s="232">
        <f t="shared" si="11"/>
        <v>0</v>
      </c>
      <c r="N38" s="233">
        <f t="shared" si="9"/>
        <v>1595.3609589999999</v>
      </c>
      <c r="O38" s="220"/>
      <c r="P38" s="220"/>
      <c r="Q38" s="220"/>
    </row>
    <row r="39" spans="1:17" ht="12.75" customHeight="1" x14ac:dyDescent="0.2">
      <c r="A39" s="229" t="s">
        <v>18</v>
      </c>
      <c r="B39" s="230">
        <f t="shared" ref="B39:M39" si="12">B13-B23</f>
        <v>107.72373</v>
      </c>
      <c r="C39" s="231">
        <f t="shared" si="12"/>
        <v>93.854579999999999</v>
      </c>
      <c r="D39" s="232">
        <f t="shared" si="12"/>
        <v>82.217359999999999</v>
      </c>
      <c r="E39" s="231">
        <f t="shared" si="12"/>
        <v>81.201930000000004</v>
      </c>
      <c r="F39" s="231">
        <f t="shared" si="12"/>
        <v>64.724980000000002</v>
      </c>
      <c r="G39" s="232">
        <f t="shared" si="12"/>
        <v>35.080150000000003</v>
      </c>
      <c r="H39" s="231">
        <f t="shared" si="12"/>
        <v>73.299770000000009</v>
      </c>
      <c r="I39" s="231">
        <f t="shared" si="12"/>
        <v>56.614249999999998</v>
      </c>
      <c r="J39" s="232">
        <f t="shared" si="12"/>
        <v>79.483040000000003</v>
      </c>
      <c r="K39" s="231">
        <f t="shared" si="12"/>
        <v>0</v>
      </c>
      <c r="L39" s="231">
        <f t="shared" si="12"/>
        <v>0</v>
      </c>
      <c r="M39" s="232">
        <f t="shared" si="12"/>
        <v>0</v>
      </c>
      <c r="N39" s="233">
        <f t="shared" si="9"/>
        <v>674.19978999999989</v>
      </c>
      <c r="O39" s="220"/>
      <c r="P39" s="220"/>
      <c r="Q39" s="220"/>
    </row>
    <row r="40" spans="1:17" ht="12.75" customHeight="1" x14ac:dyDescent="0.2">
      <c r="A40" s="229" t="s">
        <v>1</v>
      </c>
      <c r="B40" s="230">
        <f t="shared" ref="B40:M40" si="13">B14-B24</f>
        <v>86.485415999999972</v>
      </c>
      <c r="C40" s="231">
        <f t="shared" si="13"/>
        <v>104.67690900000007</v>
      </c>
      <c r="D40" s="232">
        <f t="shared" si="13"/>
        <v>50.001487000000004</v>
      </c>
      <c r="E40" s="231">
        <f t="shared" si="13"/>
        <v>59.193397999999981</v>
      </c>
      <c r="F40" s="231">
        <f t="shared" si="13"/>
        <v>39.326590999999951</v>
      </c>
      <c r="G40" s="232">
        <f t="shared" si="13"/>
        <v>30.306325999999988</v>
      </c>
      <c r="H40" s="231">
        <f t="shared" si="13"/>
        <v>35.976902000000017</v>
      </c>
      <c r="I40" s="231">
        <f t="shared" si="13"/>
        <v>28.175847000000015</v>
      </c>
      <c r="J40" s="232">
        <f t="shared" si="13"/>
        <v>36.293560999999961</v>
      </c>
      <c r="K40" s="231">
        <f t="shared" si="13"/>
        <v>0</v>
      </c>
      <c r="L40" s="231">
        <f t="shared" si="13"/>
        <v>0</v>
      </c>
      <c r="M40" s="232">
        <f t="shared" si="13"/>
        <v>0</v>
      </c>
      <c r="N40" s="233">
        <f t="shared" si="9"/>
        <v>470.43643699999996</v>
      </c>
      <c r="O40" s="220"/>
      <c r="P40" s="220"/>
      <c r="Q40" s="220"/>
    </row>
    <row r="41" spans="1:17" x14ac:dyDescent="0.2">
      <c r="A41" s="234" t="s">
        <v>2</v>
      </c>
      <c r="B41" s="235">
        <f t="shared" ref="B41:M41" si="14">B15-B25</f>
        <v>59.543131999999858</v>
      </c>
      <c r="C41" s="236">
        <f t="shared" si="14"/>
        <v>124.37596300000038</v>
      </c>
      <c r="D41" s="237">
        <f t="shared" si="14"/>
        <v>258.9921240000009</v>
      </c>
      <c r="E41" s="236">
        <f t="shared" si="14"/>
        <v>229.04482400000038</v>
      </c>
      <c r="F41" s="236">
        <f t="shared" si="14"/>
        <v>300.30250999999845</v>
      </c>
      <c r="G41" s="237">
        <f t="shared" si="14"/>
        <v>310.48518100000064</v>
      </c>
      <c r="H41" s="236">
        <f t="shared" si="14"/>
        <v>299.30431300000203</v>
      </c>
      <c r="I41" s="236">
        <f t="shared" si="14"/>
        <v>261.03054199999758</v>
      </c>
      <c r="J41" s="237">
        <f t="shared" si="14"/>
        <v>185.40486800000002</v>
      </c>
      <c r="K41" s="236">
        <f t="shared" si="14"/>
        <v>0</v>
      </c>
      <c r="L41" s="236">
        <f t="shared" si="14"/>
        <v>0</v>
      </c>
      <c r="M41" s="237">
        <f t="shared" si="14"/>
        <v>0</v>
      </c>
      <c r="N41" s="238">
        <f t="shared" si="9"/>
        <v>2028.4834570000003</v>
      </c>
      <c r="O41" s="220"/>
      <c r="P41" s="220"/>
      <c r="Q41" s="220"/>
    </row>
    <row r="42" spans="1:17" s="38" customFormat="1" ht="11.25" x14ac:dyDescent="0.2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23"/>
      <c r="P42" s="223"/>
      <c r="Q42" s="223"/>
    </row>
    <row r="43" spans="1:17" x14ac:dyDescent="0.2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 x14ac:dyDescent="0.2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 x14ac:dyDescent="0.2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 x14ac:dyDescent="0.25">
      <c r="A1" s="239" t="s">
        <v>392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7" t="str">
        <f>'3.1'!N1</f>
        <v>III. čtvrtletí 2022</v>
      </c>
    </row>
    <row r="2" spans="1:15" s="6" customFormat="1" ht="6" customHeight="1" x14ac:dyDescent="0.2"/>
    <row r="3" spans="1:15" s="6" customFormat="1" ht="12" x14ac:dyDescent="0.2">
      <c r="A3" s="486" t="str">
        <f>'3.1'!A4</f>
        <v>2022</v>
      </c>
      <c r="B3" s="478" t="s">
        <v>180</v>
      </c>
      <c r="C3" s="481"/>
      <c r="D3" s="482"/>
      <c r="E3" s="478" t="s">
        <v>182</v>
      </c>
      <c r="F3" s="481"/>
      <c r="G3" s="482"/>
      <c r="H3" s="478" t="s">
        <v>183</v>
      </c>
      <c r="I3" s="481"/>
      <c r="J3" s="482"/>
      <c r="K3" s="478" t="s">
        <v>184</v>
      </c>
      <c r="L3" s="481"/>
      <c r="M3" s="482"/>
      <c r="N3" s="481" t="s">
        <v>53</v>
      </c>
    </row>
    <row r="4" spans="1:15" s="6" customFormat="1" ht="12" customHeight="1" x14ac:dyDescent="0.2">
      <c r="A4" s="487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488"/>
    </row>
    <row r="5" spans="1:15" s="6" customFormat="1" ht="12" customHeight="1" x14ac:dyDescent="0.2">
      <c r="A5" s="471" t="s">
        <v>289</v>
      </c>
      <c r="B5" s="489">
        <f>SUM(B6:D6)</f>
        <v>-3140.3056380000007</v>
      </c>
      <c r="C5" s="490"/>
      <c r="D5" s="491"/>
      <c r="E5" s="473">
        <f>SUM(E6:G6)</f>
        <v>-2124.1244019999999</v>
      </c>
      <c r="F5" s="474"/>
      <c r="G5" s="475"/>
      <c r="H5" s="473">
        <f>SUM(H6:J6)</f>
        <v>-4192.0185990000009</v>
      </c>
      <c r="I5" s="474"/>
      <c r="J5" s="475"/>
      <c r="K5" s="473">
        <f>SUM(K6:M6)</f>
        <v>0</v>
      </c>
      <c r="L5" s="474"/>
      <c r="M5" s="475"/>
      <c r="N5" s="476">
        <f>SUM(B6:M6)</f>
        <v>-9456.4486390000002</v>
      </c>
    </row>
    <row r="6" spans="1:15" s="36" customFormat="1" ht="12" customHeight="1" x14ac:dyDescent="0.2">
      <c r="A6" s="472"/>
      <c r="B6" s="228">
        <f t="shared" ref="B6:M6" si="0">B7+B8+B9+B10</f>
        <v>-1025.9945870000006</v>
      </c>
      <c r="C6" s="224">
        <f t="shared" si="0"/>
        <v>-697.31239500000015</v>
      </c>
      <c r="D6" s="227">
        <f t="shared" si="0"/>
        <v>-1416.9986560000002</v>
      </c>
      <c r="E6" s="228">
        <f t="shared" si="0"/>
        <v>-535.08444599999996</v>
      </c>
      <c r="F6" s="224">
        <f t="shared" si="0"/>
        <v>-496.1137320000002</v>
      </c>
      <c r="G6" s="227">
        <f t="shared" si="0"/>
        <v>-1092.9262239999998</v>
      </c>
      <c r="H6" s="228">
        <f t="shared" si="0"/>
        <v>-1423.9043890000005</v>
      </c>
      <c r="I6" s="224">
        <f t="shared" si="0"/>
        <v>-1313.371388</v>
      </c>
      <c r="J6" s="227">
        <f t="shared" si="0"/>
        <v>-1454.7428219999999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477"/>
    </row>
    <row r="7" spans="1:15" s="6" customFormat="1" ht="12" customHeight="1" x14ac:dyDescent="0.2">
      <c r="A7" s="229" t="s">
        <v>49</v>
      </c>
      <c r="B7" s="246">
        <v>1573.8539999999998</v>
      </c>
      <c r="C7" s="241">
        <v>1564.1669999999999</v>
      </c>
      <c r="D7" s="232">
        <v>1469.953</v>
      </c>
      <c r="E7" s="246">
        <v>1640.2640000000001</v>
      </c>
      <c r="F7" s="241">
        <v>1488.78</v>
      </c>
      <c r="G7" s="232">
        <v>971.02800000000002</v>
      </c>
      <c r="H7" s="246">
        <v>1074.8149999999998</v>
      </c>
      <c r="I7" s="241">
        <v>978.85399999999993</v>
      </c>
      <c r="J7" s="232">
        <v>1089.6599999999999</v>
      </c>
      <c r="K7" s="246">
        <v>0</v>
      </c>
      <c r="L7" s="241">
        <v>0</v>
      </c>
      <c r="M7" s="232">
        <v>0</v>
      </c>
      <c r="N7" s="242">
        <f>SUM(B7:M7)</f>
        <v>11851.375</v>
      </c>
    </row>
    <row r="8" spans="1:15" s="6" customFormat="1" ht="12" customHeight="1" x14ac:dyDescent="0.2">
      <c r="A8" s="229" t="s">
        <v>50</v>
      </c>
      <c r="B8" s="246">
        <v>75.349299000000002</v>
      </c>
      <c r="C8" s="241">
        <v>67.822948999999994</v>
      </c>
      <c r="D8" s="232">
        <v>70.25101699999999</v>
      </c>
      <c r="E8" s="246">
        <v>63.127193999999996</v>
      </c>
      <c r="F8" s="241">
        <v>57.975387000000005</v>
      </c>
      <c r="G8" s="232">
        <v>57.660755000000002</v>
      </c>
      <c r="H8" s="246">
        <v>57.119712</v>
      </c>
      <c r="I8" s="241">
        <v>63.229482999999995</v>
      </c>
      <c r="J8" s="232">
        <v>65.552171000000001</v>
      </c>
      <c r="K8" s="246">
        <v>0</v>
      </c>
      <c r="L8" s="241">
        <v>0</v>
      </c>
      <c r="M8" s="232">
        <v>0</v>
      </c>
      <c r="N8" s="242">
        <f>SUM(B8:M8)</f>
        <v>578.08796700000005</v>
      </c>
    </row>
    <row r="9" spans="1:15" s="6" customFormat="1" ht="12" customHeight="1" x14ac:dyDescent="0.2">
      <c r="A9" s="229" t="s">
        <v>51</v>
      </c>
      <c r="B9" s="246">
        <v>-2675.0640000000003</v>
      </c>
      <c r="C9" s="241">
        <v>-2329.194</v>
      </c>
      <c r="D9" s="232">
        <v>-2957.0790000000002</v>
      </c>
      <c r="E9" s="246">
        <v>-2238.424</v>
      </c>
      <c r="F9" s="241">
        <v>-2042.8420000000001</v>
      </c>
      <c r="G9" s="232">
        <v>-2121.1610000000001</v>
      </c>
      <c r="H9" s="246">
        <v>-2555.5500000000002</v>
      </c>
      <c r="I9" s="241">
        <v>-2355.375</v>
      </c>
      <c r="J9" s="232">
        <v>-2609.9279999999999</v>
      </c>
      <c r="K9" s="246">
        <v>0</v>
      </c>
      <c r="L9" s="241">
        <v>0</v>
      </c>
      <c r="M9" s="232">
        <v>0</v>
      </c>
      <c r="N9" s="242">
        <f>SUM(B9:M9)</f>
        <v>-21884.616999999998</v>
      </c>
    </row>
    <row r="10" spans="1:15" s="6" customFormat="1" ht="12" customHeight="1" x14ac:dyDescent="0.2">
      <c r="A10" s="229" t="s">
        <v>52</v>
      </c>
      <c r="B10" s="246">
        <v>-0.13388600000000003</v>
      </c>
      <c r="C10" s="241">
        <v>-0.108344</v>
      </c>
      <c r="D10" s="232">
        <v>-0.12367300000000001</v>
      </c>
      <c r="E10" s="246">
        <v>-5.1639999999999998E-2</v>
      </c>
      <c r="F10" s="241">
        <v>-2.7119000000000001E-2</v>
      </c>
      <c r="G10" s="232">
        <v>-0.45397899999999997</v>
      </c>
      <c r="H10" s="246">
        <v>-0.289101</v>
      </c>
      <c r="I10" s="241">
        <v>-7.9870999999999998E-2</v>
      </c>
      <c r="J10" s="232">
        <v>-2.6993E-2</v>
      </c>
      <c r="K10" s="246">
        <v>0</v>
      </c>
      <c r="L10" s="241">
        <v>0</v>
      </c>
      <c r="M10" s="232">
        <v>0</v>
      </c>
      <c r="N10" s="242">
        <f>SUM(B10:M10)</f>
        <v>-1.2946060000000001</v>
      </c>
      <c r="O10" s="37"/>
    </row>
    <row r="11" spans="1:15" s="6" customFormat="1" ht="12" customHeight="1" x14ac:dyDescent="0.2">
      <c r="A11" s="471" t="s">
        <v>228</v>
      </c>
      <c r="B11" s="473">
        <f>SUM(B12:D12)</f>
        <v>999.12113799999997</v>
      </c>
      <c r="C11" s="474"/>
      <c r="D11" s="475"/>
      <c r="E11" s="473">
        <f>SUM(E12:G12)</f>
        <v>780.40081599999996</v>
      </c>
      <c r="F11" s="474"/>
      <c r="G11" s="475"/>
      <c r="H11" s="473">
        <f>SUM(H12:J12)</f>
        <v>749.105908</v>
      </c>
      <c r="I11" s="474"/>
      <c r="J11" s="475"/>
      <c r="K11" s="473">
        <f>SUM(K12:M12)</f>
        <v>0</v>
      </c>
      <c r="L11" s="474"/>
      <c r="M11" s="475"/>
      <c r="N11" s="476">
        <f>N13+N14</f>
        <v>2528.6278619999998</v>
      </c>
      <c r="O11" s="37"/>
    </row>
    <row r="12" spans="1:15" s="36" customFormat="1" ht="12" customHeight="1" x14ac:dyDescent="0.2">
      <c r="A12" s="472"/>
      <c r="B12" s="228">
        <f>SUM(B13:B14)</f>
        <v>355.25139999999999</v>
      </c>
      <c r="C12" s="224">
        <f t="shared" ref="C12:M12" si="1">SUM(C13:C14)</f>
        <v>317.72720800000002</v>
      </c>
      <c r="D12" s="227">
        <f t="shared" si="1"/>
        <v>326.14253000000002</v>
      </c>
      <c r="E12" s="228">
        <f t="shared" si="1"/>
        <v>272.03849200000002</v>
      </c>
      <c r="F12" s="224">
        <f t="shared" si="1"/>
        <v>250.35705499999997</v>
      </c>
      <c r="G12" s="227">
        <f t="shared" si="1"/>
        <v>258.005269</v>
      </c>
      <c r="H12" s="228">
        <f t="shared" si="1"/>
        <v>250.979264</v>
      </c>
      <c r="I12" s="224">
        <f t="shared" si="1"/>
        <v>244.60407199999997</v>
      </c>
      <c r="J12" s="227">
        <f t="shared" si="1"/>
        <v>253.52257200000003</v>
      </c>
      <c r="K12" s="228">
        <f t="shared" si="1"/>
        <v>0</v>
      </c>
      <c r="L12" s="224">
        <f t="shared" si="1"/>
        <v>0</v>
      </c>
      <c r="M12" s="227">
        <f t="shared" si="1"/>
        <v>0</v>
      </c>
      <c r="N12" s="477"/>
      <c r="O12" s="37"/>
    </row>
    <row r="13" spans="1:15" s="6" customFormat="1" ht="12" customHeight="1" x14ac:dyDescent="0.2">
      <c r="A13" s="229" t="s">
        <v>58</v>
      </c>
      <c r="B13" s="246">
        <v>108.70699999999999</v>
      </c>
      <c r="C13" s="241">
        <v>105.20699999999999</v>
      </c>
      <c r="D13" s="248">
        <v>94.741</v>
      </c>
      <c r="E13" s="246">
        <v>69.686000000000007</v>
      </c>
      <c r="F13" s="241">
        <v>62.366999999999997</v>
      </c>
      <c r="G13" s="248">
        <v>79.19</v>
      </c>
      <c r="H13" s="246">
        <v>77.600999999999999</v>
      </c>
      <c r="I13" s="241">
        <v>65.272000000000006</v>
      </c>
      <c r="J13" s="248">
        <v>68.866</v>
      </c>
      <c r="K13" s="246">
        <v>0</v>
      </c>
      <c r="L13" s="241">
        <v>0</v>
      </c>
      <c r="M13" s="248">
        <v>0</v>
      </c>
      <c r="N13" s="242">
        <f>SUM(B13:M13)</f>
        <v>731.63700000000006</v>
      </c>
    </row>
    <row r="14" spans="1:15" s="6" customFormat="1" ht="12" customHeight="1" x14ac:dyDescent="0.2">
      <c r="A14" s="229" t="s">
        <v>59</v>
      </c>
      <c r="B14" s="246">
        <v>246.5444</v>
      </c>
      <c r="C14" s="241">
        <v>212.520208</v>
      </c>
      <c r="D14" s="248">
        <v>231.40153000000001</v>
      </c>
      <c r="E14" s="246">
        <v>202.35249200000001</v>
      </c>
      <c r="F14" s="241">
        <v>187.99005499999998</v>
      </c>
      <c r="G14" s="248">
        <v>178.81526900000003</v>
      </c>
      <c r="H14" s="246">
        <v>173.378264</v>
      </c>
      <c r="I14" s="241">
        <v>179.33207199999998</v>
      </c>
      <c r="J14" s="248">
        <v>184.65657200000001</v>
      </c>
      <c r="K14" s="246">
        <v>0</v>
      </c>
      <c r="L14" s="241">
        <v>0</v>
      </c>
      <c r="M14" s="248">
        <v>0</v>
      </c>
      <c r="N14" s="242">
        <f>SUM(B14:M14)</f>
        <v>1796.9908619999999</v>
      </c>
    </row>
    <row r="15" spans="1:15" s="51" customFormat="1" ht="0.75" customHeight="1" x14ac:dyDescent="0.2">
      <c r="A15" s="229"/>
      <c r="B15" s="246"/>
      <c r="C15" s="241"/>
      <c r="D15" s="248"/>
      <c r="E15" s="246"/>
      <c r="F15" s="241"/>
      <c r="G15" s="248"/>
      <c r="H15" s="246"/>
      <c r="I15" s="241"/>
      <c r="J15" s="248"/>
      <c r="K15" s="246"/>
      <c r="L15" s="241"/>
      <c r="M15" s="248"/>
      <c r="N15" s="242"/>
    </row>
    <row r="16" spans="1:15" s="6" customFormat="1" ht="12" customHeight="1" x14ac:dyDescent="0.2">
      <c r="A16" s="471" t="s">
        <v>229</v>
      </c>
      <c r="B16" s="473">
        <f>SUM(B17:D17)</f>
        <v>16685.946939000005</v>
      </c>
      <c r="C16" s="474"/>
      <c r="D16" s="475"/>
      <c r="E16" s="473">
        <f>SUM(E17:G17)</f>
        <v>14298.658623394873</v>
      </c>
      <c r="F16" s="474"/>
      <c r="G16" s="475"/>
      <c r="H16" s="473">
        <f>SUM(H17:J17)</f>
        <v>13255.520209605134</v>
      </c>
      <c r="I16" s="474"/>
      <c r="J16" s="475"/>
      <c r="K16" s="473">
        <f>SUM(K17:M17)</f>
        <v>0</v>
      </c>
      <c r="L16" s="474"/>
      <c r="M16" s="475"/>
      <c r="N16" s="476">
        <f>SUM(B17:M17)</f>
        <v>44240.125772000014</v>
      </c>
    </row>
    <row r="17" spans="1:15" s="36" customFormat="1" ht="12" customHeight="1" x14ac:dyDescent="0.2">
      <c r="A17" s="472"/>
      <c r="B17" s="228">
        <f>B28-B25</f>
        <v>5891.6545709999991</v>
      </c>
      <c r="C17" s="224">
        <f t="shared" ref="C17:M17" si="2">C28-C25</f>
        <v>5198.4601080000011</v>
      </c>
      <c r="D17" s="227">
        <f t="shared" si="2"/>
        <v>5595.8322600000056</v>
      </c>
      <c r="E17" s="228">
        <f t="shared" si="2"/>
        <v>5034.2913130000043</v>
      </c>
      <c r="F17" s="224">
        <f t="shared" si="2"/>
        <v>4758.8295539999981</v>
      </c>
      <c r="G17" s="227">
        <f t="shared" si="2"/>
        <v>4505.5377563948723</v>
      </c>
      <c r="H17" s="228">
        <f t="shared" si="2"/>
        <v>4336.7229449999986</v>
      </c>
      <c r="I17" s="224">
        <f t="shared" si="2"/>
        <v>4438.4376754759915</v>
      </c>
      <c r="J17" s="227">
        <f t="shared" si="2"/>
        <v>4480.3595891291443</v>
      </c>
      <c r="K17" s="228">
        <f t="shared" si="2"/>
        <v>0</v>
      </c>
      <c r="L17" s="224">
        <f t="shared" si="2"/>
        <v>0</v>
      </c>
      <c r="M17" s="227">
        <f t="shared" si="2"/>
        <v>0</v>
      </c>
      <c r="N17" s="477"/>
    </row>
    <row r="18" spans="1:15" s="6" customFormat="1" ht="12" customHeight="1" x14ac:dyDescent="0.2">
      <c r="A18" s="229" t="s">
        <v>151</v>
      </c>
      <c r="B18" s="230">
        <v>644.53571000000011</v>
      </c>
      <c r="C18" s="231">
        <v>578.55931399999997</v>
      </c>
      <c r="D18" s="232">
        <v>664.97732999999994</v>
      </c>
      <c r="E18" s="230">
        <v>619.51204099999995</v>
      </c>
      <c r="F18" s="231">
        <v>647.84863899999993</v>
      </c>
      <c r="G18" s="232">
        <v>616.19309299999998</v>
      </c>
      <c r="H18" s="230">
        <v>602.33667200000002</v>
      </c>
      <c r="I18" s="231">
        <v>575.90212899999995</v>
      </c>
      <c r="J18" s="232">
        <v>585.39459900000008</v>
      </c>
      <c r="K18" s="230">
        <v>0</v>
      </c>
      <c r="L18" s="231">
        <v>0</v>
      </c>
      <c r="M18" s="232">
        <v>0</v>
      </c>
      <c r="N18" s="233">
        <f t="shared" ref="N18:N26" si="3">SUM(B18:M18)</f>
        <v>5535.2595270000002</v>
      </c>
    </row>
    <row r="19" spans="1:15" s="6" customFormat="1" ht="12" customHeight="1" x14ac:dyDescent="0.2">
      <c r="A19" s="229" t="s">
        <v>152</v>
      </c>
      <c r="B19" s="230">
        <v>2060.5739490000001</v>
      </c>
      <c r="C19" s="231">
        <v>1900.6300469999999</v>
      </c>
      <c r="D19" s="232">
        <v>2095.7109920000003</v>
      </c>
      <c r="E19" s="230">
        <v>1877.2480719999999</v>
      </c>
      <c r="F19" s="231">
        <v>1974.5125860000001</v>
      </c>
      <c r="G19" s="232">
        <v>1971.575241</v>
      </c>
      <c r="H19" s="230">
        <v>1792.1726210000002</v>
      </c>
      <c r="I19" s="231">
        <v>1912.0884289999999</v>
      </c>
      <c r="J19" s="232">
        <v>1876.4898149999999</v>
      </c>
      <c r="K19" s="230">
        <v>0</v>
      </c>
      <c r="L19" s="231">
        <v>0</v>
      </c>
      <c r="M19" s="232">
        <v>0</v>
      </c>
      <c r="N19" s="233">
        <f t="shared" si="3"/>
        <v>17461.001752</v>
      </c>
    </row>
    <row r="20" spans="1:15" s="6" customFormat="1" ht="12" customHeight="1" x14ac:dyDescent="0.2">
      <c r="A20" s="229" t="s">
        <v>153</v>
      </c>
      <c r="B20" s="230">
        <v>807.65082331090696</v>
      </c>
      <c r="C20" s="231">
        <v>696.61242093856094</v>
      </c>
      <c r="D20" s="232">
        <v>744.94712248935502</v>
      </c>
      <c r="E20" s="230">
        <v>625.9847461022739</v>
      </c>
      <c r="F20" s="231">
        <v>561.15132005247096</v>
      </c>
      <c r="G20" s="232">
        <v>653.59116339486695</v>
      </c>
      <c r="H20" s="230">
        <v>513.48705499999994</v>
      </c>
      <c r="I20" s="231">
        <v>555.80953347598802</v>
      </c>
      <c r="J20" s="232">
        <v>538.56221556354103</v>
      </c>
      <c r="K20" s="230">
        <v>0</v>
      </c>
      <c r="L20" s="231">
        <v>0</v>
      </c>
      <c r="M20" s="232">
        <v>0</v>
      </c>
      <c r="N20" s="233">
        <f t="shared" si="3"/>
        <v>5697.7964003279631</v>
      </c>
    </row>
    <row r="21" spans="1:15" s="6" customFormat="1" ht="12" customHeight="1" x14ac:dyDescent="0.2">
      <c r="A21" s="229" t="s">
        <v>194</v>
      </c>
      <c r="B21" s="230">
        <v>1860.958586689093</v>
      </c>
      <c r="C21" s="231">
        <v>1547.2035540614388</v>
      </c>
      <c r="D21" s="232">
        <v>1581.3642735106448</v>
      </c>
      <c r="E21" s="230">
        <v>1410.043651897726</v>
      </c>
      <c r="F21" s="231">
        <v>1062.21401194753</v>
      </c>
      <c r="G21" s="232">
        <v>843.49775</v>
      </c>
      <c r="H21" s="230">
        <v>995.28951600000005</v>
      </c>
      <c r="I21" s="231">
        <v>963.93702600000006</v>
      </c>
      <c r="J21" s="232">
        <v>1029.1348935656031</v>
      </c>
      <c r="K21" s="230">
        <v>0</v>
      </c>
      <c r="L21" s="231">
        <v>0</v>
      </c>
      <c r="M21" s="232">
        <v>0</v>
      </c>
      <c r="N21" s="233">
        <f t="shared" si="3"/>
        <v>11293.643263672035</v>
      </c>
    </row>
    <row r="22" spans="1:15" s="6" customFormat="1" ht="12" customHeight="1" x14ac:dyDescent="0.2">
      <c r="A22" s="229" t="s">
        <v>155</v>
      </c>
      <c r="B22" s="230">
        <v>18.447493000000001</v>
      </c>
      <c r="C22" s="231">
        <v>19.216734000000002</v>
      </c>
      <c r="D22" s="232">
        <v>14.088123</v>
      </c>
      <c r="E22" s="230">
        <v>15.750512000000001</v>
      </c>
      <c r="F22" s="231">
        <v>22.118964999999999</v>
      </c>
      <c r="G22" s="232">
        <v>15.584999999999999</v>
      </c>
      <c r="H22" s="230">
        <v>15.842433999999999</v>
      </c>
      <c r="I22" s="231">
        <v>12.359061000000001</v>
      </c>
      <c r="J22" s="232">
        <v>19.147774999999999</v>
      </c>
      <c r="K22" s="230">
        <v>0</v>
      </c>
      <c r="L22" s="231">
        <v>0</v>
      </c>
      <c r="M22" s="232">
        <v>0</v>
      </c>
      <c r="N22" s="233">
        <f t="shared" si="3"/>
        <v>152.55609699999999</v>
      </c>
    </row>
    <row r="23" spans="1:15" s="6" customFormat="1" ht="12" customHeight="1" x14ac:dyDescent="0.2">
      <c r="A23" s="229" t="s">
        <v>159</v>
      </c>
      <c r="B23" s="230">
        <v>499.48800899999901</v>
      </c>
      <c r="C23" s="231">
        <v>456.23803800000189</v>
      </c>
      <c r="D23" s="232">
        <v>494.74441900000511</v>
      </c>
      <c r="E23" s="230">
        <v>485.75229000000456</v>
      </c>
      <c r="F23" s="231">
        <v>490.98403199999768</v>
      </c>
      <c r="G23" s="232">
        <v>405.09550900000613</v>
      </c>
      <c r="H23" s="230">
        <v>417.59464699999836</v>
      </c>
      <c r="I23" s="231">
        <v>418.3414970000037</v>
      </c>
      <c r="J23" s="232">
        <v>431.6302910000004</v>
      </c>
      <c r="K23" s="230">
        <v>0</v>
      </c>
      <c r="L23" s="231">
        <v>0</v>
      </c>
      <c r="M23" s="232">
        <v>0</v>
      </c>
      <c r="N23" s="233">
        <f t="shared" si="3"/>
        <v>4099.8687320000172</v>
      </c>
    </row>
    <row r="24" spans="1:15" s="6" customFormat="1" ht="12" customHeight="1" x14ac:dyDescent="0.2">
      <c r="A24" s="229" t="s">
        <v>185</v>
      </c>
      <c r="B24" s="230">
        <f>'3.1'!B17</f>
        <v>539.51775099999963</v>
      </c>
      <c r="C24" s="231">
        <f>'3.1'!C17</f>
        <v>470.09264600000006</v>
      </c>
      <c r="D24" s="232">
        <f>'3.1'!D17</f>
        <v>536.40700299999969</v>
      </c>
      <c r="E24" s="230">
        <f>'3.1'!E17</f>
        <v>447.1973779999999</v>
      </c>
      <c r="F24" s="231">
        <f>'3.1'!F17</f>
        <v>440.82785500000011</v>
      </c>
      <c r="G24" s="232">
        <f>'3.1'!G17</f>
        <v>466.00767499999972</v>
      </c>
      <c r="H24" s="230">
        <f>'3.1'!H17</f>
        <v>473.13852799999989</v>
      </c>
      <c r="I24" s="231">
        <f>'3.1'!I17</f>
        <v>483.13529999999975</v>
      </c>
      <c r="J24" s="232">
        <f>'3.1'!J17</f>
        <v>492.9632239999998</v>
      </c>
      <c r="K24" s="230">
        <f>'3.1'!K17</f>
        <v>0</v>
      </c>
      <c r="L24" s="231">
        <f>'3.1'!L17</f>
        <v>0</v>
      </c>
      <c r="M24" s="232">
        <f>'3.1'!M17</f>
        <v>0</v>
      </c>
      <c r="N24" s="233">
        <f t="shared" si="3"/>
        <v>4349.2873599999984</v>
      </c>
    </row>
    <row r="25" spans="1:15" s="6" customFormat="1" ht="12" customHeight="1" x14ac:dyDescent="0.2">
      <c r="A25" s="229" t="s">
        <v>186</v>
      </c>
      <c r="B25" s="230">
        <f>'3.1'!B27</f>
        <v>120.16952900000004</v>
      </c>
      <c r="C25" s="231">
        <f>'3.1'!C27</f>
        <v>105.84389200000001</v>
      </c>
      <c r="D25" s="232">
        <f>'3.1'!D27</f>
        <v>108.11248499999999</v>
      </c>
      <c r="E25" s="230">
        <f>'3.1'!E27</f>
        <v>91.327311999999964</v>
      </c>
      <c r="F25" s="231">
        <f>'3.1'!F27</f>
        <v>65.093105000000008</v>
      </c>
      <c r="G25" s="232">
        <f>'3.1'!G27</f>
        <v>53.127406999999977</v>
      </c>
      <c r="H25" s="230">
        <f>'3.1'!H27</f>
        <v>53.186231000000006</v>
      </c>
      <c r="I25" s="231">
        <f>'3.1'!I27</f>
        <v>54.115727000000007</v>
      </c>
      <c r="J25" s="232">
        <f>'3.1'!J27</f>
        <v>62.808402999999998</v>
      </c>
      <c r="K25" s="230">
        <f>'3.1'!K27</f>
        <v>0</v>
      </c>
      <c r="L25" s="231">
        <f>'3.1'!L27</f>
        <v>0</v>
      </c>
      <c r="M25" s="232">
        <f>'3.1'!M27</f>
        <v>0</v>
      </c>
      <c r="N25" s="233">
        <f t="shared" si="3"/>
        <v>713.78409099999999</v>
      </c>
    </row>
    <row r="26" spans="1:15" s="6" customFormat="1" ht="12" customHeight="1" x14ac:dyDescent="0.2">
      <c r="A26" s="229" t="s">
        <v>156</v>
      </c>
      <c r="B26" s="230">
        <v>142.12595300000001</v>
      </c>
      <c r="C26" s="231">
        <v>123.28162499999999</v>
      </c>
      <c r="D26" s="232">
        <v>109.317358</v>
      </c>
      <c r="E26" s="230">
        <v>106.18239299999999</v>
      </c>
      <c r="F26" s="231">
        <v>84.268141</v>
      </c>
      <c r="G26" s="232">
        <v>48.120519999999999</v>
      </c>
      <c r="H26" s="230">
        <v>97.999796000000003</v>
      </c>
      <c r="I26" s="231">
        <v>75.633072999999996</v>
      </c>
      <c r="J26" s="232">
        <v>101.781356</v>
      </c>
      <c r="K26" s="230">
        <v>0</v>
      </c>
      <c r="L26" s="231">
        <v>0</v>
      </c>
      <c r="M26" s="232">
        <v>0</v>
      </c>
      <c r="N26" s="233">
        <f t="shared" si="3"/>
        <v>888.71021500000006</v>
      </c>
    </row>
    <row r="27" spans="1:15" s="6" customFormat="1" ht="12" customHeight="1" x14ac:dyDescent="0.2">
      <c r="A27" s="229" t="s">
        <v>157</v>
      </c>
      <c r="B27" s="230">
        <f t="shared" ref="B27:M27" si="4">B28+B12+B24+B26</f>
        <v>7048.7192039999982</v>
      </c>
      <c r="C27" s="231">
        <f t="shared" si="4"/>
        <v>6215.4054790000009</v>
      </c>
      <c r="D27" s="232">
        <f t="shared" si="4"/>
        <v>6675.8116360000049</v>
      </c>
      <c r="E27" s="230">
        <f t="shared" si="4"/>
        <v>5951.0368880000042</v>
      </c>
      <c r="F27" s="231">
        <f t="shared" si="4"/>
        <v>5599.3757099999984</v>
      </c>
      <c r="G27" s="232">
        <f t="shared" si="4"/>
        <v>5330.7986273948727</v>
      </c>
      <c r="H27" s="230">
        <f t="shared" si="4"/>
        <v>5212.0267639999975</v>
      </c>
      <c r="I27" s="231">
        <f t="shared" si="4"/>
        <v>5295.9258474759918</v>
      </c>
      <c r="J27" s="232">
        <f t="shared" si="4"/>
        <v>5391.4351441291446</v>
      </c>
      <c r="K27" s="230">
        <f t="shared" si="4"/>
        <v>0</v>
      </c>
      <c r="L27" s="231">
        <f t="shared" si="4"/>
        <v>0</v>
      </c>
      <c r="M27" s="232">
        <f t="shared" si="4"/>
        <v>0</v>
      </c>
      <c r="N27" s="233">
        <f>SUM(B27:M27)</f>
        <v>52720.53530000001</v>
      </c>
    </row>
    <row r="28" spans="1:15" s="6" customFormat="1" ht="12" customHeight="1" x14ac:dyDescent="0.2">
      <c r="A28" s="229" t="s">
        <v>158</v>
      </c>
      <c r="B28" s="230">
        <f>B18+B19+B20+B21+B22+B23+B25</f>
        <v>6011.8240999999989</v>
      </c>
      <c r="C28" s="231">
        <f t="shared" ref="C28:M28" si="5">C18+C19+C20+C21+C22+C23+C25</f>
        <v>5304.304000000001</v>
      </c>
      <c r="D28" s="232">
        <f t="shared" si="5"/>
        <v>5703.9447450000052</v>
      </c>
      <c r="E28" s="230">
        <f t="shared" si="5"/>
        <v>5125.6186250000046</v>
      </c>
      <c r="F28" s="231">
        <f t="shared" si="5"/>
        <v>4823.922658999998</v>
      </c>
      <c r="G28" s="232">
        <f t="shared" si="5"/>
        <v>4558.6651633948723</v>
      </c>
      <c r="H28" s="230">
        <f t="shared" si="5"/>
        <v>4389.9091759999983</v>
      </c>
      <c r="I28" s="231">
        <f t="shared" si="5"/>
        <v>4492.5534024759918</v>
      </c>
      <c r="J28" s="232">
        <f t="shared" si="5"/>
        <v>4543.1679921291443</v>
      </c>
      <c r="K28" s="230">
        <f>K18+K19+K20+K21+K22+K23+K25</f>
        <v>0</v>
      </c>
      <c r="L28" s="231">
        <f t="shared" si="5"/>
        <v>0</v>
      </c>
      <c r="M28" s="232">
        <f t="shared" si="5"/>
        <v>0</v>
      </c>
      <c r="N28" s="233">
        <f>SUM(B28:M28)</f>
        <v>44953.909863000015</v>
      </c>
    </row>
    <row r="29" spans="1:15" s="115" customFormat="1" ht="12" x14ac:dyDescent="0.2">
      <c r="A29" s="243" t="s">
        <v>255</v>
      </c>
      <c r="B29" s="247">
        <f>'3.1'!B7+'3.2'!B6-'3.2'!B27</f>
        <v>24.704670000003716</v>
      </c>
      <c r="C29" s="244">
        <f>'3.1'!C7+'3.2'!C6-'3.2'!C27</f>
        <v>25.192541999999776</v>
      </c>
      <c r="D29" s="249">
        <f>'3.1'!D7+'3.2'!D6-'3.2'!D27</f>
        <v>18.881252999998651</v>
      </c>
      <c r="E29" s="247">
        <f>'3.1'!E7+'3.2'!E6-'3.2'!E27</f>
        <v>-15.398492000003898</v>
      </c>
      <c r="F29" s="244">
        <f>'3.1'!F7+'3.2'!F6-'3.2'!F27</f>
        <v>-12.110359000001154</v>
      </c>
      <c r="G29" s="249">
        <f>'3.1'!G7+'3.2'!G6-'3.2'!G27</f>
        <v>41.704136605128042</v>
      </c>
      <c r="H29" s="247">
        <f>'3.1'!H7+'3.2'!H6-'3.2'!H27</f>
        <v>-34.751945999996678</v>
      </c>
      <c r="I29" s="244">
        <f>'3.1'!I7+'3.2'!I6-'3.2'!I27</f>
        <v>1.6217835240058776</v>
      </c>
      <c r="J29" s="249">
        <f>'3.1'!J7+'3.2'!J6-'3.2'!J27</f>
        <v>21.254250870854776</v>
      </c>
      <c r="K29" s="247">
        <f>'3.1'!K7+'3.2'!K6-'3.2'!K27</f>
        <v>0</v>
      </c>
      <c r="L29" s="244">
        <f>'3.1'!L7+'3.2'!L6-'3.2'!L27</f>
        <v>0</v>
      </c>
      <c r="M29" s="249">
        <f>'3.1'!M7+'3.2'!M6-'3.2'!M27</f>
        <v>0</v>
      </c>
      <c r="N29" s="245">
        <f>SUM(B29:M29)</f>
        <v>71.097838999989108</v>
      </c>
    </row>
    <row r="30" spans="1:15" s="4" customFormat="1" ht="11.25" x14ac:dyDescent="0.2">
      <c r="A30" s="240" t="s">
        <v>288</v>
      </c>
      <c r="N30" s="8"/>
    </row>
    <row r="31" spans="1:15" s="6" customFormat="1" x14ac:dyDescent="0.2">
      <c r="A31" s="34" t="s">
        <v>210</v>
      </c>
      <c r="B31" s="35">
        <f>-'3.2'!B24</f>
        <v>-539.51775099999963</v>
      </c>
      <c r="C31" s="35">
        <f>-'3.2'!C24</f>
        <v>-470.09264600000006</v>
      </c>
      <c r="D31" s="35">
        <f>-'3.2'!D24</f>
        <v>-536.40700299999969</v>
      </c>
      <c r="E31" s="35">
        <f>-'3.2'!E24</f>
        <v>-447.1973779999999</v>
      </c>
      <c r="F31" s="35">
        <f>-'3.2'!F24</f>
        <v>-440.82785500000011</v>
      </c>
      <c r="G31" s="35">
        <f>-'3.2'!G24</f>
        <v>-466.00767499999972</v>
      </c>
      <c r="H31" s="35">
        <f>-'3.2'!H24</f>
        <v>-473.13852799999989</v>
      </c>
      <c r="I31" s="35">
        <f>-'3.2'!I24</f>
        <v>-483.13529999999975</v>
      </c>
      <c r="J31" s="35">
        <f>-'3.2'!J24</f>
        <v>-492.9632239999998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 x14ac:dyDescent="0.2">
      <c r="A32" s="34" t="s">
        <v>49</v>
      </c>
      <c r="B32" s="35">
        <f t="shared" ref="B32:N32" si="6">-B7</f>
        <v>-1573.8539999999998</v>
      </c>
      <c r="C32" s="35">
        <f t="shared" si="6"/>
        <v>-1564.1669999999999</v>
      </c>
      <c r="D32" s="35">
        <f t="shared" si="6"/>
        <v>-1469.953</v>
      </c>
      <c r="E32" s="35">
        <f t="shared" si="6"/>
        <v>-1640.2640000000001</v>
      </c>
      <c r="F32" s="35">
        <f t="shared" si="6"/>
        <v>-1488.78</v>
      </c>
      <c r="G32" s="35">
        <f t="shared" si="6"/>
        <v>-971.02800000000002</v>
      </c>
      <c r="H32" s="35">
        <f t="shared" si="6"/>
        <v>-1074.8149999999998</v>
      </c>
      <c r="I32" s="35">
        <f t="shared" si="6"/>
        <v>-978.85399999999993</v>
      </c>
      <c r="J32" s="35">
        <f t="shared" si="6"/>
        <v>-1089.6599999999999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-11851.375</v>
      </c>
      <c r="O32" s="37"/>
    </row>
    <row r="33" spans="1:17" s="6" customFormat="1" x14ac:dyDescent="0.2">
      <c r="A33" s="34" t="s">
        <v>50</v>
      </c>
      <c r="B33" s="35">
        <f t="shared" ref="B33:N33" si="7">-B8</f>
        <v>-75.349299000000002</v>
      </c>
      <c r="C33" s="35">
        <f t="shared" si="7"/>
        <v>-67.822948999999994</v>
      </c>
      <c r="D33" s="35">
        <f t="shared" si="7"/>
        <v>-70.25101699999999</v>
      </c>
      <c r="E33" s="35">
        <f t="shared" si="7"/>
        <v>-63.127193999999996</v>
      </c>
      <c r="F33" s="35">
        <f t="shared" si="7"/>
        <v>-57.975387000000005</v>
      </c>
      <c r="G33" s="35">
        <f t="shared" si="7"/>
        <v>-57.660755000000002</v>
      </c>
      <c r="H33" s="35">
        <f t="shared" si="7"/>
        <v>-57.119712</v>
      </c>
      <c r="I33" s="35">
        <f t="shared" si="7"/>
        <v>-63.229482999999995</v>
      </c>
      <c r="J33" s="35">
        <f t="shared" si="7"/>
        <v>-65.552171000000001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-578.08796700000005</v>
      </c>
      <c r="O33" s="37"/>
    </row>
    <row r="34" spans="1:17" s="6" customFormat="1" x14ac:dyDescent="0.2">
      <c r="A34" s="34" t="s">
        <v>51</v>
      </c>
      <c r="B34" s="35">
        <f t="shared" ref="B34:N34" si="8">-B9</f>
        <v>2675.0640000000003</v>
      </c>
      <c r="C34" s="35">
        <f t="shared" si="8"/>
        <v>2329.194</v>
      </c>
      <c r="D34" s="35">
        <f t="shared" si="8"/>
        <v>2957.0790000000002</v>
      </c>
      <c r="E34" s="35">
        <f t="shared" si="8"/>
        <v>2238.424</v>
      </c>
      <c r="F34" s="35">
        <f t="shared" si="8"/>
        <v>2042.8420000000001</v>
      </c>
      <c r="G34" s="35">
        <f t="shared" si="8"/>
        <v>2121.1610000000001</v>
      </c>
      <c r="H34" s="35">
        <f t="shared" si="8"/>
        <v>2555.5500000000002</v>
      </c>
      <c r="I34" s="35">
        <f t="shared" si="8"/>
        <v>2355.375</v>
      </c>
      <c r="J34" s="35">
        <f t="shared" si="8"/>
        <v>2609.9279999999999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21884.616999999998</v>
      </c>
      <c r="Q34" s="7"/>
    </row>
    <row r="35" spans="1:17" s="6" customFormat="1" x14ac:dyDescent="0.2">
      <c r="A35" s="34" t="s">
        <v>52</v>
      </c>
      <c r="B35" s="35">
        <f t="shared" ref="B35:N35" si="9">-B10</f>
        <v>0.13388600000000003</v>
      </c>
      <c r="C35" s="35">
        <f t="shared" si="9"/>
        <v>0.108344</v>
      </c>
      <c r="D35" s="35">
        <f t="shared" si="9"/>
        <v>0.12367300000000001</v>
      </c>
      <c r="E35" s="35">
        <f t="shared" si="9"/>
        <v>5.1639999999999998E-2</v>
      </c>
      <c r="F35" s="35">
        <f t="shared" si="9"/>
        <v>2.7119000000000001E-2</v>
      </c>
      <c r="G35" s="35">
        <f t="shared" si="9"/>
        <v>0.45397899999999997</v>
      </c>
      <c r="H35" s="35">
        <f t="shared" si="9"/>
        <v>0.289101</v>
      </c>
      <c r="I35" s="35">
        <f t="shared" si="9"/>
        <v>7.9870999999999998E-2</v>
      </c>
      <c r="J35" s="35">
        <f t="shared" si="9"/>
        <v>2.6993E-2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1.2946060000000001</v>
      </c>
    </row>
    <row r="36" spans="1:17" s="6" customFormat="1" x14ac:dyDescent="0.2">
      <c r="A36" s="34" t="s">
        <v>228</v>
      </c>
      <c r="B36" s="35">
        <f t="shared" ref="B36:M36" si="10">-B12</f>
        <v>-355.25139999999999</v>
      </c>
      <c r="C36" s="35">
        <f t="shared" si="10"/>
        <v>-317.72720800000002</v>
      </c>
      <c r="D36" s="35">
        <f t="shared" si="10"/>
        <v>-326.14253000000002</v>
      </c>
      <c r="E36" s="35">
        <f t="shared" si="10"/>
        <v>-272.03849200000002</v>
      </c>
      <c r="F36" s="35">
        <f t="shared" si="10"/>
        <v>-250.35705499999997</v>
      </c>
      <c r="G36" s="35">
        <f t="shared" si="10"/>
        <v>-258.005269</v>
      </c>
      <c r="H36" s="35">
        <f t="shared" si="10"/>
        <v>-250.979264</v>
      </c>
      <c r="I36" s="35">
        <f t="shared" si="10"/>
        <v>-244.60407199999997</v>
      </c>
      <c r="J36" s="35">
        <f t="shared" si="10"/>
        <v>-253.52257200000003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-2528.6278619999998</v>
      </c>
    </row>
    <row r="37" spans="1:17" s="6" customFormat="1" x14ac:dyDescent="0.2">
      <c r="A37" s="34" t="s">
        <v>58</v>
      </c>
      <c r="B37" s="35">
        <f t="shared" ref="B37:M37" si="11">-B13</f>
        <v>-108.70699999999999</v>
      </c>
      <c r="C37" s="35">
        <f t="shared" si="11"/>
        <v>-105.20699999999999</v>
      </c>
      <c r="D37" s="35">
        <f t="shared" si="11"/>
        <v>-94.741</v>
      </c>
      <c r="E37" s="35">
        <f t="shared" si="11"/>
        <v>-69.686000000000007</v>
      </c>
      <c r="F37" s="35">
        <f t="shared" si="11"/>
        <v>-62.366999999999997</v>
      </c>
      <c r="G37" s="35">
        <f t="shared" si="11"/>
        <v>-79.19</v>
      </c>
      <c r="H37" s="35">
        <f t="shared" si="11"/>
        <v>-77.600999999999999</v>
      </c>
      <c r="I37" s="35">
        <f t="shared" si="11"/>
        <v>-65.272000000000006</v>
      </c>
      <c r="J37" s="35">
        <f t="shared" si="11"/>
        <v>-68.866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-731.63700000000006</v>
      </c>
    </row>
    <row r="38" spans="1:17" s="6" customFormat="1" x14ac:dyDescent="0.2">
      <c r="A38" s="34" t="s">
        <v>59</v>
      </c>
      <c r="B38" s="35">
        <f t="shared" ref="B38:M38" si="12">-B14</f>
        <v>-246.5444</v>
      </c>
      <c r="C38" s="35">
        <f t="shared" si="12"/>
        <v>-212.520208</v>
      </c>
      <c r="D38" s="35">
        <f t="shared" si="12"/>
        <v>-231.40153000000001</v>
      </c>
      <c r="E38" s="35">
        <f t="shared" si="12"/>
        <v>-202.35249200000001</v>
      </c>
      <c r="F38" s="35">
        <f t="shared" si="12"/>
        <v>-187.99005499999998</v>
      </c>
      <c r="G38" s="35">
        <f t="shared" si="12"/>
        <v>-178.81526900000003</v>
      </c>
      <c r="H38" s="35">
        <f t="shared" si="12"/>
        <v>-173.378264</v>
      </c>
      <c r="I38" s="35">
        <f t="shared" si="12"/>
        <v>-179.33207199999998</v>
      </c>
      <c r="J38" s="35">
        <f t="shared" si="12"/>
        <v>-184.65657200000001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-1796.9908619999999</v>
      </c>
    </row>
    <row r="39" spans="1:17" s="6" customFormat="1" x14ac:dyDescent="0.2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 x14ac:dyDescent="0.2">
      <c r="A40" s="34" t="s">
        <v>165</v>
      </c>
      <c r="B40" s="35">
        <f t="shared" ref="B40:M40" si="13">-B17</f>
        <v>-5891.6545709999991</v>
      </c>
      <c r="C40" s="35">
        <f t="shared" si="13"/>
        <v>-5198.4601080000011</v>
      </c>
      <c r="D40" s="35">
        <f t="shared" si="13"/>
        <v>-5595.8322600000056</v>
      </c>
      <c r="E40" s="35">
        <f t="shared" si="13"/>
        <v>-5034.2913130000043</v>
      </c>
      <c r="F40" s="35">
        <f t="shared" si="13"/>
        <v>-4758.8295539999981</v>
      </c>
      <c r="G40" s="35">
        <f t="shared" si="13"/>
        <v>-4505.5377563948723</v>
      </c>
      <c r="H40" s="35">
        <f t="shared" si="13"/>
        <v>-4336.7229449999986</v>
      </c>
      <c r="I40" s="35">
        <f t="shared" si="13"/>
        <v>-4438.4376754759915</v>
      </c>
      <c r="J40" s="35">
        <f t="shared" si="13"/>
        <v>-4480.3595891291443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-44240.125772000014</v>
      </c>
    </row>
    <row r="41" spans="1:17" s="6" customFormat="1" x14ac:dyDescent="0.2">
      <c r="A41" s="34" t="s">
        <v>151</v>
      </c>
      <c r="B41" s="35">
        <f t="shared" ref="B41:N41" si="14">-B18</f>
        <v>-644.53571000000011</v>
      </c>
      <c r="C41" s="35">
        <f t="shared" si="14"/>
        <v>-578.55931399999997</v>
      </c>
      <c r="D41" s="35">
        <f t="shared" si="14"/>
        <v>-664.97732999999994</v>
      </c>
      <c r="E41" s="35">
        <f t="shared" si="14"/>
        <v>-619.51204099999995</v>
      </c>
      <c r="F41" s="35">
        <f t="shared" si="14"/>
        <v>-647.84863899999993</v>
      </c>
      <c r="G41" s="35">
        <f t="shared" si="14"/>
        <v>-616.19309299999998</v>
      </c>
      <c r="H41" s="35">
        <f t="shared" si="14"/>
        <v>-602.33667200000002</v>
      </c>
      <c r="I41" s="35">
        <f t="shared" si="14"/>
        <v>-575.90212899999995</v>
      </c>
      <c r="J41" s="35">
        <f t="shared" si="14"/>
        <v>-585.39459900000008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-5535.2595270000002</v>
      </c>
    </row>
    <row r="42" spans="1:17" s="6" customFormat="1" x14ac:dyDescent="0.2">
      <c r="A42" s="34" t="s">
        <v>152</v>
      </c>
      <c r="B42" s="35">
        <f t="shared" ref="B42:N42" si="15">-B19</f>
        <v>-2060.5739490000001</v>
      </c>
      <c r="C42" s="35">
        <f t="shared" si="15"/>
        <v>-1900.6300469999999</v>
      </c>
      <c r="D42" s="35">
        <f t="shared" si="15"/>
        <v>-2095.7109920000003</v>
      </c>
      <c r="E42" s="35">
        <f t="shared" si="15"/>
        <v>-1877.2480719999999</v>
      </c>
      <c r="F42" s="35">
        <f t="shared" si="15"/>
        <v>-1974.5125860000001</v>
      </c>
      <c r="G42" s="35">
        <f t="shared" si="15"/>
        <v>-1971.575241</v>
      </c>
      <c r="H42" s="35">
        <f t="shared" si="15"/>
        <v>-1792.1726210000002</v>
      </c>
      <c r="I42" s="35">
        <f t="shared" si="15"/>
        <v>-1912.0884289999999</v>
      </c>
      <c r="J42" s="35">
        <f t="shared" si="15"/>
        <v>-1876.4898149999999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-17461.001752</v>
      </c>
    </row>
    <row r="43" spans="1:17" s="6" customFormat="1" x14ac:dyDescent="0.2">
      <c r="A43" s="34" t="s">
        <v>153</v>
      </c>
      <c r="B43" s="35">
        <f t="shared" ref="B43:N43" si="16">-B20</f>
        <v>-807.65082331090696</v>
      </c>
      <c r="C43" s="35">
        <f t="shared" si="16"/>
        <v>-696.61242093856094</v>
      </c>
      <c r="D43" s="35">
        <f t="shared" si="16"/>
        <v>-744.94712248935502</v>
      </c>
      <c r="E43" s="35">
        <f t="shared" si="16"/>
        <v>-625.9847461022739</v>
      </c>
      <c r="F43" s="35">
        <f t="shared" si="16"/>
        <v>-561.15132005247096</v>
      </c>
      <c r="G43" s="35">
        <f t="shared" si="16"/>
        <v>-653.59116339486695</v>
      </c>
      <c r="H43" s="35">
        <f t="shared" si="16"/>
        <v>-513.48705499999994</v>
      </c>
      <c r="I43" s="35">
        <f t="shared" si="16"/>
        <v>-555.80953347598802</v>
      </c>
      <c r="J43" s="35">
        <f t="shared" si="16"/>
        <v>-538.56221556354103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-5697.7964003279631</v>
      </c>
    </row>
    <row r="44" spans="1:17" s="6" customFormat="1" x14ac:dyDescent="0.2">
      <c r="A44" s="34" t="s">
        <v>154</v>
      </c>
      <c r="B44" s="35">
        <f t="shared" ref="B44:N44" si="17">-B21</f>
        <v>-1860.958586689093</v>
      </c>
      <c r="C44" s="35">
        <f t="shared" si="17"/>
        <v>-1547.2035540614388</v>
      </c>
      <c r="D44" s="35">
        <f t="shared" si="17"/>
        <v>-1581.3642735106448</v>
      </c>
      <c r="E44" s="35">
        <f t="shared" si="17"/>
        <v>-1410.043651897726</v>
      </c>
      <c r="F44" s="35">
        <f t="shared" si="17"/>
        <v>-1062.21401194753</v>
      </c>
      <c r="G44" s="35">
        <f t="shared" si="17"/>
        <v>-843.49775</v>
      </c>
      <c r="H44" s="35">
        <f t="shared" si="17"/>
        <v>-995.28951600000005</v>
      </c>
      <c r="I44" s="35">
        <f t="shared" si="17"/>
        <v>-963.93702600000006</v>
      </c>
      <c r="J44" s="35">
        <f t="shared" si="17"/>
        <v>-1029.1348935656031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-11293.643263672035</v>
      </c>
    </row>
    <row r="45" spans="1:17" s="6" customFormat="1" x14ac:dyDescent="0.2">
      <c r="A45" s="34" t="s">
        <v>155</v>
      </c>
      <c r="B45" s="35">
        <f t="shared" ref="B45:N45" si="18">-B22</f>
        <v>-18.447493000000001</v>
      </c>
      <c r="C45" s="35">
        <f t="shared" si="18"/>
        <v>-19.216734000000002</v>
      </c>
      <c r="D45" s="35">
        <f t="shared" si="18"/>
        <v>-14.088123</v>
      </c>
      <c r="E45" s="35">
        <f t="shared" si="18"/>
        <v>-15.750512000000001</v>
      </c>
      <c r="F45" s="35">
        <f t="shared" si="18"/>
        <v>-22.118964999999999</v>
      </c>
      <c r="G45" s="35">
        <f t="shared" si="18"/>
        <v>-15.584999999999999</v>
      </c>
      <c r="H45" s="35">
        <f t="shared" si="18"/>
        <v>-15.842433999999999</v>
      </c>
      <c r="I45" s="35">
        <f t="shared" si="18"/>
        <v>-12.359061000000001</v>
      </c>
      <c r="J45" s="35">
        <f t="shared" si="18"/>
        <v>-19.147774999999999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-152.55609699999999</v>
      </c>
    </row>
    <row r="46" spans="1:17" s="6" customFormat="1" x14ac:dyDescent="0.2">
      <c r="A46" s="34" t="s">
        <v>159</v>
      </c>
      <c r="B46" s="35">
        <f t="shared" ref="B46:N46" si="19">-B23</f>
        <v>-499.48800899999901</v>
      </c>
      <c r="C46" s="35">
        <f t="shared" si="19"/>
        <v>-456.23803800000189</v>
      </c>
      <c r="D46" s="35">
        <f t="shared" si="19"/>
        <v>-494.74441900000511</v>
      </c>
      <c r="E46" s="35">
        <f t="shared" si="19"/>
        <v>-485.75229000000456</v>
      </c>
      <c r="F46" s="35">
        <f t="shared" si="19"/>
        <v>-490.98403199999768</v>
      </c>
      <c r="G46" s="35">
        <f t="shared" si="19"/>
        <v>-405.09550900000613</v>
      </c>
      <c r="H46" s="35">
        <f t="shared" si="19"/>
        <v>-417.59464699999836</v>
      </c>
      <c r="I46" s="35">
        <f t="shared" si="19"/>
        <v>-418.3414970000037</v>
      </c>
      <c r="J46" s="35">
        <f t="shared" si="19"/>
        <v>-431.6302910000004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-4099.8687320000172</v>
      </c>
    </row>
    <row r="47" spans="1:17" s="6" customFormat="1" x14ac:dyDescent="0.2">
      <c r="A47" s="34" t="s">
        <v>156</v>
      </c>
      <c r="B47" s="35">
        <f t="shared" ref="B47:N47" si="20">-B26</f>
        <v>-142.12595300000001</v>
      </c>
      <c r="C47" s="35">
        <f t="shared" si="20"/>
        <v>-123.28162499999999</v>
      </c>
      <c r="D47" s="35">
        <f t="shared" si="20"/>
        <v>-109.317358</v>
      </c>
      <c r="E47" s="35">
        <f t="shared" si="20"/>
        <v>-106.18239299999999</v>
      </c>
      <c r="F47" s="35">
        <f t="shared" si="20"/>
        <v>-84.268141</v>
      </c>
      <c r="G47" s="35">
        <f t="shared" si="20"/>
        <v>-48.120519999999999</v>
      </c>
      <c r="H47" s="35">
        <f t="shared" si="20"/>
        <v>-97.999796000000003</v>
      </c>
      <c r="I47" s="35">
        <f t="shared" si="20"/>
        <v>-75.633072999999996</v>
      </c>
      <c r="J47" s="35">
        <f t="shared" si="20"/>
        <v>-101.781356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-888.71021500000006</v>
      </c>
    </row>
    <row r="48" spans="1:17" s="6" customFormat="1" x14ac:dyDescent="0.2">
      <c r="A48" s="34" t="s">
        <v>157</v>
      </c>
      <c r="B48" s="35">
        <f t="shared" ref="B48:N48" si="21">-B27</f>
        <v>-7048.7192039999982</v>
      </c>
      <c r="C48" s="35">
        <f t="shared" si="21"/>
        <v>-6215.4054790000009</v>
      </c>
      <c r="D48" s="35">
        <f t="shared" si="21"/>
        <v>-6675.8116360000049</v>
      </c>
      <c r="E48" s="35">
        <f t="shared" si="21"/>
        <v>-5951.0368880000042</v>
      </c>
      <c r="F48" s="35">
        <f t="shared" si="21"/>
        <v>-5599.3757099999984</v>
      </c>
      <c r="G48" s="35">
        <f t="shared" si="21"/>
        <v>-5330.7986273948727</v>
      </c>
      <c r="H48" s="35">
        <f t="shared" si="21"/>
        <v>-5212.0267639999975</v>
      </c>
      <c r="I48" s="35">
        <f t="shared" si="21"/>
        <v>-5295.9258474759918</v>
      </c>
      <c r="J48" s="35">
        <f t="shared" si="21"/>
        <v>-5391.4351441291446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-52720.53530000001</v>
      </c>
    </row>
    <row r="49" spans="1:14" s="6" customFormat="1" x14ac:dyDescent="0.2">
      <c r="A49" s="34" t="s">
        <v>158</v>
      </c>
      <c r="B49" s="35">
        <f t="shared" ref="B49:N49" si="22">-B28</f>
        <v>-6011.8240999999989</v>
      </c>
      <c r="C49" s="35">
        <f t="shared" si="22"/>
        <v>-5304.304000000001</v>
      </c>
      <c r="D49" s="35">
        <f t="shared" si="22"/>
        <v>-5703.9447450000052</v>
      </c>
      <c r="E49" s="35">
        <f t="shared" si="22"/>
        <v>-5125.6186250000046</v>
      </c>
      <c r="F49" s="35">
        <f t="shared" si="22"/>
        <v>-4823.922658999998</v>
      </c>
      <c r="G49" s="35">
        <f t="shared" si="22"/>
        <v>-4558.6651633948723</v>
      </c>
      <c r="H49" s="35">
        <f t="shared" si="22"/>
        <v>-4389.9091759999983</v>
      </c>
      <c r="I49" s="35">
        <f t="shared" si="22"/>
        <v>-4492.5534024759918</v>
      </c>
      <c r="J49" s="35">
        <f t="shared" si="22"/>
        <v>-4543.1679921291443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-44953.909863000015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0"/>
    </row>
    <row r="53" spans="1:14" x14ac:dyDescent="0.2">
      <c r="B53" s="50"/>
    </row>
    <row r="54" spans="1:14" x14ac:dyDescent="0.2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 x14ac:dyDescent="0.3">
      <c r="A1" s="219" t="s">
        <v>393</v>
      </c>
      <c r="P1" s="217" t="str">
        <f>'3.1'!N1</f>
        <v>III. čtvrtletí 2022</v>
      </c>
    </row>
    <row r="2" spans="1:17" ht="18" x14ac:dyDescent="0.25">
      <c r="A2" s="252" t="s">
        <v>394</v>
      </c>
    </row>
    <row r="3" spans="1:17" ht="6" customHeight="1" x14ac:dyDescent="0.2"/>
    <row r="4" spans="1:17" ht="12" customHeight="1" x14ac:dyDescent="0.2">
      <c r="A4" s="500" t="str">
        <f>'3.1'!A4</f>
        <v>2022</v>
      </c>
      <c r="B4" s="493" t="s">
        <v>19</v>
      </c>
      <c r="C4" s="493"/>
      <c r="D4" s="503"/>
      <c r="E4" s="505" t="s">
        <v>193</v>
      </c>
      <c r="F4" s="493"/>
      <c r="G4" s="503"/>
      <c r="H4" s="505" t="s">
        <v>195</v>
      </c>
      <c r="I4" s="493"/>
      <c r="J4" s="503"/>
      <c r="K4" s="505" t="s">
        <v>6</v>
      </c>
      <c r="L4" s="493"/>
      <c r="M4" s="503"/>
      <c r="N4" s="493" t="s">
        <v>206</v>
      </c>
      <c r="O4" s="493"/>
      <c r="P4" s="493"/>
      <c r="Q4" s="22"/>
    </row>
    <row r="5" spans="1:17" ht="14.1" customHeight="1" x14ac:dyDescent="0.2">
      <c r="A5" s="501"/>
      <c r="B5" s="494" t="s">
        <v>227</v>
      </c>
      <c r="C5" s="494"/>
      <c r="D5" s="504"/>
      <c r="E5" s="494" t="s">
        <v>227</v>
      </c>
      <c r="F5" s="494"/>
      <c r="G5" s="504"/>
      <c r="H5" s="494" t="s">
        <v>227</v>
      </c>
      <c r="I5" s="494"/>
      <c r="J5" s="504"/>
      <c r="K5" s="494" t="s">
        <v>227</v>
      </c>
      <c r="L5" s="494"/>
      <c r="M5" s="504"/>
      <c r="N5" s="494" t="s">
        <v>168</v>
      </c>
      <c r="O5" s="494"/>
      <c r="P5" s="494"/>
      <c r="Q5" s="22"/>
    </row>
    <row r="6" spans="1:17" x14ac:dyDescent="0.2">
      <c r="A6" s="502"/>
      <c r="B6" s="436" t="s">
        <v>66</v>
      </c>
      <c r="C6" s="225" t="s">
        <v>67</v>
      </c>
      <c r="D6" s="257" t="s">
        <v>68</v>
      </c>
      <c r="E6" s="253" t="s">
        <v>66</v>
      </c>
      <c r="F6" s="225" t="s">
        <v>67</v>
      </c>
      <c r="G6" s="257" t="s">
        <v>68</v>
      </c>
      <c r="H6" s="253" t="s">
        <v>66</v>
      </c>
      <c r="I6" s="225" t="s">
        <v>67</v>
      </c>
      <c r="J6" s="257" t="s">
        <v>68</v>
      </c>
      <c r="K6" s="253" t="s">
        <v>66</v>
      </c>
      <c r="L6" s="225" t="s">
        <v>67</v>
      </c>
      <c r="M6" s="257" t="s">
        <v>68</v>
      </c>
      <c r="N6" s="453" t="s">
        <v>66</v>
      </c>
      <c r="O6" s="453" t="s">
        <v>67</v>
      </c>
      <c r="P6" s="453" t="s">
        <v>68</v>
      </c>
      <c r="Q6" s="22"/>
    </row>
    <row r="7" spans="1:17" ht="12.75" customHeight="1" x14ac:dyDescent="0.2">
      <c r="A7" s="495" t="s">
        <v>0</v>
      </c>
      <c r="B7" s="497">
        <f>SUM(B8:D8)</f>
        <v>7332.5237499999994</v>
      </c>
      <c r="C7" s="492"/>
      <c r="D7" s="498"/>
      <c r="E7" s="497">
        <f>SUM(E8:G8)</f>
        <v>422.40985999999998</v>
      </c>
      <c r="F7" s="492"/>
      <c r="G7" s="498"/>
      <c r="H7" s="497">
        <f>SUM(H8:J8)</f>
        <v>0.24934000000000001</v>
      </c>
      <c r="I7" s="492"/>
      <c r="J7" s="498"/>
      <c r="K7" s="497">
        <f>SUM(K8:M8)</f>
        <v>6910.1138899999987</v>
      </c>
      <c r="L7" s="492"/>
      <c r="M7" s="498"/>
      <c r="N7" s="492">
        <f>P8</f>
        <v>4290</v>
      </c>
      <c r="O7" s="492"/>
      <c r="P7" s="492"/>
      <c r="Q7" s="22"/>
    </row>
    <row r="8" spans="1:17" s="110" customFormat="1" ht="15" customHeight="1" x14ac:dyDescent="0.2">
      <c r="A8" s="499"/>
      <c r="B8" s="254">
        <v>2472.6039799999999</v>
      </c>
      <c r="C8" s="251">
        <v>2234.0262200000002</v>
      </c>
      <c r="D8" s="258">
        <v>2625.8935499999998</v>
      </c>
      <c r="E8" s="254">
        <v>140.94120000000001</v>
      </c>
      <c r="F8" s="251">
        <v>131.64512999999999</v>
      </c>
      <c r="G8" s="258">
        <v>149.82353000000001</v>
      </c>
      <c r="H8" s="254">
        <v>5.9709999999999999E-2</v>
      </c>
      <c r="I8" s="251">
        <v>5.4829999999999997E-2</v>
      </c>
      <c r="J8" s="258">
        <v>0.1348</v>
      </c>
      <c r="K8" s="254">
        <v>2331.6627799999997</v>
      </c>
      <c r="L8" s="251">
        <v>2102.3810900000003</v>
      </c>
      <c r="M8" s="258">
        <v>2476.0700199999997</v>
      </c>
      <c r="N8" s="454">
        <v>4290</v>
      </c>
      <c r="O8" s="454">
        <v>4290</v>
      </c>
      <c r="P8" s="454">
        <v>4290</v>
      </c>
      <c r="Q8" s="98"/>
    </row>
    <row r="9" spans="1:17" s="110" customFormat="1" ht="15" customHeight="1" x14ac:dyDescent="0.2">
      <c r="A9" s="495" t="s">
        <v>15</v>
      </c>
      <c r="B9" s="497">
        <f>SUM(B10:D10)</f>
        <v>9756.256433999999</v>
      </c>
      <c r="C9" s="492"/>
      <c r="D9" s="498"/>
      <c r="E9" s="497">
        <f>SUM(E10:G10)</f>
        <v>948.76999499999999</v>
      </c>
      <c r="F9" s="492"/>
      <c r="G9" s="498"/>
      <c r="H9" s="497">
        <f>SUM(H10:J10)</f>
        <v>161.73536799999999</v>
      </c>
      <c r="I9" s="492"/>
      <c r="J9" s="498"/>
      <c r="K9" s="497">
        <f>SUM(K10:M10)</f>
        <v>8807.4864389999984</v>
      </c>
      <c r="L9" s="492"/>
      <c r="M9" s="498"/>
      <c r="N9" s="492">
        <f>P10</f>
        <v>9557.7770000000019</v>
      </c>
      <c r="O9" s="492"/>
      <c r="P9" s="492"/>
      <c r="Q9" s="98"/>
    </row>
    <row r="10" spans="1:17" s="110" customFormat="1" ht="15" customHeight="1" x14ac:dyDescent="0.2">
      <c r="A10" s="496"/>
      <c r="B10" s="254">
        <f t="shared" ref="B10:M10" si="0">SUM(B11:B22)</f>
        <v>3134.6394989999999</v>
      </c>
      <c r="C10" s="251">
        <f t="shared" si="0"/>
        <v>3331.0822779999999</v>
      </c>
      <c r="D10" s="258">
        <f t="shared" si="0"/>
        <v>3290.5346569999997</v>
      </c>
      <c r="E10" s="254">
        <f t="shared" si="0"/>
        <v>306.41649799999999</v>
      </c>
      <c r="F10" s="251">
        <f t="shared" si="0"/>
        <v>324.86667900000003</v>
      </c>
      <c r="G10" s="258">
        <f t="shared" si="0"/>
        <v>317.48681799999997</v>
      </c>
      <c r="H10" s="254">
        <f t="shared" si="0"/>
        <v>50.497926</v>
      </c>
      <c r="I10" s="251">
        <f t="shared" si="0"/>
        <v>51.437986999999993</v>
      </c>
      <c r="J10" s="258">
        <f t="shared" si="0"/>
        <v>59.799454999999995</v>
      </c>
      <c r="K10" s="254">
        <f t="shared" si="0"/>
        <v>2828.2230010000003</v>
      </c>
      <c r="L10" s="251">
        <f t="shared" si="0"/>
        <v>3006.2155989999997</v>
      </c>
      <c r="M10" s="258">
        <f t="shared" si="0"/>
        <v>2973.0478389999994</v>
      </c>
      <c r="N10" s="454">
        <v>9557.7770000000019</v>
      </c>
      <c r="O10" s="454">
        <v>9557.7770000000019</v>
      </c>
      <c r="P10" s="454">
        <v>9557.7770000000019</v>
      </c>
      <c r="Q10" s="98"/>
    </row>
    <row r="11" spans="1:17" ht="12" customHeight="1" x14ac:dyDescent="0.2">
      <c r="A11" s="222" t="s">
        <v>150</v>
      </c>
      <c r="B11" s="255">
        <v>212.167283</v>
      </c>
      <c r="C11" s="23">
        <v>217.85984399999998</v>
      </c>
      <c r="D11" s="259">
        <v>226.55182100000002</v>
      </c>
      <c r="E11" s="255">
        <v>14.005310000000001</v>
      </c>
      <c r="F11" s="23">
        <v>14.755747000000001</v>
      </c>
      <c r="G11" s="259">
        <v>15.735632000000001</v>
      </c>
      <c r="H11" s="255">
        <v>7.7189779999999999</v>
      </c>
      <c r="I11" s="23">
        <v>7.6092619999999993</v>
      </c>
      <c r="J11" s="259">
        <v>8.4387109999999996</v>
      </c>
      <c r="K11" s="255">
        <v>198.16197299999999</v>
      </c>
      <c r="L11" s="23">
        <v>203.10409699999997</v>
      </c>
      <c r="M11" s="259">
        <v>210.81618900000001</v>
      </c>
      <c r="N11" s="23"/>
      <c r="O11" s="23"/>
      <c r="P11" s="23"/>
      <c r="Q11" s="22"/>
    </row>
    <row r="12" spans="1:17" ht="12" customHeight="1" x14ac:dyDescent="0.2">
      <c r="A12" s="222" t="s">
        <v>149</v>
      </c>
      <c r="B12" s="255">
        <v>1.1082939999999999</v>
      </c>
      <c r="C12" s="23">
        <v>1.1393469999999999</v>
      </c>
      <c r="D12" s="259">
        <v>1.0714549999999998</v>
      </c>
      <c r="E12" s="255">
        <v>5.1087E-2</v>
      </c>
      <c r="F12" s="23">
        <v>5.3137000000000004E-2</v>
      </c>
      <c r="G12" s="259">
        <v>4.7423E-2</v>
      </c>
      <c r="H12" s="255">
        <v>0.10443999999999999</v>
      </c>
      <c r="I12" s="23">
        <v>0.10249999999999999</v>
      </c>
      <c r="J12" s="259">
        <v>0.10174999999999999</v>
      </c>
      <c r="K12" s="255">
        <v>1.0572069999999998</v>
      </c>
      <c r="L12" s="23">
        <v>1.0862099999999999</v>
      </c>
      <c r="M12" s="259">
        <v>1.0240319999999998</v>
      </c>
      <c r="N12" s="23"/>
      <c r="O12" s="23"/>
      <c r="P12" s="23"/>
      <c r="Q12" s="22"/>
    </row>
    <row r="13" spans="1:17" ht="12" customHeight="1" x14ac:dyDescent="0.2">
      <c r="A13" s="222" t="s">
        <v>148</v>
      </c>
      <c r="B13" s="255">
        <v>146.695201</v>
      </c>
      <c r="C13" s="23">
        <v>200.250293</v>
      </c>
      <c r="D13" s="259">
        <v>286.17589900000002</v>
      </c>
      <c r="E13" s="255">
        <v>10.938504999999999</v>
      </c>
      <c r="F13" s="23">
        <v>15.122545000000002</v>
      </c>
      <c r="G13" s="259">
        <v>21.851088000000001</v>
      </c>
      <c r="H13" s="255">
        <v>7.0561230000000004</v>
      </c>
      <c r="I13" s="23">
        <v>7.5608889999999995</v>
      </c>
      <c r="J13" s="259">
        <v>10.042584</v>
      </c>
      <c r="K13" s="255">
        <v>135.75669600000001</v>
      </c>
      <c r="L13" s="23">
        <v>185.127748</v>
      </c>
      <c r="M13" s="259">
        <v>264.32481100000001</v>
      </c>
      <c r="N13" s="23"/>
      <c r="O13" s="23"/>
      <c r="P13" s="23"/>
      <c r="Q13" s="22"/>
    </row>
    <row r="14" spans="1:17" ht="12" customHeight="1" x14ac:dyDescent="0.2">
      <c r="A14" s="222" t="s">
        <v>147</v>
      </c>
      <c r="B14" s="255">
        <v>2664.5934940000002</v>
      </c>
      <c r="C14" s="23">
        <v>2794.1626909999995</v>
      </c>
      <c r="D14" s="259">
        <v>2658.2087779999997</v>
      </c>
      <c r="E14" s="255">
        <v>271.66406599999993</v>
      </c>
      <c r="F14" s="23">
        <v>285.07957700000009</v>
      </c>
      <c r="G14" s="259">
        <v>269.37244900000002</v>
      </c>
      <c r="H14" s="255">
        <v>24.240251999999998</v>
      </c>
      <c r="I14" s="23">
        <v>26.179152999999999</v>
      </c>
      <c r="J14" s="259">
        <v>32.402214999999998</v>
      </c>
      <c r="K14" s="255">
        <v>2392.9294280000004</v>
      </c>
      <c r="L14" s="23">
        <v>2509.0831139999996</v>
      </c>
      <c r="M14" s="259">
        <v>2388.8363289999998</v>
      </c>
      <c r="N14" s="23"/>
      <c r="O14" s="23"/>
      <c r="P14" s="23"/>
      <c r="Q14" s="22"/>
    </row>
    <row r="15" spans="1:17" ht="12" customHeight="1" x14ac:dyDescent="0.2">
      <c r="A15" s="222" t="s">
        <v>146</v>
      </c>
      <c r="B15" s="255">
        <v>0</v>
      </c>
      <c r="C15" s="23">
        <v>0</v>
      </c>
      <c r="D15" s="259">
        <v>0</v>
      </c>
      <c r="E15" s="255">
        <v>0</v>
      </c>
      <c r="F15" s="23">
        <v>0</v>
      </c>
      <c r="G15" s="259">
        <v>0</v>
      </c>
      <c r="H15" s="255">
        <v>0</v>
      </c>
      <c r="I15" s="23">
        <v>0</v>
      </c>
      <c r="J15" s="259">
        <v>0</v>
      </c>
      <c r="K15" s="255">
        <v>0</v>
      </c>
      <c r="L15" s="23">
        <v>0</v>
      </c>
      <c r="M15" s="259">
        <v>0</v>
      </c>
      <c r="N15" s="23"/>
      <c r="O15" s="23"/>
      <c r="P15" s="23"/>
      <c r="Q15" s="22"/>
    </row>
    <row r="16" spans="1:17" ht="12" customHeight="1" x14ac:dyDescent="0.2">
      <c r="A16" s="222" t="s">
        <v>145</v>
      </c>
      <c r="B16" s="255">
        <v>5.9526250000000003</v>
      </c>
      <c r="C16" s="23">
        <v>4.8429519999999986</v>
      </c>
      <c r="D16" s="259">
        <v>4.3050410000000001</v>
      </c>
      <c r="E16" s="255">
        <v>0.91417000000000004</v>
      </c>
      <c r="F16" s="23">
        <v>0.66676400000000002</v>
      </c>
      <c r="G16" s="259">
        <v>0.71985099999999991</v>
      </c>
      <c r="H16" s="255">
        <v>0.451957</v>
      </c>
      <c r="I16" s="23">
        <v>0.24783700000000003</v>
      </c>
      <c r="J16" s="259">
        <v>0.27173000000000003</v>
      </c>
      <c r="K16" s="255">
        <v>5.0384549999999999</v>
      </c>
      <c r="L16" s="23">
        <v>4.1761879999999989</v>
      </c>
      <c r="M16" s="259">
        <v>3.5851900000000003</v>
      </c>
      <c r="N16" s="23"/>
      <c r="O16" s="23"/>
      <c r="P16" s="23"/>
      <c r="Q16" s="22"/>
    </row>
    <row r="17" spans="1:17" ht="12" customHeight="1" x14ac:dyDescent="0.2">
      <c r="A17" s="222" t="s">
        <v>144</v>
      </c>
      <c r="B17" s="255">
        <v>0</v>
      </c>
      <c r="C17" s="23">
        <v>0.26644099999999998</v>
      </c>
      <c r="D17" s="259">
        <v>1.5282690000000001</v>
      </c>
      <c r="E17" s="255">
        <v>0</v>
      </c>
      <c r="F17" s="23">
        <v>3.5823000000000001E-2</v>
      </c>
      <c r="G17" s="259">
        <v>5.7389000000000003E-2</v>
      </c>
      <c r="H17" s="255">
        <v>0</v>
      </c>
      <c r="I17" s="23">
        <v>2.9239999999999999E-3</v>
      </c>
      <c r="J17" s="259">
        <v>8.5466E-2</v>
      </c>
      <c r="K17" s="255">
        <v>0</v>
      </c>
      <c r="L17" s="23">
        <v>0.23061799999999999</v>
      </c>
      <c r="M17" s="259">
        <v>1.4708800000000002</v>
      </c>
      <c r="N17" s="23"/>
      <c r="O17" s="23"/>
      <c r="P17" s="23"/>
      <c r="Q17" s="22"/>
    </row>
    <row r="18" spans="1:17" ht="12" customHeight="1" x14ac:dyDescent="0.2">
      <c r="A18" s="222" t="s">
        <v>143</v>
      </c>
      <c r="B18" s="255">
        <v>16.638873</v>
      </c>
      <c r="C18" s="23">
        <v>18.380261999999998</v>
      </c>
      <c r="D18" s="259">
        <v>18.423214999999999</v>
      </c>
      <c r="E18" s="255">
        <v>1.4599849999999999</v>
      </c>
      <c r="F18" s="23">
        <v>1.609599</v>
      </c>
      <c r="G18" s="259">
        <v>1.8390289999999998</v>
      </c>
      <c r="H18" s="255">
        <v>3.186696</v>
      </c>
      <c r="I18" s="23">
        <v>3.1193390000000001</v>
      </c>
      <c r="J18" s="259">
        <v>2.1650469999999999</v>
      </c>
      <c r="K18" s="255">
        <v>15.178888000000001</v>
      </c>
      <c r="L18" s="23">
        <v>16.770662999999999</v>
      </c>
      <c r="M18" s="259">
        <v>16.584185999999999</v>
      </c>
      <c r="N18" s="23"/>
      <c r="O18" s="23"/>
      <c r="P18" s="23"/>
      <c r="Q18" s="22"/>
    </row>
    <row r="19" spans="1:17" ht="12" customHeight="1" x14ac:dyDescent="0.2">
      <c r="A19" s="222" t="s">
        <v>142</v>
      </c>
      <c r="B19" s="255">
        <v>57.526389000000002</v>
      </c>
      <c r="C19" s="23">
        <v>52.969145000000005</v>
      </c>
      <c r="D19" s="259">
        <v>52.165816999999997</v>
      </c>
      <c r="E19" s="255">
        <v>6.0803079999999996</v>
      </c>
      <c r="F19" s="23">
        <v>5.6311929999999997</v>
      </c>
      <c r="G19" s="259">
        <v>5.9664810000000017</v>
      </c>
      <c r="H19" s="255">
        <v>4.3696599999999997</v>
      </c>
      <c r="I19" s="23">
        <v>3.7561960000000001</v>
      </c>
      <c r="J19" s="259">
        <v>4.1484920000000001</v>
      </c>
      <c r="K19" s="255">
        <v>51.446081</v>
      </c>
      <c r="L19" s="23">
        <v>47.337952000000001</v>
      </c>
      <c r="M19" s="259">
        <v>46.199335999999995</v>
      </c>
      <c r="N19" s="23"/>
      <c r="O19" s="23"/>
      <c r="P19" s="23"/>
      <c r="Q19" s="22"/>
    </row>
    <row r="20" spans="1:17" ht="12" customHeight="1" x14ac:dyDescent="0.2">
      <c r="A20" s="222" t="s">
        <v>14</v>
      </c>
      <c r="B20" s="255">
        <v>0</v>
      </c>
      <c r="C20" s="23">
        <v>0</v>
      </c>
      <c r="D20" s="259">
        <v>0</v>
      </c>
      <c r="E20" s="255">
        <v>0</v>
      </c>
      <c r="F20" s="23">
        <v>0</v>
      </c>
      <c r="G20" s="259">
        <v>0</v>
      </c>
      <c r="H20" s="255">
        <v>0</v>
      </c>
      <c r="I20" s="23">
        <v>0</v>
      </c>
      <c r="J20" s="259">
        <v>0</v>
      </c>
      <c r="K20" s="255">
        <v>0</v>
      </c>
      <c r="L20" s="23">
        <v>0</v>
      </c>
      <c r="M20" s="259">
        <v>0</v>
      </c>
      <c r="N20" s="23"/>
      <c r="O20" s="23"/>
      <c r="P20" s="23"/>
      <c r="Q20" s="22"/>
    </row>
    <row r="21" spans="1:17" ht="12" customHeight="1" x14ac:dyDescent="0.2">
      <c r="A21" s="222" t="s">
        <v>141</v>
      </c>
      <c r="B21" s="255">
        <v>0.731989</v>
      </c>
      <c r="C21" s="23">
        <v>1.010599</v>
      </c>
      <c r="D21" s="259">
        <v>1.244826</v>
      </c>
      <c r="E21" s="255">
        <v>9.6694999999999975E-2</v>
      </c>
      <c r="F21" s="23">
        <v>0.11566300000000002</v>
      </c>
      <c r="G21" s="259">
        <v>0.16503000000000004</v>
      </c>
      <c r="H21" s="255">
        <v>3.6172999999999997E-2</v>
      </c>
      <c r="I21" s="23">
        <v>1.4879E-2</v>
      </c>
      <c r="J21" s="259">
        <v>3.7522000000000007E-2</v>
      </c>
      <c r="K21" s="255">
        <v>0.63529400000000003</v>
      </c>
      <c r="L21" s="23">
        <v>0.89493599999999995</v>
      </c>
      <c r="M21" s="259">
        <v>1.079796</v>
      </c>
      <c r="N21" s="23"/>
      <c r="O21" s="23"/>
      <c r="P21" s="23"/>
      <c r="Q21" s="22"/>
    </row>
    <row r="22" spans="1:17" ht="12" customHeight="1" x14ac:dyDescent="0.2">
      <c r="A22" s="226" t="s">
        <v>140</v>
      </c>
      <c r="B22" s="256">
        <v>29.225351000000003</v>
      </c>
      <c r="C22" s="250">
        <v>40.200704000000002</v>
      </c>
      <c r="D22" s="260">
        <v>40.859535999999991</v>
      </c>
      <c r="E22" s="256">
        <v>1.206372</v>
      </c>
      <c r="F22" s="250">
        <v>1.7966310000000001</v>
      </c>
      <c r="G22" s="260">
        <v>1.7324459999999997</v>
      </c>
      <c r="H22" s="256">
        <v>3.333647</v>
      </c>
      <c r="I22" s="250">
        <v>2.8450080000000004</v>
      </c>
      <c r="J22" s="260">
        <v>2.1059380000000001</v>
      </c>
      <c r="K22" s="256">
        <v>28.018979000000002</v>
      </c>
      <c r="L22" s="250">
        <v>38.404073000000004</v>
      </c>
      <c r="M22" s="260">
        <v>39.127089999999988</v>
      </c>
      <c r="N22" s="250"/>
      <c r="O22" s="250"/>
      <c r="P22" s="250"/>
      <c r="Q22" s="22"/>
    </row>
    <row r="23" spans="1:17" s="109" customFormat="1" ht="11.25" x14ac:dyDescent="0.2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 x14ac:dyDescent="0.25">
      <c r="A1" s="252" t="s">
        <v>398</v>
      </c>
      <c r="P1" s="217" t="str">
        <f>'3.1'!N1</f>
        <v>III. čtvrtletí 2022</v>
      </c>
    </row>
    <row r="2" spans="1:17" ht="6" customHeight="1" x14ac:dyDescent="0.2"/>
    <row r="3" spans="1:17" ht="12" customHeight="1" x14ac:dyDescent="0.2">
      <c r="A3" s="512" t="str">
        <f>'3.1'!A4</f>
        <v>2022</v>
      </c>
      <c r="B3" s="514" t="s">
        <v>19</v>
      </c>
      <c r="C3" s="515"/>
      <c r="D3" s="516"/>
      <c r="E3" s="514" t="s">
        <v>193</v>
      </c>
      <c r="F3" s="515"/>
      <c r="G3" s="516"/>
      <c r="H3" s="514" t="s">
        <v>195</v>
      </c>
      <c r="I3" s="515"/>
      <c r="J3" s="516"/>
      <c r="K3" s="514" t="s">
        <v>6</v>
      </c>
      <c r="L3" s="515"/>
      <c r="M3" s="516"/>
      <c r="N3" s="511" t="s">
        <v>206</v>
      </c>
      <c r="O3" s="511"/>
      <c r="P3" s="511"/>
      <c r="Q3" s="22"/>
    </row>
    <row r="4" spans="1:17" ht="14.1" customHeight="1" x14ac:dyDescent="0.2">
      <c r="A4" s="513"/>
      <c r="B4" s="517" t="s">
        <v>227</v>
      </c>
      <c r="C4" s="518"/>
      <c r="D4" s="519"/>
      <c r="E4" s="517" t="s">
        <v>227</v>
      </c>
      <c r="F4" s="518"/>
      <c r="G4" s="519"/>
      <c r="H4" s="517" t="s">
        <v>227</v>
      </c>
      <c r="I4" s="518"/>
      <c r="J4" s="519"/>
      <c r="K4" s="517" t="s">
        <v>227</v>
      </c>
      <c r="L4" s="518"/>
      <c r="M4" s="519"/>
      <c r="N4" s="520" t="s">
        <v>168</v>
      </c>
      <c r="O4" s="520"/>
      <c r="P4" s="520"/>
      <c r="Q4" s="22"/>
    </row>
    <row r="5" spans="1:17" x14ac:dyDescent="0.2">
      <c r="A5" s="513"/>
      <c r="B5" s="386" t="s">
        <v>66</v>
      </c>
      <c r="C5" s="385" t="s">
        <v>67</v>
      </c>
      <c r="D5" s="390" t="s">
        <v>68</v>
      </c>
      <c r="E5" s="386" t="s">
        <v>66</v>
      </c>
      <c r="F5" s="385" t="s">
        <v>67</v>
      </c>
      <c r="G5" s="390" t="s">
        <v>68</v>
      </c>
      <c r="H5" s="386" t="s">
        <v>66</v>
      </c>
      <c r="I5" s="385" t="s">
        <v>67</v>
      </c>
      <c r="J5" s="390" t="s">
        <v>68</v>
      </c>
      <c r="K5" s="386" t="s">
        <v>66</v>
      </c>
      <c r="L5" s="385" t="s">
        <v>67</v>
      </c>
      <c r="M5" s="390" t="s">
        <v>68</v>
      </c>
      <c r="N5" s="434" t="s">
        <v>66</v>
      </c>
      <c r="O5" s="434" t="s">
        <v>67</v>
      </c>
      <c r="P5" s="434" t="s">
        <v>68</v>
      </c>
      <c r="Q5" s="22"/>
    </row>
    <row r="6" spans="1:17" ht="12" customHeight="1" x14ac:dyDescent="0.2">
      <c r="A6" s="507" t="s">
        <v>16</v>
      </c>
      <c r="B6" s="509">
        <f>SUM(B7:D7)</f>
        <v>548.4917660000001</v>
      </c>
      <c r="C6" s="506"/>
      <c r="D6" s="510"/>
      <c r="E6" s="509">
        <f>SUM(E7:G7)</f>
        <v>8.9195139999999995</v>
      </c>
      <c r="F6" s="506"/>
      <c r="G6" s="510"/>
      <c r="H6" s="509">
        <f>SUM(H7:J7)</f>
        <v>0.23658399999999999</v>
      </c>
      <c r="I6" s="506"/>
      <c r="J6" s="510"/>
      <c r="K6" s="509">
        <f>SUM(K7:M7)</f>
        <v>539.57225200000005</v>
      </c>
      <c r="L6" s="506"/>
      <c r="M6" s="510"/>
      <c r="N6" s="506">
        <f>P7</f>
        <v>1363.5</v>
      </c>
      <c r="O6" s="506"/>
      <c r="P6" s="506"/>
      <c r="Q6" s="22"/>
    </row>
    <row r="7" spans="1:17" s="111" customFormat="1" ht="15" customHeight="1" x14ac:dyDescent="0.2">
      <c r="A7" s="508"/>
      <c r="B7" s="271">
        <f t="shared" ref="B7:M7" si="0">SUM(B8:B19)</f>
        <v>121.12724300000001</v>
      </c>
      <c r="C7" s="272">
        <f t="shared" si="0"/>
        <v>237.09286300000002</v>
      </c>
      <c r="D7" s="273">
        <f t="shared" si="0"/>
        <v>190.27166000000003</v>
      </c>
      <c r="E7" s="271">
        <f t="shared" si="0"/>
        <v>2.1545599999999996</v>
      </c>
      <c r="F7" s="272">
        <f t="shared" si="0"/>
        <v>3.5685479999999998</v>
      </c>
      <c r="G7" s="273">
        <f t="shared" si="0"/>
        <v>3.1964060000000005</v>
      </c>
      <c r="H7" s="271">
        <f t="shared" si="0"/>
        <v>0</v>
      </c>
      <c r="I7" s="272">
        <f t="shared" si="0"/>
        <v>0</v>
      </c>
      <c r="J7" s="273">
        <f t="shared" si="0"/>
        <v>0.23658399999999999</v>
      </c>
      <c r="K7" s="271">
        <f t="shared" si="0"/>
        <v>118.972683</v>
      </c>
      <c r="L7" s="272">
        <f t="shared" si="0"/>
        <v>233.52431500000003</v>
      </c>
      <c r="M7" s="273">
        <f t="shared" si="0"/>
        <v>187.07525400000003</v>
      </c>
      <c r="N7" s="435">
        <v>1363.5</v>
      </c>
      <c r="O7" s="435">
        <v>1363.5</v>
      </c>
      <c r="P7" s="435">
        <v>1363.5</v>
      </c>
      <c r="Q7" s="18"/>
    </row>
    <row r="8" spans="1:17" ht="12" customHeight="1" x14ac:dyDescent="0.2">
      <c r="A8" s="261" t="s">
        <v>150</v>
      </c>
      <c r="B8" s="268">
        <v>0</v>
      </c>
      <c r="C8" s="7">
        <v>0</v>
      </c>
      <c r="D8" s="265">
        <v>0</v>
      </c>
      <c r="E8" s="268">
        <v>0</v>
      </c>
      <c r="F8" s="7">
        <v>0</v>
      </c>
      <c r="G8" s="265">
        <v>0</v>
      </c>
      <c r="H8" s="268">
        <v>0</v>
      </c>
      <c r="I8" s="7">
        <v>0</v>
      </c>
      <c r="J8" s="265">
        <v>0</v>
      </c>
      <c r="K8" s="268">
        <v>0</v>
      </c>
      <c r="L8" s="7">
        <v>0</v>
      </c>
      <c r="M8" s="265">
        <v>0</v>
      </c>
      <c r="N8" s="7"/>
      <c r="O8" s="7"/>
      <c r="P8" s="7"/>
      <c r="Q8" s="22"/>
    </row>
    <row r="9" spans="1:17" ht="12" customHeight="1" x14ac:dyDescent="0.2">
      <c r="A9" s="261" t="s">
        <v>149</v>
      </c>
      <c r="B9" s="268">
        <v>0</v>
      </c>
      <c r="C9" s="7">
        <v>0</v>
      </c>
      <c r="D9" s="265">
        <v>0</v>
      </c>
      <c r="E9" s="268">
        <v>0</v>
      </c>
      <c r="F9" s="7">
        <v>0</v>
      </c>
      <c r="G9" s="265">
        <v>0</v>
      </c>
      <c r="H9" s="268">
        <v>0</v>
      </c>
      <c r="I9" s="7">
        <v>0</v>
      </c>
      <c r="J9" s="265">
        <v>0</v>
      </c>
      <c r="K9" s="268">
        <v>0</v>
      </c>
      <c r="L9" s="7">
        <v>0</v>
      </c>
      <c r="M9" s="265">
        <v>0</v>
      </c>
      <c r="N9" s="7"/>
      <c r="O9" s="7"/>
      <c r="P9" s="7"/>
      <c r="Q9" s="22"/>
    </row>
    <row r="10" spans="1:17" ht="12" customHeight="1" x14ac:dyDescent="0.2">
      <c r="A10" s="261" t="s">
        <v>148</v>
      </c>
      <c r="B10" s="268">
        <v>0</v>
      </c>
      <c r="C10" s="7">
        <v>0</v>
      </c>
      <c r="D10" s="265">
        <v>0</v>
      </c>
      <c r="E10" s="268">
        <v>0</v>
      </c>
      <c r="F10" s="7">
        <v>0</v>
      </c>
      <c r="G10" s="265">
        <v>0</v>
      </c>
      <c r="H10" s="268">
        <v>0</v>
      </c>
      <c r="I10" s="7">
        <v>0</v>
      </c>
      <c r="J10" s="265">
        <v>0</v>
      </c>
      <c r="K10" s="268">
        <v>0</v>
      </c>
      <c r="L10" s="7">
        <v>0</v>
      </c>
      <c r="M10" s="265">
        <v>0</v>
      </c>
      <c r="N10" s="7"/>
      <c r="O10" s="7"/>
      <c r="P10" s="7"/>
      <c r="Q10" s="22"/>
    </row>
    <row r="11" spans="1:17" ht="12" customHeight="1" x14ac:dyDescent="0.2">
      <c r="A11" s="261" t="s">
        <v>147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268">
        <v>0</v>
      </c>
      <c r="L11" s="7">
        <v>0</v>
      </c>
      <c r="M11" s="265">
        <v>0</v>
      </c>
      <c r="N11" s="7"/>
      <c r="O11" s="7"/>
      <c r="P11" s="7"/>
      <c r="Q11" s="22"/>
    </row>
    <row r="12" spans="1:17" ht="12" customHeight="1" x14ac:dyDescent="0.2">
      <c r="A12" s="261" t="s">
        <v>146</v>
      </c>
      <c r="B12" s="268">
        <v>0</v>
      </c>
      <c r="C12" s="7">
        <v>0</v>
      </c>
      <c r="D12" s="265">
        <v>0</v>
      </c>
      <c r="E12" s="268">
        <v>0</v>
      </c>
      <c r="F12" s="7">
        <v>0</v>
      </c>
      <c r="G12" s="265">
        <v>0</v>
      </c>
      <c r="H12" s="268">
        <v>0</v>
      </c>
      <c r="I12" s="7">
        <v>0</v>
      </c>
      <c r="J12" s="265">
        <v>0</v>
      </c>
      <c r="K12" s="268">
        <v>0</v>
      </c>
      <c r="L12" s="7">
        <v>0</v>
      </c>
      <c r="M12" s="265">
        <v>0</v>
      </c>
      <c r="N12" s="7"/>
      <c r="O12" s="7"/>
      <c r="P12" s="7"/>
      <c r="Q12" s="22"/>
    </row>
    <row r="13" spans="1:17" ht="12" customHeight="1" x14ac:dyDescent="0.2">
      <c r="A13" s="261" t="s">
        <v>145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0</v>
      </c>
      <c r="H13" s="268">
        <v>0</v>
      </c>
      <c r="I13" s="7">
        <v>0</v>
      </c>
      <c r="J13" s="265">
        <v>0</v>
      </c>
      <c r="K13" s="268">
        <v>0</v>
      </c>
      <c r="L13" s="7">
        <v>0</v>
      </c>
      <c r="M13" s="265">
        <v>0</v>
      </c>
      <c r="N13" s="7"/>
      <c r="O13" s="7"/>
      <c r="P13" s="7"/>
      <c r="Q13" s="22"/>
    </row>
    <row r="14" spans="1:17" ht="12" customHeight="1" x14ac:dyDescent="0.2">
      <c r="A14" s="261" t="s">
        <v>144</v>
      </c>
      <c r="B14" s="268">
        <v>0</v>
      </c>
      <c r="C14" s="7">
        <v>0</v>
      </c>
      <c r="D14" s="265">
        <v>0</v>
      </c>
      <c r="E14" s="268">
        <v>0</v>
      </c>
      <c r="F14" s="7">
        <v>0</v>
      </c>
      <c r="G14" s="265">
        <v>0</v>
      </c>
      <c r="H14" s="268">
        <v>0</v>
      </c>
      <c r="I14" s="7">
        <v>0</v>
      </c>
      <c r="J14" s="265">
        <v>0</v>
      </c>
      <c r="K14" s="268">
        <v>0</v>
      </c>
      <c r="L14" s="7">
        <v>0</v>
      </c>
      <c r="M14" s="265">
        <v>0</v>
      </c>
      <c r="N14" s="7"/>
      <c r="O14" s="7"/>
      <c r="P14" s="7"/>
      <c r="Q14" s="22"/>
    </row>
    <row r="15" spans="1:17" ht="12" customHeight="1" x14ac:dyDescent="0.2">
      <c r="A15" s="261" t="s">
        <v>143</v>
      </c>
      <c r="B15" s="268">
        <v>0</v>
      </c>
      <c r="C15" s="7">
        <v>0</v>
      </c>
      <c r="D15" s="265">
        <v>0</v>
      </c>
      <c r="E15" s="268">
        <v>0</v>
      </c>
      <c r="F15" s="7">
        <v>0</v>
      </c>
      <c r="G15" s="265">
        <v>0</v>
      </c>
      <c r="H15" s="268">
        <v>0</v>
      </c>
      <c r="I15" s="7">
        <v>0</v>
      </c>
      <c r="J15" s="265">
        <v>0</v>
      </c>
      <c r="K15" s="268">
        <v>0</v>
      </c>
      <c r="L15" s="7">
        <v>0</v>
      </c>
      <c r="M15" s="265">
        <v>0</v>
      </c>
      <c r="N15" s="7"/>
      <c r="O15" s="7"/>
      <c r="P15" s="7"/>
      <c r="Q15" s="22"/>
    </row>
    <row r="16" spans="1:17" ht="12" customHeight="1" x14ac:dyDescent="0.2">
      <c r="A16" s="261" t="s">
        <v>142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268">
        <v>0</v>
      </c>
      <c r="L16" s="7">
        <v>0</v>
      </c>
      <c r="M16" s="265">
        <v>0</v>
      </c>
      <c r="N16" s="7"/>
      <c r="O16" s="7"/>
      <c r="P16" s="7"/>
      <c r="Q16" s="22"/>
    </row>
    <row r="17" spans="1:17" ht="12" customHeight="1" x14ac:dyDescent="0.2">
      <c r="A17" s="261" t="s">
        <v>14</v>
      </c>
      <c r="B17" s="268">
        <v>0.28641</v>
      </c>
      <c r="C17" s="7">
        <v>0</v>
      </c>
      <c r="D17" s="265">
        <v>0.35525000000000001</v>
      </c>
      <c r="E17" s="268">
        <v>7.0220000000000005E-2</v>
      </c>
      <c r="F17" s="7">
        <v>0</v>
      </c>
      <c r="G17" s="265">
        <v>0.17416999999999999</v>
      </c>
      <c r="H17" s="268">
        <v>0</v>
      </c>
      <c r="I17" s="7">
        <v>0</v>
      </c>
      <c r="J17" s="265">
        <v>3.5E-4</v>
      </c>
      <c r="K17" s="268">
        <v>0.21618999999999999</v>
      </c>
      <c r="L17" s="7">
        <v>0</v>
      </c>
      <c r="M17" s="265">
        <v>0.18108000000000002</v>
      </c>
      <c r="N17" s="7"/>
      <c r="O17" s="7"/>
      <c r="P17" s="7"/>
      <c r="Q17" s="22"/>
    </row>
    <row r="18" spans="1:17" ht="12" customHeight="1" x14ac:dyDescent="0.2">
      <c r="A18" s="261" t="s">
        <v>141</v>
      </c>
      <c r="B18" s="268">
        <v>0</v>
      </c>
      <c r="C18" s="7">
        <v>0</v>
      </c>
      <c r="D18" s="265">
        <v>0</v>
      </c>
      <c r="E18" s="268">
        <v>0</v>
      </c>
      <c r="F18" s="7">
        <v>0</v>
      </c>
      <c r="G18" s="265">
        <v>0</v>
      </c>
      <c r="H18" s="268">
        <v>0</v>
      </c>
      <c r="I18" s="7">
        <v>0</v>
      </c>
      <c r="J18" s="265">
        <v>0</v>
      </c>
      <c r="K18" s="268">
        <v>0</v>
      </c>
      <c r="L18" s="7">
        <v>0</v>
      </c>
      <c r="M18" s="265">
        <v>0</v>
      </c>
      <c r="N18" s="7"/>
      <c r="O18" s="7"/>
      <c r="P18" s="7"/>
      <c r="Q18" s="22"/>
    </row>
    <row r="19" spans="1:17" ht="12" customHeight="1" x14ac:dyDescent="0.2">
      <c r="A19" s="262" t="s">
        <v>140</v>
      </c>
      <c r="B19" s="269">
        <v>120.840833</v>
      </c>
      <c r="C19" s="264">
        <v>237.09286300000002</v>
      </c>
      <c r="D19" s="266">
        <v>189.91641000000001</v>
      </c>
      <c r="E19" s="269">
        <v>2.0843399999999996</v>
      </c>
      <c r="F19" s="264">
        <v>3.5685479999999998</v>
      </c>
      <c r="G19" s="266">
        <v>3.0222360000000004</v>
      </c>
      <c r="H19" s="269">
        <v>0</v>
      </c>
      <c r="I19" s="264">
        <v>0</v>
      </c>
      <c r="J19" s="266">
        <v>0.236234</v>
      </c>
      <c r="K19" s="269">
        <v>118.75649300000001</v>
      </c>
      <c r="L19" s="264">
        <v>233.52431500000003</v>
      </c>
      <c r="M19" s="266">
        <v>186.89417400000002</v>
      </c>
      <c r="N19" s="264"/>
      <c r="O19" s="264"/>
      <c r="P19" s="264"/>
      <c r="Q19" s="22"/>
    </row>
    <row r="20" spans="1:17" ht="12" customHeight="1" x14ac:dyDescent="0.2">
      <c r="A20" s="507" t="s">
        <v>17</v>
      </c>
      <c r="B20" s="509">
        <f>SUM(B21:D21)</f>
        <v>852.15003900000011</v>
      </c>
      <c r="C20" s="506"/>
      <c r="D20" s="510"/>
      <c r="E20" s="509">
        <f>SUM(E21:G21)</f>
        <v>55.375542000000017</v>
      </c>
      <c r="F20" s="506"/>
      <c r="G20" s="510"/>
      <c r="H20" s="509">
        <f>SUM(H21:J21)</f>
        <v>7.8890689999999992</v>
      </c>
      <c r="I20" s="506"/>
      <c r="J20" s="510"/>
      <c r="K20" s="509">
        <f>SUM(K21:M21)</f>
        <v>796.77449700000011</v>
      </c>
      <c r="L20" s="506"/>
      <c r="M20" s="510"/>
      <c r="N20" s="506">
        <f>P21</f>
        <v>1006.2435000000002</v>
      </c>
      <c r="O20" s="506"/>
      <c r="P20" s="506"/>
      <c r="Q20" s="22"/>
    </row>
    <row r="21" spans="1:17" s="111" customFormat="1" ht="15" customHeight="1" x14ac:dyDescent="0.2">
      <c r="A21" s="508"/>
      <c r="B21" s="271">
        <f>SUM(B22:B33)</f>
        <v>280.13949299999996</v>
      </c>
      <c r="C21" s="272">
        <f t="shared" ref="C21:M21" si="1">SUM(C22:C33)</f>
        <v>282.76736</v>
      </c>
      <c r="D21" s="273">
        <f t="shared" si="1"/>
        <v>289.24318600000009</v>
      </c>
      <c r="E21" s="271">
        <f t="shared" si="1"/>
        <v>18.786981999999998</v>
      </c>
      <c r="F21" s="272">
        <f t="shared" si="1"/>
        <v>18.630535000000009</v>
      </c>
      <c r="G21" s="273">
        <f t="shared" si="1"/>
        <v>17.958025000000013</v>
      </c>
      <c r="H21" s="271">
        <f t="shared" si="1"/>
        <v>2.6285949999999998</v>
      </c>
      <c r="I21" s="272">
        <f t="shared" si="1"/>
        <v>2.6229099999999996</v>
      </c>
      <c r="J21" s="273">
        <f t="shared" si="1"/>
        <v>2.6375639999999994</v>
      </c>
      <c r="K21" s="271">
        <f t="shared" si="1"/>
        <v>261.35251099999999</v>
      </c>
      <c r="L21" s="272">
        <f t="shared" si="1"/>
        <v>264.13682499999999</v>
      </c>
      <c r="M21" s="273">
        <f t="shared" si="1"/>
        <v>271.28516100000007</v>
      </c>
      <c r="N21" s="435">
        <v>998.35400000000004</v>
      </c>
      <c r="O21" s="435">
        <v>1001.3530000000001</v>
      </c>
      <c r="P21" s="435">
        <v>1006.2435000000002</v>
      </c>
      <c r="Q21" s="18"/>
    </row>
    <row r="22" spans="1:17" ht="12" customHeight="1" x14ac:dyDescent="0.2">
      <c r="A22" s="261" t="s">
        <v>150</v>
      </c>
      <c r="B22" s="268">
        <v>0.11278899999999999</v>
      </c>
      <c r="C22" s="7">
        <v>0.12116299999999999</v>
      </c>
      <c r="D22" s="265">
        <v>0.12960299999999997</v>
      </c>
      <c r="E22" s="268">
        <v>2.8259999999999995E-3</v>
      </c>
      <c r="F22" s="7">
        <v>5.1769999999999984E-3</v>
      </c>
      <c r="G22" s="265">
        <v>7.0879999999999997E-3</v>
      </c>
      <c r="H22" s="268">
        <v>0</v>
      </c>
      <c r="I22" s="7">
        <v>0</v>
      </c>
      <c r="J22" s="265">
        <v>0</v>
      </c>
      <c r="K22" s="268">
        <v>0.10996299999999999</v>
      </c>
      <c r="L22" s="7">
        <v>0.11598599999999999</v>
      </c>
      <c r="M22" s="265">
        <v>0.12251499999999997</v>
      </c>
      <c r="N22" s="7"/>
      <c r="O22" s="7"/>
      <c r="P22" s="7"/>
      <c r="Q22" s="22"/>
    </row>
    <row r="23" spans="1:17" ht="12" customHeight="1" x14ac:dyDescent="0.2">
      <c r="A23" s="261" t="s">
        <v>149</v>
      </c>
      <c r="B23" s="268">
        <v>215.58058699999998</v>
      </c>
      <c r="C23" s="7">
        <v>214.52251500000003</v>
      </c>
      <c r="D23" s="265">
        <v>212.58164000000016</v>
      </c>
      <c r="E23" s="268">
        <v>16.521392999999996</v>
      </c>
      <c r="F23" s="7">
        <v>16.37766400000001</v>
      </c>
      <c r="G23" s="265">
        <v>15.680503000000014</v>
      </c>
      <c r="H23" s="268">
        <v>1.9710899999999996</v>
      </c>
      <c r="I23" s="7">
        <v>1.9335459999999993</v>
      </c>
      <c r="J23" s="265">
        <v>1.8711939999999996</v>
      </c>
      <c r="K23" s="268">
        <v>199.05919399999999</v>
      </c>
      <c r="L23" s="7">
        <v>198.14485100000002</v>
      </c>
      <c r="M23" s="265">
        <v>196.90113700000015</v>
      </c>
      <c r="N23" s="7"/>
      <c r="O23" s="7"/>
      <c r="P23" s="7"/>
      <c r="Q23" s="22"/>
    </row>
    <row r="24" spans="1:17" ht="12" customHeight="1" x14ac:dyDescent="0.2">
      <c r="A24" s="261" t="s">
        <v>148</v>
      </c>
      <c r="B24" s="268">
        <v>0</v>
      </c>
      <c r="C24" s="7">
        <v>0</v>
      </c>
      <c r="D24" s="265">
        <v>0</v>
      </c>
      <c r="E24" s="268">
        <v>0</v>
      </c>
      <c r="F24" s="7">
        <v>0</v>
      </c>
      <c r="G24" s="265">
        <v>0</v>
      </c>
      <c r="H24" s="268">
        <v>0</v>
      </c>
      <c r="I24" s="7">
        <v>0</v>
      </c>
      <c r="J24" s="265">
        <v>0</v>
      </c>
      <c r="K24" s="268">
        <v>0</v>
      </c>
      <c r="L24" s="7">
        <v>0</v>
      </c>
      <c r="M24" s="265">
        <v>0</v>
      </c>
      <c r="N24" s="7"/>
      <c r="O24" s="7"/>
      <c r="P24" s="7"/>
      <c r="Q24" s="22"/>
    </row>
    <row r="25" spans="1:17" ht="12" customHeight="1" x14ac:dyDescent="0.2">
      <c r="A25" s="261" t="s">
        <v>147</v>
      </c>
      <c r="B25" s="268">
        <v>0</v>
      </c>
      <c r="C25" s="7">
        <v>0</v>
      </c>
      <c r="D25" s="265">
        <v>0</v>
      </c>
      <c r="E25" s="268">
        <v>0</v>
      </c>
      <c r="F25" s="7">
        <v>0</v>
      </c>
      <c r="G25" s="265">
        <v>0</v>
      </c>
      <c r="H25" s="268">
        <v>0</v>
      </c>
      <c r="I25" s="7">
        <v>0</v>
      </c>
      <c r="J25" s="265">
        <v>0</v>
      </c>
      <c r="K25" s="268">
        <v>0</v>
      </c>
      <c r="L25" s="7">
        <v>0</v>
      </c>
      <c r="M25" s="265">
        <v>0</v>
      </c>
      <c r="N25" s="7"/>
      <c r="O25" s="7"/>
      <c r="P25" s="7"/>
      <c r="Q25" s="22"/>
    </row>
    <row r="26" spans="1:17" ht="12" customHeight="1" x14ac:dyDescent="0.2">
      <c r="A26" s="261" t="s">
        <v>146</v>
      </c>
      <c r="B26" s="268">
        <v>0</v>
      </c>
      <c r="C26" s="7">
        <v>0</v>
      </c>
      <c r="D26" s="265">
        <v>0</v>
      </c>
      <c r="E26" s="268">
        <v>0</v>
      </c>
      <c r="F26" s="7">
        <v>0</v>
      </c>
      <c r="G26" s="265">
        <v>0</v>
      </c>
      <c r="H26" s="268">
        <v>0</v>
      </c>
      <c r="I26" s="7">
        <v>0</v>
      </c>
      <c r="J26" s="265">
        <v>0</v>
      </c>
      <c r="K26" s="268">
        <v>0</v>
      </c>
      <c r="L26" s="7">
        <v>0</v>
      </c>
      <c r="M26" s="265">
        <v>0</v>
      </c>
      <c r="N26" s="7"/>
      <c r="O26" s="7"/>
      <c r="P26" s="7"/>
      <c r="Q26" s="22"/>
    </row>
    <row r="27" spans="1:17" ht="12" customHeight="1" x14ac:dyDescent="0.2">
      <c r="A27" s="261" t="s">
        <v>145</v>
      </c>
      <c r="B27" s="268">
        <v>0</v>
      </c>
      <c r="C27" s="7">
        <v>0</v>
      </c>
      <c r="D27" s="265">
        <v>0</v>
      </c>
      <c r="E27" s="268">
        <v>0</v>
      </c>
      <c r="F27" s="7">
        <v>0</v>
      </c>
      <c r="G27" s="265">
        <v>0</v>
      </c>
      <c r="H27" s="268">
        <v>0</v>
      </c>
      <c r="I27" s="7">
        <v>0</v>
      </c>
      <c r="J27" s="265">
        <v>0</v>
      </c>
      <c r="K27" s="268">
        <v>0</v>
      </c>
      <c r="L27" s="7">
        <v>0</v>
      </c>
      <c r="M27" s="265">
        <v>0</v>
      </c>
      <c r="N27" s="7"/>
      <c r="O27" s="7"/>
      <c r="P27" s="7"/>
      <c r="Q27" s="22"/>
    </row>
    <row r="28" spans="1:17" ht="12" customHeight="1" x14ac:dyDescent="0.2">
      <c r="A28" s="261" t="s">
        <v>144</v>
      </c>
      <c r="B28" s="268">
        <v>5.777E-3</v>
      </c>
      <c r="C28" s="7">
        <v>9.4330000000000004E-3</v>
      </c>
      <c r="D28" s="265">
        <v>1.5085999999999999E-2</v>
      </c>
      <c r="E28" s="268">
        <v>1.65E-3</v>
      </c>
      <c r="F28" s="7">
        <v>1.786E-3</v>
      </c>
      <c r="G28" s="265">
        <v>3.431E-3</v>
      </c>
      <c r="H28" s="268">
        <v>0</v>
      </c>
      <c r="I28" s="7">
        <v>0</v>
      </c>
      <c r="J28" s="265">
        <v>0</v>
      </c>
      <c r="K28" s="268">
        <v>4.1270000000000005E-3</v>
      </c>
      <c r="L28" s="7">
        <v>7.6470000000000002E-3</v>
      </c>
      <c r="M28" s="265">
        <v>1.1654999999999999E-2</v>
      </c>
      <c r="N28" s="7"/>
      <c r="O28" s="7"/>
      <c r="P28" s="7"/>
      <c r="Q28" s="22"/>
    </row>
    <row r="29" spans="1:17" ht="12" customHeight="1" x14ac:dyDescent="0.2">
      <c r="A29" s="261" t="s">
        <v>143</v>
      </c>
      <c r="B29" s="268">
        <v>0</v>
      </c>
      <c r="C29" s="7">
        <v>0</v>
      </c>
      <c r="D29" s="265">
        <v>0</v>
      </c>
      <c r="E29" s="268">
        <v>0</v>
      </c>
      <c r="F29" s="7">
        <v>0</v>
      </c>
      <c r="G29" s="265">
        <v>0</v>
      </c>
      <c r="H29" s="268">
        <v>0</v>
      </c>
      <c r="I29" s="7">
        <v>0</v>
      </c>
      <c r="J29" s="265">
        <v>0</v>
      </c>
      <c r="K29" s="268">
        <v>0</v>
      </c>
      <c r="L29" s="7">
        <v>0</v>
      </c>
      <c r="M29" s="265">
        <v>0</v>
      </c>
      <c r="N29" s="7"/>
      <c r="O29" s="7"/>
      <c r="P29" s="7"/>
      <c r="Q29" s="22"/>
    </row>
    <row r="30" spans="1:17" ht="12" customHeight="1" x14ac:dyDescent="0.2">
      <c r="A30" s="261" t="s">
        <v>142</v>
      </c>
      <c r="B30" s="268">
        <v>22.503764</v>
      </c>
      <c r="C30" s="7">
        <v>21.922130000000003</v>
      </c>
      <c r="D30" s="265">
        <v>21.156614999999999</v>
      </c>
      <c r="E30" s="268">
        <v>1.101275</v>
      </c>
      <c r="F30" s="7">
        <v>1.039479</v>
      </c>
      <c r="G30" s="265">
        <v>0.85883300000000007</v>
      </c>
      <c r="H30" s="268">
        <v>1.5276999999999999E-2</v>
      </c>
      <c r="I30" s="7">
        <v>1.8726E-2</v>
      </c>
      <c r="J30" s="265">
        <v>2.0052E-2</v>
      </c>
      <c r="K30" s="268">
        <v>21.402488999999999</v>
      </c>
      <c r="L30" s="7">
        <v>20.882651000000003</v>
      </c>
      <c r="M30" s="265">
        <v>20.297781999999998</v>
      </c>
      <c r="N30" s="7"/>
      <c r="O30" s="7"/>
      <c r="P30" s="7"/>
      <c r="Q30" s="22"/>
    </row>
    <row r="31" spans="1:17" ht="12" customHeight="1" x14ac:dyDescent="0.2">
      <c r="A31" s="261" t="s">
        <v>14</v>
      </c>
      <c r="B31" s="268">
        <v>0</v>
      </c>
      <c r="C31" s="7">
        <v>0</v>
      </c>
      <c r="D31" s="265">
        <v>0</v>
      </c>
      <c r="E31" s="268">
        <v>0</v>
      </c>
      <c r="F31" s="7">
        <v>0</v>
      </c>
      <c r="G31" s="265">
        <v>0</v>
      </c>
      <c r="H31" s="268">
        <v>0</v>
      </c>
      <c r="I31" s="7">
        <v>0</v>
      </c>
      <c r="J31" s="265">
        <v>0</v>
      </c>
      <c r="K31" s="268">
        <v>0</v>
      </c>
      <c r="L31" s="7">
        <v>0</v>
      </c>
      <c r="M31" s="265">
        <v>0</v>
      </c>
      <c r="N31" s="7"/>
      <c r="O31" s="7"/>
      <c r="P31" s="7"/>
      <c r="Q31" s="22"/>
    </row>
    <row r="32" spans="1:17" ht="12" customHeight="1" x14ac:dyDescent="0.2">
      <c r="A32" s="261" t="s">
        <v>141</v>
      </c>
      <c r="B32" s="268">
        <v>0.7670260000000001</v>
      </c>
      <c r="C32" s="7">
        <v>0.77127700000000021</v>
      </c>
      <c r="D32" s="265">
        <v>0.73976300000000017</v>
      </c>
      <c r="E32" s="268">
        <v>0.12534699999999999</v>
      </c>
      <c r="F32" s="7">
        <v>0.12381500000000001</v>
      </c>
      <c r="G32" s="265">
        <v>8.0557000000000017E-2</v>
      </c>
      <c r="H32" s="268">
        <v>1.4496E-2</v>
      </c>
      <c r="I32" s="7">
        <v>1.4330000000000001E-2</v>
      </c>
      <c r="J32" s="265">
        <v>1.3700999999999998E-2</v>
      </c>
      <c r="K32" s="268">
        <v>0.64167900000000011</v>
      </c>
      <c r="L32" s="7">
        <v>0.6474620000000002</v>
      </c>
      <c r="M32" s="265">
        <v>0.65920600000000018</v>
      </c>
      <c r="N32" s="7"/>
      <c r="O32" s="7"/>
      <c r="P32" s="7"/>
      <c r="Q32" s="22"/>
    </row>
    <row r="33" spans="1:17" ht="12" customHeight="1" x14ac:dyDescent="0.2">
      <c r="A33" s="262" t="s">
        <v>140</v>
      </c>
      <c r="B33" s="270">
        <v>41.169550000000001</v>
      </c>
      <c r="C33" s="263">
        <v>45.420841999999979</v>
      </c>
      <c r="D33" s="267">
        <v>54.620478999999939</v>
      </c>
      <c r="E33" s="270">
        <v>1.0344909999999989</v>
      </c>
      <c r="F33" s="263">
        <v>1.0826139999999991</v>
      </c>
      <c r="G33" s="267">
        <v>1.3276129999999984</v>
      </c>
      <c r="H33" s="270">
        <v>0.62773200000000062</v>
      </c>
      <c r="I33" s="263">
        <v>0.65630800000000022</v>
      </c>
      <c r="J33" s="267">
        <v>0.73261699999999996</v>
      </c>
      <c r="K33" s="270">
        <v>40.135059000000005</v>
      </c>
      <c r="L33" s="263">
        <v>44.33822799999998</v>
      </c>
      <c r="M33" s="267">
        <v>53.29286599999994</v>
      </c>
      <c r="N33" s="264"/>
      <c r="O33" s="264"/>
      <c r="P33" s="264"/>
      <c r="Q33" s="22"/>
    </row>
    <row r="34" spans="1:17" s="109" customFormat="1" ht="11.25" x14ac:dyDescent="0.2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13</vt:i4>
      </vt:variant>
    </vt:vector>
  </HeadingPairs>
  <TitlesOfParts>
    <vt:vector size="5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'7.2'!Oblast_tisku</vt:lpstr>
      <vt:lpstr>'7.3'!Oblast_tisku</vt:lpstr>
      <vt:lpstr>'7.4'!Oblast_tisku</vt:lpstr>
      <vt:lpstr>'7.5'!Oblast_tisku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2022-11-14T07:45:27Z</cp:lastPrinted>
  <dcterms:created xsi:type="dcterms:W3CDTF">2006-03-02T11:20:40Z</dcterms:created>
  <dcterms:modified xsi:type="dcterms:W3CDTF">2022-11-14T12:42:28Z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