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2\2Q_2022_elektro\verze_1\"/>
    </mc:Choice>
  </mc:AlternateContent>
  <xr:revisionPtr revIDLastSave="0" documentId="13_ncr:1_{B4DA176D-C809-4CC3-9648-EA2ECF94EC63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"4. 8. 2022"</definedName>
    <definedName name="_xlnm.Print_Area" localSheetId="4">'2'!$A$1:$G$51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33" i="107"/>
  <c r="H34" i="107"/>
  <c r="H35" i="107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J6" i="33" s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F4" i="140" l="1"/>
  <c r="E31" i="140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F29" i="140" l="1"/>
  <c r="C7" i="110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<sst xmlns="http://schemas.openxmlformats.org/spreadsheetml/2006/main" count="1935" uniqueCount="442">
  <si>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</si>
  <si>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</si>
  <si>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</si>
  <si>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</si>
  <si>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</si>
  <si>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</si>
  <si>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</si>
  <si>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</si>
  <si>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</si>
  <si>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</si>
  <si>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</si>
  <si>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</si>
  <si>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</si>
  <si>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</si>
  <si>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</si>
  <si>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</si>
  <si>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</si>
  <si>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</si>
  <si>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</si>
  <si>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</si>
  <si>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</si>
  <si>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</si>
  <si>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</si>
  <si>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</si>
  <si>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</si>
  <si>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</si>
  <si>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</si>
  <si>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</si>
  <si>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</si>
  <si>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</si>
  <si>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</si>
  <si>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</si>
  <si>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</si>
  <si>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</si>
  <si>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</si>
  <si>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</si>
  <si>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</si>
  <si>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</si>
  <si>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</si>
  <si>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</si>
  <si>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</si>
  <si>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</si>
  <si>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</si>
  <si>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</si>
  <si>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</si>
  <si>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</si>
  <si>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</si>
  <si>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</si>
  <si>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</si>
  <si>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</si>
  <si>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</si>
  <si>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</si>
  <si>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</si>
  <si>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</si>
  <si>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</si>
  <si>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</si>
  <si>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</si>
  <si>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</si>
  <si>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</si>
  <si>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</si>
  <si>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</si>
  <si>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</si>
  <si>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</si>
  <si>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</si>
  <si>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</si>
  <si>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</si>
  <si>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</si>
  <si>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</si>
  <si>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</si>
  <si>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</si>
  <si>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</si>
  <si>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</si>
  <si>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</si>
  <si>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</si>
  <si>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</si>
  <si>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</si>
  <si>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</si>
  <si>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</si>
  <si>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</si>
  <si>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</si>
  <si>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</si>
  <si>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</si>
  <si>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</si>
  <si>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</si>
  <si>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</si>
  <si>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</si>
  <si>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</si>
  <si>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</si>
  <si>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</si>
  <si>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</si>
  <si>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</si>
  <si>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</si>
  <si>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</si>
  <si>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</si>
  <si>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</si>
  <si>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</si>
  <si>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</si>
  <si>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</si>
  <si>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</si>
  <si>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</si>
  <si>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</si>
  <si>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</si>
  <si>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</si>
  <si>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</si>
  <si>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</si>
  <si>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</si>
  <si>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</si>
  <si>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</si>
  <si>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</si>
  <si>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</si>
  <si>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</si>
  <si>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</si>
  <si>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</si>
  <si>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</si>
  <si>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</si>
  <si>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</si>
  <si>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</si>
  <si>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</si>
  <si>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</si>
  <si>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</si>
  <si>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</si>
  <si>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</si>
  <si>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</si>
  <si>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</si>
  <si>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</si>
  <si>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</si>
  <si>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</si>
  <si>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</si>
  <si>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</si>
  <si>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</si>
  <si>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</si>
  <si>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</si>
  <si>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</si>
  <si>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</si>
  <si>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</si>
  <si>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</si>
  <si>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</si>
  <si>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</si>
  <si>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</si>
  <si>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</si>
  <si>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</si>
  <si>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</si>
  <si>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</si>
  <si>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</si>
  <si>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</si>
  <si>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</si>
  <si>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</si>
  <si>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</si>
  <si>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</si>
  <si>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</si>
  <si>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</si>
  <si>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</si>
  <si>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</si>
  <si>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</si>
  <si>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</si>
  <si>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</si>
  <si>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</si>
  <si>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</si>
  <si>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</si>
  <si>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</si>
  <si>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</si>
  <si>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</si>
  <si>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</si>
  <si>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</si>
  <si>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</si>
  <si>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</si>
  <si>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</si>
  <si>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</si>
  <si>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</si>
  <si>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</si>
  <si>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</si>
  <si>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</si>
  <si>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</si>
  <si>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</si>
  <si>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</si>
  <si>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</si>
  <si>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</si>
  <si>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</si>
  <si>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</si>
  <si>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</si>
  <si>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</si>
  <si>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</si>
  <si>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</si>
  <si>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</si>
  <si>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</si>
  <si>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</si>
  <si>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</si>
  <si>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</si>
  <si>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</si>
  <si>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</si>
  <si>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</si>
  <si>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</si>
  <si>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</si>
  <si>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</si>
  <si>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</si>
  <si>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</si>
  <si>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</si>
  <si>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</si>
  <si>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</si>
  <si>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</si>
  <si>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</si>
  <si>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</si>
  <si>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</si>
  <si>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</si>
  <si>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</si>
  <si>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</si>
  <si>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</si>
  <si>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</si>
  <si>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</si>
  <si>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</si>
  <si>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</si>
  <si>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</si>
  <si>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</si>
  <si>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</si>
  <si>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</si>
  <si>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</si>
  <si>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</si>
  <si>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</si>
  <si>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</si>
  <si>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</si>
  <si>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</si>
  <si>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</si>
  <si>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</si>
  <si>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</si>
  <si>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</si>
  <si>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</si>
  <si>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</si>
  <si>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</si>
  <si>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</si>
  <si>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</si>
  <si>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</si>
  <si>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</si>
  <si>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</si>
  <si>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</si>
  <si>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</si>
  <si>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</si>
  <si>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</si>
  <si>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</si>
  <si>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</si>
  <si>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</si>
  <si>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</si>
  <si>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</si>
  <si>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</si>
  <si>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</si>
  <si>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</si>
  <si>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</si>
  <si>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</si>
  <si>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</si>
  <si>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</si>
  <si>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</si>
  <si>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</si>
  <si>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</si>
  <si>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</si>
  <si>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</si>
  <si>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</si>
  <si>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</si>
  <si>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</si>
  <si>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</si>
  <si>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</si>
  <si>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</si>
  <si>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</si>
  <si>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</si>
  <si>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</si>
  <si>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</si>
  <si>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</si>
  <si>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</si>
  <si>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</si>
  <si>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</si>
  <si>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</si>
  <si>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</si>
  <si>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</si>
  <si>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</si>
  <si>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</si>
  <si>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</si>
  <si>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</si>
  <si>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</si>
  <si>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</si>
  <si>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</si>
  <si>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</si>
  <si>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</si>
  <si>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</si>
  <si>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</si>
  <si>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</si>
  <si>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</si>
  <si>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</si>
  <si>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</si>
  <si>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</si>
  <si>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</si>
  <si>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</si>
  <si>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</si>
  <si>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</si>
  <si>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</si>
  <si>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</si>
  <si>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</si>
  <si>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</si>
  <si>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</si>
  <si>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</si>
  <si>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</si>
  <si>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</si>
  <si>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</si>
  <si>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</si>
  <si>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</si>
  <si>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</si>
  <si>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</si>
  <si>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</si>
  <si>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</si>
  <si>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</si>
  <si>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</si>
  <si>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</si>
  <si>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</si>
  <si>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</si>
  <si>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</si>
  <si>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</si>
  <si>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</si>
  <si>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</si>
  <si>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</si>
  <si>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</si>
  <si>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</si>
  <si>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</si>
  <si>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</si>
  <si>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</si>
  <si>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</si>
  <si>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</si>
  <si>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</si>
  <si>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</si>
  <si>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</si>
  <si>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</si>
  <si>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</si>
  <si>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</si>
  <si>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</si>
  <si>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</si>
  <si>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</si>
  <si>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</si>
  <si>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r>
      <t xml:space="preserve">MOP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</si>
  <si>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MOO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</si>
  <si>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Jihočeský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</si>
  <si>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Jihomoravský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</si>
  <si>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Kraj Vysočina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</si>
  <si>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Zlínský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</si>
  <si>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Celkem ČR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</si>
  <si>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</si>
  <si>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</si>
  <si>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</si>
  <si>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</si>
  <si>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</si>
  <si>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</si>
  <si>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</si>
  <si>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</si>
  <si>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</si>
  <si>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</si>
  <si>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</si>
  <si>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</si>
  <si>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</si>
  <si>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</si>
  <si>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</si>
  <si>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</si>
  <si>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</si>
  <si>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</si>
  <si>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</si>
  <si>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</si>
  <si>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</si>
  <si>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</si>
  <si>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</si>
  <si>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</si>
  <si>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</si>
  <si>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</si>
  <si>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</si>
  <si>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</si>
  <si>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</si>
  <si>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</si>
  <si>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</si>
  <si>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</si>
  <si>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</si>
  <si>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</si>
  <si>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</si>
  <si>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</si>
  <si>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</si>
  <si>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</si>
  <si>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</si>
  <si>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</si>
  <si>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</si>
  <si>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</si>
  <si>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</si>
  <si>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</si>
  <si>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</si>
  <si>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</si>
  <si>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</si>
  <si>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</si>
  <si>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</si>
  <si>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</si>
  <si>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</si>
  <si>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</si>
  <si>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</si>
  <si>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</si>
  <si>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</si>
  <si>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</si>
  <si>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</si>
  <si>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</si>
  <si>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</si>
  <si>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</si>
  <si>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</si>
  <si>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</si>
  <si>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</si>
  <si>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kraji: Jihočeským, Jihomoravským, Krajem Vysočina a Zlínský krajem.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</si>
  <si>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 v kategoriích MOP a MOO.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</si>
  <si>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</si>
  <si>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</si>
  <si>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</si>
  <si>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</si>
  <si>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</si>
  <si>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</si>
  <si>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</si>
  <si>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7.3 Výroba a spotřeba: Jihomoravský kraj</t>
  </si>
  <si>
    <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</si>
  <si>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</si>
  <si>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</si>
  <si>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</si>
  <si>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</si>
  <si>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</si>
  <si>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</si>
  <si>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</si>
  <si>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</si>
  <si>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</si>
  <si>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</si>
  <si>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</si>
  <si>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</si>
  <si>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</si>
  <si>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</si>
  <si>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</si>
  <si>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</si>
  <si>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</si>
  <si>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</si>
  <si>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</si>
  <si>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</si>
  <si>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</si>
  <si>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</si>
  <si>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</si>
  <si>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</si>
  <si>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II. čtvrtletí 2022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</si>
  <si>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ZA II. ČTVRTLETÍ 2022</t>
    </r>
  </si>
  <si>
    <t>Energetický regulační úřad (ERÚ) zveřejňuje Čtvrtletní zprávu o provozu elektrizační soustavy ČR za II. čtvrtletí roku 2022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2022, kterou ERÚ předpokládá zveřejnit do konce května roku 2023.</t>
  </si>
  <si>
    <t>Vydání 15. 8.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</si>
</sst>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</numFmts>
  <fonts count="92" x14ac:knownFonts="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9"/>
      <color rgb="FF233060"/>
      <name val="Arial"/>
      <family val="2"/>
      <charset val="238"/>
      <scheme val="minor"/>
    </font>
    <font>
      <b/>
      <sz val="9"/>
      <color theme="6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sz val="11"/>
      <color rgb="FF1A3366"/>
      <name val="Arial"/>
      <family val="2"/>
      <charset val="238"/>
    </font>
    <font>
      <b/>
      <sz val="9"/>
      <color theme="1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</cellStyleXfs>
  <cellXfs count="600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3" fillId="0" borderId="0" xfId="50" applyNumberFormat="1" applyFont="1" applyFill="1" applyAlignment="1">
      <alignment horizontal="right"/>
    </xf>
    <xf numFmtId="164" fontId="73" fillId="0" borderId="0" xfId="50" applyNumberFormat="1" applyFont="1" applyFill="1" applyAlignment="1">
      <alignment horizontal="right"/>
    </xf>
    <xf numFmtId="174" fontId="73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3" fillId="0" borderId="9" xfId="50" applyFont="1" applyFill="1" applyBorder="1" applyAlignment="1">
      <alignment horizontal="right"/>
    </xf>
    <xf numFmtId="0" fontId="73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6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8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8" fillId="18" borderId="0" xfId="0" applyNumberFormat="1" applyFont="1" applyFill="1" applyBorder="1" applyAlignment="1">
      <alignment horizontal="left" vertical="center"/>
    </xf>
    <xf numFmtId="0" fontId="79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8" fillId="0" borderId="0" xfId="0" applyNumberFormat="1" applyFont="1" applyFill="1" applyBorder="1" applyAlignment="1">
      <alignment horizontal="left" vertical="center"/>
    </xf>
    <xf numFmtId="0" fontId="78" fillId="0" borderId="0" xfId="0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8" fillId="0" borderId="0" xfId="0" applyFont="1" applyFill="1" applyBorder="1" applyAlignment="1">
      <alignment horizontal="left" vertical="center" indent="1"/>
    </xf>
    <xf numFmtId="0" fontId="78" fillId="0" borderId="0" xfId="0" applyFont="1" applyFill="1" applyBorder="1" applyAlignment="1"/>
    <xf numFmtId="0" fontId="78" fillId="0" borderId="0" xfId="0" applyFont="1" applyFill="1" applyBorder="1" applyAlignment="1">
      <alignment horizontal="center" vertical="center"/>
    </xf>
    <xf numFmtId="49" fontId="78" fillId="0" borderId="0" xfId="44" applyNumberFormat="1" applyFont="1" applyFill="1" applyBorder="1" applyAlignment="1">
      <alignment horizontal="left" vertical="center"/>
    </xf>
    <xf numFmtId="0" fontId="80" fillId="0" borderId="0" xfId="0" applyFont="1" applyFill="1" applyBorder="1"/>
    <xf numFmtId="0" fontId="78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9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2" fillId="0" borderId="0" xfId="44" applyFont="1"/>
    <xf numFmtId="0" fontId="79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2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2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2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4" fillId="18" borderId="0" xfId="0" applyFont="1" applyFill="1" applyBorder="1"/>
    <xf numFmtId="0" fontId="82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9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3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9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9" fillId="0" borderId="0" xfId="0" applyFont="1" applyFill="1" applyBorder="1"/>
    <xf numFmtId="168" fontId="86" fillId="0" borderId="0" xfId="0" applyNumberFormat="1" applyFont="1" applyFill="1" applyBorder="1" applyAlignment="1">
      <alignment horizontal="right"/>
    </xf>
    <xf numFmtId="168" fontId="87" fillId="0" borderId="0" xfId="0" applyNumberFormat="1" applyFont="1" applyFill="1" applyBorder="1" applyAlignment="1">
      <alignment horizontal="left"/>
    </xf>
    <xf numFmtId="168" fontId="87" fillId="0" borderId="0" xfId="0" applyNumberFormat="1" applyFont="1" applyFill="1" applyBorder="1" applyAlignment="1">
      <alignment horizontal="right"/>
    </xf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2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3" fontId="29" fillId="18" borderId="0" xfId="0" applyNumberFormat="1" applyFont="1" applyFill="1" applyBorder="1" applyAlignment="1"/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3" fontId="29" fillId="18" borderId="11" xfId="0" applyNumberFormat="1" applyFont="1" applyFill="1" applyBorder="1" applyAlignment="1"/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2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8" fillId="0" borderId="0" xfId="44" applyFont="1"/>
    <xf numFmtId="0" fontId="89" fillId="0" borderId="0" xfId="0" applyFont="1" applyFill="1"/>
    <xf numFmtId="0" fontId="89" fillId="0" borderId="0" xfId="44" applyFont="1"/>
    <xf numFmtId="0" fontId="90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8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74" fillId="0" borderId="0" xfId="46" applyFont="1" applyAlignment="1">
      <alignment horizontal="left" vertical="center" wrapText="1"/>
    </xf>
    <xf numFmtId="0" fontId="75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4" fillId="0" borderId="0" xfId="50" applyFont="1" applyAlignment="1">
      <alignment horizontal="right"/>
    </xf>
    <xf numFmtId="0" fontId="73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3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91" fillId="18" borderId="10" xfId="0" applyFont="1" applyFill="1" applyBorder="1" applyAlignment="1">
      <alignment horizontal="left" vertical="top" wrapText="1"/>
    </xf>
    <xf numFmtId="0" fontId="91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1" fillId="18" borderId="15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91" fillId="18" borderId="10" xfId="0" applyFont="1" applyFill="1" applyBorder="1" applyAlignment="1">
      <alignment horizontal="left" vertical="top"/>
    </xf>
    <xf numFmtId="0" fontId="91" fillId="18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6" fillId="0" borderId="0" xfId="0" applyNumberFormat="1" applyFont="1" applyFill="1" applyBorder="1" applyAlignment="1">
      <alignment horizontal="center"/>
    </xf>
    <xf numFmtId="168" fontId="86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31" fillId="18" borderId="0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3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0948F"/>
      <color rgb="FFF7C9C7"/>
      <color rgb="FF646363"/>
      <color rgb="FF9D9D9C"/>
      <color rgb="FFD0D0D0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2544.2044699999997</c:v>
                </c:pt>
                <c:pt idx="4">
                  <c:v>2254.4457299999999</c:v>
                </c:pt>
                <c:pt idx="5">
                  <c:v>2365.3663099999999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4203.9870220000021</c:v>
                </c:pt>
                <c:pt idx="1">
                  <c:v>3372.2601100000002</c:v>
                </c:pt>
                <c:pt idx="2">
                  <c:v>4086.7874210000032</c:v>
                </c:pt>
                <c:pt idx="3">
                  <c:v>2980.2223190000009</c:v>
                </c:pt>
                <c:pt idx="4">
                  <c:v>2785.3999949999993</c:v>
                </c:pt>
                <c:pt idx="5">
                  <c:v>3058.863859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311.06209000000001</c:v>
                </c:pt>
                <c:pt idx="1">
                  <c:v>150.42146</c:v>
                </c:pt>
                <c:pt idx="2">
                  <c:v>313.35629799999992</c:v>
                </c:pt>
                <c:pt idx="3">
                  <c:v>41.595899999999993</c:v>
                </c:pt>
                <c:pt idx="4">
                  <c:v>168.06626900000001</c:v>
                </c:pt>
                <c:pt idx="5">
                  <c:v>253.36542500000002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378.0116390000004</c:v>
                </c:pt>
                <c:pt idx="1">
                  <c:v>340.29785800000053</c:v>
                </c:pt>
                <c:pt idx="2">
                  <c:v>370.47779699999984</c:v>
                </c:pt>
                <c:pt idx="3">
                  <c:v>333.1308569999992</c:v>
                </c:pt>
                <c:pt idx="4">
                  <c:v>302.24269399999997</c:v>
                </c:pt>
                <c:pt idx="5">
                  <c:v>277.57941399999964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205.71194800000001</c:v>
                </c:pt>
                <c:pt idx="1">
                  <c:v>176.98133799999988</c:v>
                </c:pt>
                <c:pt idx="2">
                  <c:v>205.68790899999999</c:v>
                </c:pt>
                <c:pt idx="3">
                  <c:v>198.43642100000011</c:v>
                </c:pt>
                <c:pt idx="4">
                  <c:v>164.82348099999999</c:v>
                </c:pt>
                <c:pt idx="5">
                  <c:v>130.88752299999987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82.262</c:v>
                </c:pt>
                <c:pt idx="4">
                  <c:v>65.53801</c:v>
                </c:pt>
                <c:pt idx="5">
                  <c:v>35.503520000000002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87.641524999999973</c:v>
                </c:pt>
                <c:pt idx="1">
                  <c:v>106.05078700000007</c:v>
                </c:pt>
                <c:pt idx="2">
                  <c:v>50.693154000000007</c:v>
                </c:pt>
                <c:pt idx="3">
                  <c:v>59.909255999999978</c:v>
                </c:pt>
                <c:pt idx="4">
                  <c:v>39.837859999999949</c:v>
                </c:pt>
                <c:pt idx="5">
                  <c:v>30.711366999999989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60.289559999999859</c:v>
                </c:pt>
                <c:pt idx="1">
                  <c:v>125.33480400000049</c:v>
                </c:pt>
                <c:pt idx="2">
                  <c:v>260.39672400000075</c:v>
                </c:pt>
                <c:pt idx="3">
                  <c:v>229.75829500000015</c:v>
                </c:pt>
                <c:pt idx="4">
                  <c:v>300.92865499999863</c:v>
                </c:pt>
                <c:pt idx="5">
                  <c:v>310.13282900000132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154.62833000000066</c:v>
                </c:pt>
                <c:pt idx="1">
                  <c:v>183.83799999999999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1397507.632</c:v>
                </c:pt>
                <c:pt idx="2">
                  <c:v>0</c:v>
                </c:pt>
                <c:pt idx="3">
                  <c:v>81519.219999999987</c:v>
                </c:pt>
                <c:pt idx="4">
                  <c:v>13397.018000000005</c:v>
                </c:pt>
                <c:pt idx="5">
                  <c:v>0</c:v>
                </c:pt>
                <c:pt idx="6">
                  <c:v>3396.5320000000002</c:v>
                </c:pt>
                <c:pt idx="7">
                  <c:v>37156.103999999992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4.5965772382544026E-2</c:v>
                </c:pt>
                <c:pt idx="1">
                  <c:v>4.2792669755284549E-2</c:v>
                </c:pt>
                <c:pt idx="2">
                  <c:v>5.2547546669186172E-2</c:v>
                </c:pt>
                <c:pt idx="3">
                  <c:v>4.6538729713192763E-2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0.13326425171878351</c:v>
                </c:pt>
                <c:pt idx="2">
                  <c:v>0</c:v>
                </c:pt>
                <c:pt idx="3">
                  <c:v>5.8849414496559706E-2</c:v>
                </c:pt>
                <c:pt idx="4">
                  <c:v>2.6544109359947173E-2</c:v>
                </c:pt>
                <c:pt idx="5">
                  <c:v>0</c:v>
                </c:pt>
                <c:pt idx="6">
                  <c:v>5.656835165715806E-2</c:v>
                </c:pt>
                <c:pt idx="7">
                  <c:v>4.6118387215040392E-2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477193.92100000003</c:v>
                </c:pt>
                <c:pt idx="1">
                  <c:v>432113.61099999998</c:v>
                </c:pt>
                <c:pt idx="2">
                  <c:v>488200.1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28693.112999999994</c:v>
                </c:pt>
                <c:pt idx="1">
                  <c:v>26567.959999999995</c:v>
                </c:pt>
                <c:pt idx="2">
                  <c:v>26258.146999999997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6972.2310000000025</c:v>
                </c:pt>
                <c:pt idx="1">
                  <c:v>4364.4200000000019</c:v>
                </c:pt>
                <c:pt idx="2">
                  <c:v>2060.3669999999997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1629.587</c:v>
                </c:pt>
                <c:pt idx="1">
                  <c:v>906.97599999999989</c:v>
                </c:pt>
                <c:pt idx="2">
                  <c:v>859.96899999999994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10087.562</c:v>
                </c:pt>
                <c:pt idx="1">
                  <c:v>13103.265999999981</c:v>
                </c:pt>
                <c:pt idx="2">
                  <c:v>13965.276000000009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0.15836702609109521</c:v>
                </c:pt>
                <c:pt idx="2">
                  <c:v>0</c:v>
                </c:pt>
                <c:pt idx="3">
                  <c:v>8.9291807053827804E-2</c:v>
                </c:pt>
                <c:pt idx="4">
                  <c:v>2.7111378755034502E-2</c:v>
                </c:pt>
                <c:pt idx="5">
                  <c:v>0</c:v>
                </c:pt>
                <c:pt idx="6">
                  <c:v>2.6035347965835232E-2</c:v>
                </c:pt>
                <c:pt idx="7">
                  <c:v>4.4190330589261792E-2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185894.30000000002</c:v>
                </c:pt>
                <c:pt idx="2">
                  <c:v>0</c:v>
                </c:pt>
                <c:pt idx="3">
                  <c:v>61161.281999999992</c:v>
                </c:pt>
                <c:pt idx="4">
                  <c:v>24348.914000000004</c:v>
                </c:pt>
                <c:pt idx="5">
                  <c:v>0</c:v>
                </c:pt>
                <c:pt idx="6">
                  <c:v>1987.7510000000002</c:v>
                </c:pt>
                <c:pt idx="7">
                  <c:v>82221.889000000025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2.4584641364523444E-2</c:v>
                </c:pt>
                <c:pt idx="1">
                  <c:v>6.1836846825517461E-2</c:v>
                </c:pt>
                <c:pt idx="2">
                  <c:v>6.0172479236427108E-2</c:v>
                </c:pt>
                <c:pt idx="3">
                  <c:v>5.5948717213994636E-2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2.7421125226085519E-2</c:v>
                </c:pt>
                <c:pt idx="2">
                  <c:v>0</c:v>
                </c:pt>
                <c:pt idx="3">
                  <c:v>7.0755842699005228E-2</c:v>
                </c:pt>
                <c:pt idx="4">
                  <c:v>1.8595693083714119E-2</c:v>
                </c:pt>
                <c:pt idx="5">
                  <c:v>1.2804097311139564E-3</c:v>
                </c:pt>
                <c:pt idx="6">
                  <c:v>1.5674147438337543E-2</c:v>
                </c:pt>
                <c:pt idx="7">
                  <c:v>0.10107604208737372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63334.051000000036</c:v>
                </c:pt>
                <c:pt idx="1">
                  <c:v>48705.627999999881</c:v>
                </c:pt>
                <c:pt idx="2">
                  <c:v>27928.961000000043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62386.674000000028</c:v>
                </c:pt>
                <c:pt idx="1">
                  <c:v>50817.784</c:v>
                </c:pt>
                <c:pt idx="2">
                  <c:v>36542.832999999991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72715.695999999996</c:v>
                </c:pt>
                <c:pt idx="1">
                  <c:v>65300.06900000001</c:v>
                </c:pt>
                <c:pt idx="2">
                  <c:v>66415.728999999992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65191.382000000005</c:v>
                </c:pt>
                <c:pt idx="1">
                  <c:v>64215.593000000001</c:v>
                </c:pt>
                <c:pt idx="2">
                  <c:v>56487.325000000004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21586.199999999997</c:v>
                </c:pt>
                <c:pt idx="1">
                  <c:v>20373.181</c:v>
                </c:pt>
                <c:pt idx="2">
                  <c:v>19201.901000000002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9779.1349999999966</c:v>
                </c:pt>
                <c:pt idx="1">
                  <c:v>8014.9400000000032</c:v>
                </c:pt>
                <c:pt idx="2">
                  <c:v>6554.8390000000018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933.14600000000007</c:v>
                </c:pt>
                <c:pt idx="1">
                  <c:v>656.92000000000007</c:v>
                </c:pt>
                <c:pt idx="2">
                  <c:v>397.68500000000006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22031.085000000083</c:v>
                </c:pt>
                <c:pt idx="1">
                  <c:v>29700.672999999922</c:v>
                </c:pt>
                <c:pt idx="2">
                  <c:v>30490.131000000027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2.1065736446930463E-2</c:v>
                </c:pt>
                <c:pt idx="2">
                  <c:v>0</c:v>
                </c:pt>
                <c:pt idx="3">
                  <c:v>6.6992807236241361E-2</c:v>
                </c:pt>
                <c:pt idx="4">
                  <c:v>4.927459452004633E-2</c:v>
                </c:pt>
                <c:pt idx="5">
                  <c:v>0</c:v>
                </c:pt>
                <c:pt idx="6">
                  <c:v>1.5236655787266819E-2</c:v>
                </c:pt>
                <c:pt idx="7">
                  <c:v>9.77877674307185E-2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1109890.0460000001</c:v>
                </c:pt>
                <c:pt idx="2">
                  <c:v>0</c:v>
                </c:pt>
                <c:pt idx="3">
                  <c:v>94513.718999999997</c:v>
                </c:pt>
                <c:pt idx="4">
                  <c:v>195447.39299999998</c:v>
                </c:pt>
                <c:pt idx="5">
                  <c:v>11240.880000000001</c:v>
                </c:pt>
                <c:pt idx="6">
                  <c:v>862.70799999999997</c:v>
                </c:pt>
                <c:pt idx="7">
                  <c:v>99712.278999999893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0.10108286884570934</c:v>
                </c:pt>
                <c:pt idx="1">
                  <c:v>0.12171060081245025</c:v>
                </c:pt>
                <c:pt idx="2">
                  <c:v>0.13725186705790005</c:v>
                </c:pt>
                <c:pt idx="3">
                  <c:v>0.18208477937757098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0.1205154713276947</c:v>
                </c:pt>
                <c:pt idx="2">
                  <c:v>0</c:v>
                </c:pt>
                <c:pt idx="3">
                  <c:v>0.20927581647747356</c:v>
                </c:pt>
                <c:pt idx="4">
                  <c:v>0.58041867159335681</c:v>
                </c:pt>
                <c:pt idx="5">
                  <c:v>3.8412291933418691E-2</c:v>
                </c:pt>
                <c:pt idx="6">
                  <c:v>1.7807245698742879E-2</c:v>
                </c:pt>
                <c:pt idx="7">
                  <c:v>0.11859310843716273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387983.07399999996</c:v>
                </c:pt>
                <c:pt idx="1">
                  <c:v>330774.44099999999</c:v>
                </c:pt>
                <c:pt idx="2">
                  <c:v>391132.53100000008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34842.92300000001</c:v>
                </c:pt>
                <c:pt idx="1">
                  <c:v>31500.32</c:v>
                </c:pt>
                <c:pt idx="2">
                  <c:v>28170.475999999984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70461.469999999987</c:v>
                </c:pt>
                <c:pt idx="1">
                  <c:v>65097.077000000005</c:v>
                </c:pt>
                <c:pt idx="2">
                  <c:v>59888.846000000005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4611.2700000000004</c:v>
                </c:pt>
                <c:pt idx="1">
                  <c:v>4775.9799999999996</c:v>
                </c:pt>
                <c:pt idx="2">
                  <c:v>1853.63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365.57100000000003</c:v>
                </c:pt>
                <c:pt idx="1">
                  <c:v>317.09300000000002</c:v>
                </c:pt>
                <c:pt idx="2">
                  <c:v>180.04400000000001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27421.710999999941</c:v>
                </c:pt>
                <c:pt idx="1">
                  <c:v>36346.208000000021</c:v>
                </c:pt>
                <c:pt idx="2">
                  <c:v>35944.359999999935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0.12577390051285881</c:v>
                </c:pt>
                <c:pt idx="2">
                  <c:v>0</c:v>
                </c:pt>
                <c:pt idx="3">
                  <c:v>0.10352528840300117</c:v>
                </c:pt>
                <c:pt idx="4">
                  <c:v>0.39552445912270007</c:v>
                </c:pt>
                <c:pt idx="5">
                  <c:v>6.1323859938758413E-2</c:v>
                </c:pt>
                <c:pt idx="6">
                  <c:v>6.6128930841545955E-3</c:v>
                </c:pt>
                <c:pt idx="7">
                  <c:v>0.11858935944464744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4431686.358</c:v>
                </c:pt>
                <c:pt idx="2">
                  <c:v>388785.83</c:v>
                </c:pt>
                <c:pt idx="3">
                  <c:v>36113.195999999989</c:v>
                </c:pt>
                <c:pt idx="4">
                  <c:v>80707.21100000001</c:v>
                </c:pt>
                <c:pt idx="5">
                  <c:v>0</c:v>
                </c:pt>
                <c:pt idx="6">
                  <c:v>35382.248</c:v>
                </c:pt>
                <c:pt idx="7">
                  <c:v>67727.821999999927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82262</c:v>
                </c:pt>
                <c:pt idx="1">
                  <c:v>65538.009999999995</c:v>
                </c:pt>
                <c:pt idx="2">
                  <c:v>35503.520000000004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0.24845917526135844</c:v>
                </c:pt>
                <c:pt idx="1">
                  <c:v>6.9478594059717319E-2</c:v>
                </c:pt>
                <c:pt idx="2">
                  <c:v>7.2661824007854772E-2</c:v>
                </c:pt>
                <c:pt idx="3">
                  <c:v>6.6664544096652095E-2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0.42214973209774603</c:v>
                </c:pt>
                <c:pt idx="2">
                  <c:v>0.61972863953061974</c:v>
                </c:pt>
                <c:pt idx="3">
                  <c:v>4.588465949770263E-2</c:v>
                </c:pt>
                <c:pt idx="4">
                  <c:v>6.953469506177061E-2</c:v>
                </c:pt>
                <c:pt idx="5">
                  <c:v>0</c:v>
                </c:pt>
                <c:pt idx="6">
                  <c:v>0.25573608978340207</c:v>
                </c:pt>
                <c:pt idx="7">
                  <c:v>8.4434457286387932E-2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1443426.487</c:v>
                </c:pt>
                <c:pt idx="1">
                  <c:v>1360449.2</c:v>
                </c:pt>
                <c:pt idx="2">
                  <c:v>1627810.6710000001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1452.92</c:v>
                </c:pt>
                <c:pt idx="1">
                  <c:v>150105.18</c:v>
                </c:pt>
                <c:pt idx="2">
                  <c:v>237227.73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15496.091999999997</c:v>
                </c:pt>
                <c:pt idx="1">
                  <c:v>11161.247999999996</c:v>
                </c:pt>
                <c:pt idx="2">
                  <c:v>9455.8559999999979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34216.430999999997</c:v>
                </c:pt>
                <c:pt idx="1">
                  <c:v>27461.834000000003</c:v>
                </c:pt>
                <c:pt idx="2">
                  <c:v>19028.946000000004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15196.277000000002</c:v>
                </c:pt>
                <c:pt idx="1">
                  <c:v>11594.136</c:v>
                </c:pt>
                <c:pt idx="2">
                  <c:v>8591.8349999999991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18891.520000000011</c:v>
                </c:pt>
                <c:pt idx="1">
                  <c:v>24674.651999999936</c:v>
                </c:pt>
                <c:pt idx="2">
                  <c:v>24161.64999999998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0.50220333185624899</c:v>
                </c:pt>
                <c:pt idx="2">
                  <c:v>0.83966017368718626</c:v>
                </c:pt>
                <c:pt idx="3">
                  <c:v>3.9556469374082158E-2</c:v>
                </c:pt>
                <c:pt idx="4">
                  <c:v>0.16332617942914507</c:v>
                </c:pt>
                <c:pt idx="5">
                  <c:v>0</c:v>
                </c:pt>
                <c:pt idx="6">
                  <c:v>0.27121462082308589</c:v>
                </c:pt>
                <c:pt idx="7">
                  <c:v>8.0549748818408817E-2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64543.751999999993</c:v>
                </c:pt>
                <c:pt idx="2">
                  <c:v>0</c:v>
                </c:pt>
                <c:pt idx="3">
                  <c:v>29745.39699999999</c:v>
                </c:pt>
                <c:pt idx="4">
                  <c:v>5687.3519999999999</c:v>
                </c:pt>
                <c:pt idx="5">
                  <c:v>0</c:v>
                </c:pt>
                <c:pt idx="6">
                  <c:v>30.838999999999999</c:v>
                </c:pt>
                <c:pt idx="7">
                  <c:v>67094.628999999986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7.6302955647022025E-2</c:v>
                </c:pt>
                <c:pt idx="1">
                  <c:v>4.5605406524051852E-2</c:v>
                </c:pt>
                <c:pt idx="2">
                  <c:v>4.059951335878182E-2</c:v>
                </c:pt>
                <c:pt idx="3">
                  <c:v>4.8766282240853914E-2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1.386745055884857E-2</c:v>
                </c:pt>
                <c:pt idx="2">
                  <c:v>0</c:v>
                </c:pt>
                <c:pt idx="3">
                  <c:v>3.3406271618414266E-2</c:v>
                </c:pt>
                <c:pt idx="4">
                  <c:v>6.7304883592814906E-3</c:v>
                </c:pt>
                <c:pt idx="5">
                  <c:v>0</c:v>
                </c:pt>
                <c:pt idx="6">
                  <c:v>6.6291037098232099E-4</c:v>
                </c:pt>
                <c:pt idx="7">
                  <c:v>7.663272765279662E-2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24454.094999999998</c:v>
                </c:pt>
                <c:pt idx="1">
                  <c:v>20005.441999999999</c:v>
                </c:pt>
                <c:pt idx="2">
                  <c:v>20084.215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11295.783999999996</c:v>
                </c:pt>
                <c:pt idx="1">
                  <c:v>10149.011999999993</c:v>
                </c:pt>
                <c:pt idx="2">
                  <c:v>8300.6010000000006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2735.03</c:v>
                </c:pt>
                <c:pt idx="1">
                  <c:v>1726.694</c:v>
                </c:pt>
                <c:pt idx="2">
                  <c:v>1225.6279999999999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15.343</c:v>
                </c:pt>
                <c:pt idx="1">
                  <c:v>7.4889999999999999</c:v>
                </c:pt>
                <c:pt idx="2">
                  <c:v>8.0069999999999997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18154.413999999939</c:v>
                </c:pt>
                <c:pt idx="1">
                  <c:v>23799.55900000003</c:v>
                </c:pt>
                <c:pt idx="2">
                  <c:v>25140.656000000021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7.3141654635351409E-3</c:v>
                </c:pt>
                <c:pt idx="2">
                  <c:v>0</c:v>
                </c:pt>
                <c:pt idx="3">
                  <c:v>3.2581521875007E-2</c:v>
                </c:pt>
                <c:pt idx="4">
                  <c:v>1.1509423528818348E-2</c:v>
                </c:pt>
                <c:pt idx="5">
                  <c:v>0</c:v>
                </c:pt>
                <c:pt idx="6">
                  <c:v>2.3638938067369676E-4</c:v>
                </c:pt>
                <c:pt idx="7">
                  <c:v>7.9796682565908189E-2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-2675.0640000000003</c:v>
                </c:pt>
                <c:pt idx="1">
                  <c:v>-2329.194</c:v>
                </c:pt>
                <c:pt idx="2">
                  <c:v>-2957.0790000000002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-0.13388600000000001</c:v>
                </c:pt>
                <c:pt idx="1">
                  <c:v>-0.108344</c:v>
                </c:pt>
                <c:pt idx="2">
                  <c:v>-0.12367299999999999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-0.45397900000000002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1573.8539999999998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1640.2640000000001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75.349298999999988</c:v>
                </c:pt>
                <c:pt idx="1">
                  <c:v>67.822948999999994</c:v>
                </c:pt>
                <c:pt idx="2">
                  <c:v>70.25101699999999</c:v>
                </c:pt>
                <c:pt idx="3">
                  <c:v>63.127194000000003</c:v>
                </c:pt>
                <c:pt idx="4">
                  <c:v>57.975386999999998</c:v>
                </c:pt>
                <c:pt idx="5">
                  <c:v>57.660755000000009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#\ ##0.0</c:formatCode>
                <c:ptCount val="6"/>
                <c:pt idx="0">
                  <c:v>-1025.9945870000006</c:v>
                </c:pt>
                <c:pt idx="1">
                  <c:v>-697.31239500000038</c:v>
                </c:pt>
                <c:pt idx="2">
                  <c:v>-1416.9986560000002</c:v>
                </c:pt>
                <c:pt idx="3">
                  <c:v>-535.08444600000007</c:v>
                </c:pt>
                <c:pt idx="4">
                  <c:v>-496.11373200000025</c:v>
                </c:pt>
                <c:pt idx="5">
                  <c:v>-1092.9262239999998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210677.94726877887</c:v>
                </c:pt>
                <c:pt idx="1">
                  <c:v>195333.98812779205</c:v>
                </c:pt>
                <c:pt idx="2">
                  <c:v>193752.41887887323</c:v>
                </c:pt>
                <c:pt idx="3">
                  <c:v>220323.78712776315</c:v>
                </c:pt>
                <c:pt idx="4">
                  <c:v>222171.05199957464</c:v>
                </c:pt>
                <c:pt idx="5">
                  <c:v>214042.06728741969</c:v>
                </c:pt>
                <c:pt idx="6">
                  <c:v>208666.72652152332</c:v>
                </c:pt>
                <c:pt idx="7">
                  <c:v>207386.86567551066</c:v>
                </c:pt>
                <c:pt idx="8">
                  <c:v>182897.57801509561</c:v>
                </c:pt>
                <c:pt idx="9">
                  <c:v>180795.68636564803</c:v>
                </c:pt>
                <c:pt idx="10">
                  <c:v>209470.93078123056</c:v>
                </c:pt>
                <c:pt idx="11">
                  <c:v>209527.72538232518</c:v>
                </c:pt>
                <c:pt idx="12">
                  <c:v>204502.64879972884</c:v>
                </c:pt>
                <c:pt idx="13">
                  <c:v>192973.25450117842</c:v>
                </c:pt>
                <c:pt idx="14">
                  <c:v>168914.10571004098</c:v>
                </c:pt>
                <c:pt idx="15">
                  <c:v>167257.97096092685</c:v>
                </c:pt>
                <c:pt idx="16">
                  <c:v>163066.08198488218</c:v>
                </c:pt>
                <c:pt idx="17">
                  <c:v>161154.54875606057</c:v>
                </c:pt>
                <c:pt idx="18">
                  <c:v>202244.81084871429</c:v>
                </c:pt>
                <c:pt idx="19">
                  <c:v>209947.91681933004</c:v>
                </c:pt>
                <c:pt idx="20">
                  <c:v>207021.79171540801</c:v>
                </c:pt>
                <c:pt idx="21">
                  <c:v>204451.13572762511</c:v>
                </c:pt>
                <c:pt idx="22">
                  <c:v>173443.86132545015</c:v>
                </c:pt>
                <c:pt idx="23">
                  <c:v>169878.01164871591</c:v>
                </c:pt>
                <c:pt idx="24">
                  <c:v>199905.88273161263</c:v>
                </c:pt>
                <c:pt idx="25">
                  <c:v>199855.94286958483</c:v>
                </c:pt>
                <c:pt idx="26">
                  <c:v>200279.16382016632</c:v>
                </c:pt>
                <c:pt idx="27">
                  <c:v>195717.88001802165</c:v>
                </c:pt>
                <c:pt idx="28">
                  <c:v>190177.95711152078</c:v>
                </c:pt>
                <c:pt idx="29">
                  <c:v>162324.67442815634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681"/>
          <c:min val="4465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9801.1185405952292</c:v>
                </c:pt>
                <c:pt idx="1">
                  <c:v>9428.5365022423994</c:v>
                </c:pt>
                <c:pt idx="2">
                  <c:v>9100.5592310618595</c:v>
                </c:pt>
                <c:pt idx="3">
                  <c:v>10303.325511384999</c:v>
                </c:pt>
                <c:pt idx="4">
                  <c:v>10465.3268636219</c:v>
                </c:pt>
                <c:pt idx="5">
                  <c:v>10036.906314420599</c:v>
                </c:pt>
                <c:pt idx="6">
                  <c:v>9656.2336551194603</c:v>
                </c:pt>
                <c:pt idx="7">
                  <c:v>9591.6128288936707</c:v>
                </c:pt>
                <c:pt idx="8">
                  <c:v>8802.2688806584792</c:v>
                </c:pt>
                <c:pt idx="9">
                  <c:v>8515.2863719205507</c:v>
                </c:pt>
                <c:pt idx="10">
                  <c:v>9824.0817730885792</c:v>
                </c:pt>
                <c:pt idx="11">
                  <c:v>9830.1346678670598</c:v>
                </c:pt>
                <c:pt idx="12">
                  <c:v>9488.5665451048408</c:v>
                </c:pt>
                <c:pt idx="13">
                  <c:v>9014.1810537307301</c:v>
                </c:pt>
                <c:pt idx="14">
                  <c:v>7912.4633735201796</c:v>
                </c:pt>
                <c:pt idx="15">
                  <c:v>8122.4543681287096</c:v>
                </c:pt>
                <c:pt idx="16">
                  <c:v>7608.3602016861796</c:v>
                </c:pt>
                <c:pt idx="17">
                  <c:v>7483.3670864823798</c:v>
                </c:pt>
                <c:pt idx="18">
                  <c:v>9549.4056209282298</c:v>
                </c:pt>
                <c:pt idx="19">
                  <c:v>9613.8316640682297</c:v>
                </c:pt>
                <c:pt idx="20">
                  <c:v>9661.2080127573208</c:v>
                </c:pt>
                <c:pt idx="21">
                  <c:v>9512.9314574160198</c:v>
                </c:pt>
                <c:pt idx="22">
                  <c:v>8149.6170749395396</c:v>
                </c:pt>
                <c:pt idx="23">
                  <c:v>8030.3034365133199</c:v>
                </c:pt>
                <c:pt idx="24">
                  <c:v>9439.3538291222103</c:v>
                </c:pt>
                <c:pt idx="25">
                  <c:v>9231.9505257880992</c:v>
                </c:pt>
                <c:pt idx="26">
                  <c:v>9330.1183577203392</c:v>
                </c:pt>
                <c:pt idx="27">
                  <c:v>9103.0306352105508</c:v>
                </c:pt>
                <c:pt idx="28">
                  <c:v>8962.0225048694592</c:v>
                </c:pt>
                <c:pt idx="29">
                  <c:v>7673.5851387003604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7050.80866811121</c:v>
                </c:pt>
                <c:pt idx="1">
                  <c:v>6973.6157832811195</c:v>
                </c:pt>
                <c:pt idx="2">
                  <c:v>6954.1381995582497</c:v>
                </c:pt>
                <c:pt idx="3">
                  <c:v>7660.5976680224103</c:v>
                </c:pt>
                <c:pt idx="4">
                  <c:v>7676.6791234024904</c:v>
                </c:pt>
                <c:pt idx="5">
                  <c:v>7529.9209903315796</c:v>
                </c:pt>
                <c:pt idx="6">
                  <c:v>7324.8873013747698</c:v>
                </c:pt>
                <c:pt idx="7">
                  <c:v>7189.0050538400301</c:v>
                </c:pt>
                <c:pt idx="8">
                  <c:v>6605.4722022898104</c:v>
                </c:pt>
                <c:pt idx="9">
                  <c:v>6442.5108146680996</c:v>
                </c:pt>
                <c:pt idx="10">
                  <c:v>7317.1098743620696</c:v>
                </c:pt>
                <c:pt idx="11">
                  <c:v>7588.0904029266603</c:v>
                </c:pt>
                <c:pt idx="12">
                  <c:v>7339.5423368493102</c:v>
                </c:pt>
                <c:pt idx="13">
                  <c:v>6641.6790513996702</c:v>
                </c:pt>
                <c:pt idx="14">
                  <c:v>6199.2851964645997</c:v>
                </c:pt>
                <c:pt idx="15">
                  <c:v>5920.6434419156503</c:v>
                </c:pt>
                <c:pt idx="16">
                  <c:v>6092.5130100976903</c:v>
                </c:pt>
                <c:pt idx="17">
                  <c:v>5971.8431769908702</c:v>
                </c:pt>
                <c:pt idx="18">
                  <c:v>6478.3983693658802</c:v>
                </c:pt>
                <c:pt idx="19">
                  <c:v>7320.4768318713895</c:v>
                </c:pt>
                <c:pt idx="20">
                  <c:v>7264.4343416706197</c:v>
                </c:pt>
                <c:pt idx="21">
                  <c:v>7051.1220832269801</c:v>
                </c:pt>
                <c:pt idx="22">
                  <c:v>6443.3468827188699</c:v>
                </c:pt>
                <c:pt idx="23">
                  <c:v>5963.77794292014</c:v>
                </c:pt>
                <c:pt idx="24">
                  <c:v>6686.0415335294601</c:v>
                </c:pt>
                <c:pt idx="25">
                  <c:v>7003.2524389479804</c:v>
                </c:pt>
                <c:pt idx="26">
                  <c:v>6950.9929710263796</c:v>
                </c:pt>
                <c:pt idx="27">
                  <c:v>6852.9364408253196</c:v>
                </c:pt>
                <c:pt idx="28">
                  <c:v>6532.5749680378603</c:v>
                </c:pt>
                <c:pt idx="29">
                  <c:v>6078.9223309859999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'9.1'!$F$6</c:f>
              <c:numCache>
                <c:formatCode>d/\ m/</c:formatCode>
                <c:ptCount val="1"/>
                <c:pt idx="0">
                  <c:v>44656</c:v>
                </c:pt>
              </c:numCache>
            </c:numRef>
          </c:xVal>
          <c:yVal>
            <c:numRef>
              <c:f>'9.1'!$F$5</c:f>
              <c:numCache>
                <c:formatCode>#\ ##0.0</c:formatCode>
                <c:ptCount val="1"/>
                <c:pt idx="0">
                  <c:v>10465.3268636219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'9.1'!$F$9</c:f>
              <c:numCache>
                <c:formatCode>d/\ m/</c:formatCode>
                <c:ptCount val="1"/>
                <c:pt idx="0">
                  <c:v>44667</c:v>
                </c:pt>
              </c:numCache>
            </c:numRef>
          </c:xVal>
          <c:yVal>
            <c:numRef>
              <c:f>'9.1'!$F$8</c:f>
              <c:numCache>
                <c:formatCode>#\ ##0.0</c:formatCode>
                <c:ptCount val="1"/>
                <c:pt idx="0">
                  <c:v>5920.6434419156503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681"/>
          <c:min val="4465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7282.7077573769302</c:v>
                </c:pt>
                <c:pt idx="1">
                  <c:v>8716.9347351629294</c:v>
                </c:pt>
                <c:pt idx="2">
                  <c:v>8766.5396897576993</c:v>
                </c:pt>
                <c:pt idx="3">
                  <c:v>8817.0095510808696</c:v>
                </c:pt>
                <c:pt idx="4">
                  <c:v>8755.90026215137</c:v>
                </c:pt>
                <c:pt idx="5">
                  <c:v>8846.1177287635601</c:v>
                </c:pt>
                <c:pt idx="6">
                  <c:v>7738.3968987660401</c:v>
                </c:pt>
                <c:pt idx="7">
                  <c:v>7197.1724564829401</c:v>
                </c:pt>
                <c:pt idx="8">
                  <c:v>8801.7620231922192</c:v>
                </c:pt>
                <c:pt idx="9">
                  <c:v>8848.3151113611093</c:v>
                </c:pt>
                <c:pt idx="10">
                  <c:v>8898.7959667721698</c:v>
                </c:pt>
                <c:pt idx="11">
                  <c:v>8860.2677804983705</c:v>
                </c:pt>
                <c:pt idx="12">
                  <c:v>8746.19858882671</c:v>
                </c:pt>
                <c:pt idx="13">
                  <c:v>7457.8762111680198</c:v>
                </c:pt>
                <c:pt idx="14">
                  <c:v>7204.3194843699303</c:v>
                </c:pt>
                <c:pt idx="15">
                  <c:v>8786.7284960276193</c:v>
                </c:pt>
                <c:pt idx="16">
                  <c:v>8954.8319882824508</c:v>
                </c:pt>
                <c:pt idx="17">
                  <c:v>8598.7277656832503</c:v>
                </c:pt>
                <c:pt idx="18">
                  <c:v>8672.7652551977098</c:v>
                </c:pt>
                <c:pt idx="19">
                  <c:v>8760.5236581569407</c:v>
                </c:pt>
                <c:pt idx="20">
                  <c:v>7421.1685455059796</c:v>
                </c:pt>
                <c:pt idx="21">
                  <c:v>7244.8043600075998</c:v>
                </c:pt>
                <c:pt idx="22">
                  <c:v>8716.6886398868501</c:v>
                </c:pt>
                <c:pt idx="23">
                  <c:v>8881.7066916443691</c:v>
                </c:pt>
                <c:pt idx="24">
                  <c:v>8999.7669295371707</c:v>
                </c:pt>
                <c:pt idx="25">
                  <c:v>8721.7134443473406</c:v>
                </c:pt>
                <c:pt idx="26">
                  <c:v>8694.9592749937801</c:v>
                </c:pt>
                <c:pt idx="27">
                  <c:v>7479.83774275833</c:v>
                </c:pt>
                <c:pt idx="28">
                  <c:v>7413.8530794885501</c:v>
                </c:pt>
                <c:pt idx="29">
                  <c:v>8806.4393593957393</c:v>
                </c:pt>
                <c:pt idx="30">
                  <c:v>8731.1157576344995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5561.8196384303201</c:v>
                </c:pt>
                <c:pt idx="1">
                  <c:v>6189.0144567750403</c:v>
                </c:pt>
                <c:pt idx="2">
                  <c:v>6417.3042914502803</c:v>
                </c:pt>
                <c:pt idx="3">
                  <c:v>6478.3332719546597</c:v>
                </c:pt>
                <c:pt idx="4">
                  <c:v>6334.09984395213</c:v>
                </c:pt>
                <c:pt idx="5">
                  <c:v>6292.8489400416001</c:v>
                </c:pt>
                <c:pt idx="6">
                  <c:v>5817.9861067785396</c:v>
                </c:pt>
                <c:pt idx="7">
                  <c:v>5391.10494128563</c:v>
                </c:pt>
                <c:pt idx="8">
                  <c:v>6091.6166094516502</c:v>
                </c:pt>
                <c:pt idx="9">
                  <c:v>6471.62853462166</c:v>
                </c:pt>
                <c:pt idx="10">
                  <c:v>6412.1254762800299</c:v>
                </c:pt>
                <c:pt idx="11">
                  <c:v>6365.71105382116</c:v>
                </c:pt>
                <c:pt idx="12">
                  <c:v>6262.5211661017902</c:v>
                </c:pt>
                <c:pt idx="13">
                  <c:v>5658.0209377678902</c:v>
                </c:pt>
                <c:pt idx="14">
                  <c:v>5272.6888071907697</c:v>
                </c:pt>
                <c:pt idx="15">
                  <c:v>6132.8705850312099</c:v>
                </c:pt>
                <c:pt idx="16">
                  <c:v>6238.7727721280498</c:v>
                </c:pt>
                <c:pt idx="17">
                  <c:v>6234.6106597855196</c:v>
                </c:pt>
                <c:pt idx="18">
                  <c:v>6280.8147616691904</c:v>
                </c:pt>
                <c:pt idx="19">
                  <c:v>6255.0944703866699</c:v>
                </c:pt>
                <c:pt idx="20">
                  <c:v>5585.4777654625104</c:v>
                </c:pt>
                <c:pt idx="21">
                  <c:v>5290.5558015623301</c:v>
                </c:pt>
                <c:pt idx="22">
                  <c:v>6020.8324326307902</c:v>
                </c:pt>
                <c:pt idx="23">
                  <c:v>6258.83171385487</c:v>
                </c:pt>
                <c:pt idx="24">
                  <c:v>6279.0204369031499</c:v>
                </c:pt>
                <c:pt idx="25">
                  <c:v>6245.5880407259701</c:v>
                </c:pt>
                <c:pt idx="26">
                  <c:v>6161.6880474365298</c:v>
                </c:pt>
                <c:pt idx="27">
                  <c:v>5603.4284489003403</c:v>
                </c:pt>
                <c:pt idx="28">
                  <c:v>5439.16409883905</c:v>
                </c:pt>
                <c:pt idx="29">
                  <c:v>6224.8164506215498</c:v>
                </c:pt>
                <c:pt idx="30">
                  <c:v>6414.6390230077504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'9.1'!$G$6</c:f>
              <c:numCache>
                <c:formatCode>d/\ m/</c:formatCode>
                <c:ptCount val="1"/>
                <c:pt idx="0">
                  <c:v>44706</c:v>
                </c:pt>
              </c:numCache>
            </c:numRef>
          </c:xVal>
          <c:yVal>
            <c:numRef>
              <c:f>'9.1'!$G$5</c:f>
              <c:numCache>
                <c:formatCode>#\ ##0.0</c:formatCode>
                <c:ptCount val="1"/>
                <c:pt idx="0">
                  <c:v>8999.7669295371707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'9.1'!$G$9</c:f>
              <c:numCache>
                <c:formatCode>d/\ m/</c:formatCode>
                <c:ptCount val="1"/>
                <c:pt idx="0">
                  <c:v>44696</c:v>
                </c:pt>
              </c:numCache>
            </c:numRef>
          </c:xVal>
          <c:yVal>
            <c:numRef>
              <c:f>'9.1'!$G$8</c:f>
              <c:numCache>
                <c:formatCode>#\ ##0.0</c:formatCode>
                <c:ptCount val="1"/>
                <c:pt idx="0">
                  <c:v>5272.6888071907697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712"/>
          <c:min val="4468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8822.3411736800499</c:v>
                </c:pt>
                <c:pt idx="1">
                  <c:v>8784.8777019406407</c:v>
                </c:pt>
                <c:pt idx="2">
                  <c:v>8730.9280893738596</c:v>
                </c:pt>
                <c:pt idx="3">
                  <c:v>7731.4368553444801</c:v>
                </c:pt>
                <c:pt idx="4">
                  <c:v>7347.73168275643</c:v>
                </c:pt>
                <c:pt idx="5">
                  <c:v>8883.5599070355092</c:v>
                </c:pt>
                <c:pt idx="6">
                  <c:v>9047.0770633311404</c:v>
                </c:pt>
                <c:pt idx="7">
                  <c:v>8996.6143491277107</c:v>
                </c:pt>
                <c:pt idx="8">
                  <c:v>8942.6735612662706</c:v>
                </c:pt>
                <c:pt idx="9">
                  <c:v>8623.6246513135993</c:v>
                </c:pt>
                <c:pt idx="10">
                  <c:v>7411.1421231373197</c:v>
                </c:pt>
                <c:pt idx="11">
                  <c:v>7194.6940542863904</c:v>
                </c:pt>
                <c:pt idx="12">
                  <c:v>8739.5398142457307</c:v>
                </c:pt>
                <c:pt idx="13">
                  <c:v>8691.4446361677201</c:v>
                </c:pt>
                <c:pt idx="14">
                  <c:v>8725.6722472711408</c:v>
                </c:pt>
                <c:pt idx="15">
                  <c:v>8827.8988270523205</c:v>
                </c:pt>
                <c:pt idx="16">
                  <c:v>8571.6076156600902</c:v>
                </c:pt>
                <c:pt idx="17">
                  <c:v>7480.7279147950903</c:v>
                </c:pt>
                <c:pt idx="18">
                  <c:v>7315.5366096939697</c:v>
                </c:pt>
                <c:pt idx="19">
                  <c:v>9089.1800999158004</c:v>
                </c:pt>
                <c:pt idx="20">
                  <c:v>8637.9129013275306</c:v>
                </c:pt>
                <c:pt idx="21">
                  <c:v>8873.9283294747293</c:v>
                </c:pt>
                <c:pt idx="22">
                  <c:v>9015.8646983093695</c:v>
                </c:pt>
                <c:pt idx="23">
                  <c:v>8856.2260791490207</c:v>
                </c:pt>
                <c:pt idx="24">
                  <c:v>7502.5655049110601</c:v>
                </c:pt>
                <c:pt idx="25">
                  <c:v>7356.9206424241102</c:v>
                </c:pt>
                <c:pt idx="26">
                  <c:v>9220.7874388224409</c:v>
                </c:pt>
                <c:pt idx="27">
                  <c:v>9366.8885738168301</c:v>
                </c:pt>
                <c:pt idx="28">
                  <c:v>9301.4168414125197</c:v>
                </c:pt>
                <c:pt idx="29">
                  <c:v>9024.87012972718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6295.7079960107303</c:v>
                </c:pt>
                <c:pt idx="1">
                  <c:v>6304.5092074037302</c:v>
                </c:pt>
                <c:pt idx="2">
                  <c:v>6233.0349030082598</c:v>
                </c:pt>
                <c:pt idx="3">
                  <c:v>5589.6985715991304</c:v>
                </c:pt>
                <c:pt idx="4">
                  <c:v>5228.3552722865097</c:v>
                </c:pt>
                <c:pt idx="5">
                  <c:v>5984.3237889518796</c:v>
                </c:pt>
                <c:pt idx="6">
                  <c:v>6197.6834823277604</c:v>
                </c:pt>
                <c:pt idx="7">
                  <c:v>6247.6879152027404</c:v>
                </c:pt>
                <c:pt idx="8">
                  <c:v>6211.5643842670197</c:v>
                </c:pt>
                <c:pt idx="9">
                  <c:v>6122.0344324837497</c:v>
                </c:pt>
                <c:pt idx="10">
                  <c:v>5476.5720267418001</c:v>
                </c:pt>
                <c:pt idx="11">
                  <c:v>5109.4354217093496</c:v>
                </c:pt>
                <c:pt idx="12">
                  <c:v>5960.8248491615896</c:v>
                </c:pt>
                <c:pt idx="13">
                  <c:v>6140.5462344158004</c:v>
                </c:pt>
                <c:pt idx="14">
                  <c:v>6175.4453014169003</c:v>
                </c:pt>
                <c:pt idx="15">
                  <c:v>6244.8178739983596</c:v>
                </c:pt>
                <c:pt idx="16">
                  <c:v>6141.9114023071697</c:v>
                </c:pt>
                <c:pt idx="17">
                  <c:v>5490.4874078225603</c:v>
                </c:pt>
                <c:pt idx="18">
                  <c:v>5113.8629254606303</c:v>
                </c:pt>
                <c:pt idx="19">
                  <c:v>6115.8946612400796</c:v>
                </c:pt>
                <c:pt idx="20">
                  <c:v>6232.94977245482</c:v>
                </c:pt>
                <c:pt idx="21">
                  <c:v>6251.1490206308299</c:v>
                </c:pt>
                <c:pt idx="22">
                  <c:v>6383.8248943396202</c:v>
                </c:pt>
                <c:pt idx="23">
                  <c:v>6229.1879980560498</c:v>
                </c:pt>
                <c:pt idx="24">
                  <c:v>5496.1079599067898</c:v>
                </c:pt>
                <c:pt idx="25">
                  <c:v>5154.9212949692601</c:v>
                </c:pt>
                <c:pt idx="26">
                  <c:v>6092.7641210444899</c:v>
                </c:pt>
                <c:pt idx="27">
                  <c:v>6436.4197585580196</c:v>
                </c:pt>
                <c:pt idx="28">
                  <c:v>6436.4192033812897</c:v>
                </c:pt>
                <c:pt idx="29">
                  <c:v>6351.3847491489696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'9.1'!$H$6</c:f>
              <c:numCache>
                <c:formatCode>d/\ m/</c:formatCode>
                <c:ptCount val="1"/>
                <c:pt idx="0">
                  <c:v>44740</c:v>
                </c:pt>
              </c:numCache>
            </c:numRef>
          </c:xVal>
          <c:yVal>
            <c:numRef>
              <c:f>'9.1'!$H$5</c:f>
              <c:numCache>
                <c:formatCode>#\ ##0.0</c:formatCode>
                <c:ptCount val="1"/>
                <c:pt idx="0">
                  <c:v>9366.8885738168301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'9.1'!$H$9</c:f>
              <c:numCache>
                <c:formatCode>d/\ m/</c:formatCode>
                <c:ptCount val="1"/>
                <c:pt idx="0">
                  <c:v>44724</c:v>
                </c:pt>
              </c:numCache>
            </c:numRef>
          </c:xVal>
          <c:yVal>
            <c:numRef>
              <c:f>'9.1'!$H$8</c:f>
              <c:numCache>
                <c:formatCode>#\ ##0.0</c:formatCode>
                <c:ptCount val="1"/>
                <c:pt idx="0">
                  <c:v>5109.4354217093496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742"/>
          <c:min val="4471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156943.27702853113</c:v>
                </c:pt>
                <c:pt idx="1">
                  <c:v>185792.98296142922</c:v>
                </c:pt>
                <c:pt idx="2">
                  <c:v>188554.98190829268</c:v>
                </c:pt>
                <c:pt idx="3">
                  <c:v>188884.65582526792</c:v>
                </c:pt>
                <c:pt idx="4">
                  <c:v>188053.07160783303</c:v>
                </c:pt>
                <c:pt idx="5">
                  <c:v>185342.53512154863</c:v>
                </c:pt>
                <c:pt idx="6">
                  <c:v>159601.18081388701</c:v>
                </c:pt>
                <c:pt idx="7">
                  <c:v>153968.13101098131</c:v>
                </c:pt>
                <c:pt idx="8">
                  <c:v>185967.1242241431</c:v>
                </c:pt>
                <c:pt idx="9">
                  <c:v>188821.18385642211</c:v>
                </c:pt>
                <c:pt idx="10">
                  <c:v>189091.93694441186</c:v>
                </c:pt>
                <c:pt idx="11">
                  <c:v>187699.32794803064</c:v>
                </c:pt>
                <c:pt idx="12">
                  <c:v>182633.74749757227</c:v>
                </c:pt>
                <c:pt idx="13">
                  <c:v>156411.70323563658</c:v>
                </c:pt>
                <c:pt idx="14">
                  <c:v>153162.19691583421</c:v>
                </c:pt>
                <c:pt idx="15">
                  <c:v>185068.84770586726</c:v>
                </c:pt>
                <c:pt idx="16">
                  <c:v>187351.22291552229</c:v>
                </c:pt>
                <c:pt idx="17">
                  <c:v>184280.04892581375</c:v>
                </c:pt>
                <c:pt idx="18">
                  <c:v>185450.59972644498</c:v>
                </c:pt>
                <c:pt idx="19">
                  <c:v>183564.38056326858</c:v>
                </c:pt>
                <c:pt idx="20">
                  <c:v>155578.912104663</c:v>
                </c:pt>
                <c:pt idx="21">
                  <c:v>153425.15760927618</c:v>
                </c:pt>
                <c:pt idx="22">
                  <c:v>183195.68548738898</c:v>
                </c:pt>
                <c:pt idx="23">
                  <c:v>187066.6952573923</c:v>
                </c:pt>
                <c:pt idx="24">
                  <c:v>187733.0836323977</c:v>
                </c:pt>
                <c:pt idx="25">
                  <c:v>184143.24327433601</c:v>
                </c:pt>
                <c:pt idx="26">
                  <c:v>181552.63281062269</c:v>
                </c:pt>
                <c:pt idx="27">
                  <c:v>155633.02291052372</c:v>
                </c:pt>
                <c:pt idx="28">
                  <c:v>157552.53642871452</c:v>
                </c:pt>
                <c:pt idx="29">
                  <c:v>187076.66271969856</c:v>
                </c:pt>
                <c:pt idx="30">
                  <c:v>187726.21029842328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712"/>
          <c:min val="4468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186524.35921798987</c:v>
                </c:pt>
                <c:pt idx="1">
                  <c:v>186547.62489569484</c:v>
                </c:pt>
                <c:pt idx="2">
                  <c:v>182834.06731385214</c:v>
                </c:pt>
                <c:pt idx="3">
                  <c:v>158241.35341003822</c:v>
                </c:pt>
                <c:pt idx="4">
                  <c:v>155255.83597047272</c:v>
                </c:pt>
                <c:pt idx="5">
                  <c:v>184916.61880105661</c:v>
                </c:pt>
                <c:pt idx="6">
                  <c:v>188398.00540134907</c:v>
                </c:pt>
                <c:pt idx="7">
                  <c:v>187774.59635134746</c:v>
                </c:pt>
                <c:pt idx="8">
                  <c:v>186966.20240092828</c:v>
                </c:pt>
                <c:pt idx="9">
                  <c:v>180201.58143531685</c:v>
                </c:pt>
                <c:pt idx="10">
                  <c:v>153470.53748707307</c:v>
                </c:pt>
                <c:pt idx="11">
                  <c:v>151800.86561395772</c:v>
                </c:pt>
                <c:pt idx="12">
                  <c:v>182559.96477200615</c:v>
                </c:pt>
                <c:pt idx="13">
                  <c:v>183322.15025550578</c:v>
                </c:pt>
                <c:pt idx="14">
                  <c:v>184877.65069426282</c:v>
                </c:pt>
                <c:pt idx="15">
                  <c:v>185833.45912808159</c:v>
                </c:pt>
                <c:pt idx="16">
                  <c:v>179242.42494739534</c:v>
                </c:pt>
                <c:pt idx="17">
                  <c:v>155336.21045240774</c:v>
                </c:pt>
                <c:pt idx="18">
                  <c:v>154308.66461089405</c:v>
                </c:pt>
                <c:pt idx="19">
                  <c:v>186354.08261412056</c:v>
                </c:pt>
                <c:pt idx="20">
                  <c:v>184098.50141288407</c:v>
                </c:pt>
                <c:pt idx="21">
                  <c:v>187430.50569787307</c:v>
                </c:pt>
                <c:pt idx="22">
                  <c:v>189411.96098917007</c:v>
                </c:pt>
                <c:pt idx="23">
                  <c:v>183216.66321774549</c:v>
                </c:pt>
                <c:pt idx="24">
                  <c:v>154539.96905062703</c:v>
                </c:pt>
                <c:pt idx="25">
                  <c:v>154630.93251266825</c:v>
                </c:pt>
                <c:pt idx="26">
                  <c:v>191573.96644307999</c:v>
                </c:pt>
                <c:pt idx="27">
                  <c:v>191986.10062316828</c:v>
                </c:pt>
                <c:pt idx="28">
                  <c:v>193187.4387733356</c:v>
                </c:pt>
                <c:pt idx="29">
                  <c:v>190549.12041728949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742"/>
          <c:min val="4471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1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5492.1104093080503</c:v>
                </c:pt>
                <c:pt idx="1">
                  <c:v>6824.8304619766604</c:v>
                </c:pt>
                <c:pt idx="2">
                  <c:v>6082.6849107203698</c:v>
                </c:pt>
                <c:pt idx="3">
                  <c:v>5920.6434419156503</c:v>
                </c:pt>
                <c:pt idx="4">
                  <c:v>5272.6888071907697</c:v>
                </c:pt>
                <c:pt idx="5">
                  <c:v>5109.4354217093496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5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11471.720166642001</c:v>
                </c:pt>
                <c:pt idx="1">
                  <c:v>11138.466948064501</c:v>
                </c:pt>
                <c:pt idx="2">
                  <c:v>10883.1287146953</c:v>
                </c:pt>
                <c:pt idx="3">
                  <c:v>10465.3268636219</c:v>
                </c:pt>
                <c:pt idx="4">
                  <c:v>8999.7669295371707</c:v>
                </c:pt>
                <c:pt idx="5">
                  <c:v>9366.8885738168301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84.711540000001207</c:v>
                </c:pt>
                <c:pt idx="1">
                  <c:v>142.70169999999902</c:v>
                </c:pt>
                <c:pt idx="2">
                  <c:v>60.15327999999991</c:v>
                </c:pt>
                <c:pt idx="3">
                  <c:v>458.55754999999988</c:v>
                </c:pt>
                <c:pt idx="4">
                  <c:v>985.24021000000016</c:v>
                </c:pt>
                <c:pt idx="5">
                  <c:v>345.19575999999995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3811.05593763043</c:v>
                </c:pt>
                <c:pt idx="1">
                  <c:v>3818.17079776324</c:v>
                </c:pt>
                <c:pt idx="2">
                  <c:v>3839.7688837789701</c:v>
                </c:pt>
                <c:pt idx="3">
                  <c:v>3840.0355432967599</c:v>
                </c:pt>
                <c:pt idx="4">
                  <c:v>3839.0086599595602</c:v>
                </c:pt>
                <c:pt idx="5">
                  <c:v>3819.6978060727401</c:v>
                </c:pt>
                <c:pt idx="6">
                  <c:v>3816.8905553249801</c:v>
                </c:pt>
                <c:pt idx="7">
                  <c:v>3825.0656719336698</c:v>
                </c:pt>
                <c:pt idx="8">
                  <c:v>3836.3814776444201</c:v>
                </c:pt>
                <c:pt idx="9">
                  <c:v>3833.36744367352</c:v>
                </c:pt>
                <c:pt idx="10">
                  <c:v>3833.09404440967</c:v>
                </c:pt>
                <c:pt idx="11">
                  <c:v>3843.9297490313302</c:v>
                </c:pt>
                <c:pt idx="12">
                  <c:v>3866.13459126731</c:v>
                </c:pt>
                <c:pt idx="13">
                  <c:v>3866.5346619418901</c:v>
                </c:pt>
                <c:pt idx="14">
                  <c:v>3869.6753510439598</c:v>
                </c:pt>
                <c:pt idx="15">
                  <c:v>3878.25058716597</c:v>
                </c:pt>
                <c:pt idx="16">
                  <c:v>3882.4180944869199</c:v>
                </c:pt>
                <c:pt idx="17">
                  <c:v>3880.65773467998</c:v>
                </c:pt>
                <c:pt idx="18">
                  <c:v>3896.9546034346399</c:v>
                </c:pt>
                <c:pt idx="19">
                  <c:v>3907.616930531</c:v>
                </c:pt>
                <c:pt idx="20">
                  <c:v>3903.0159142784801</c:v>
                </c:pt>
                <c:pt idx="21">
                  <c:v>3903.7093918205401</c:v>
                </c:pt>
                <c:pt idx="22">
                  <c:v>3900.4620389113602</c:v>
                </c:pt>
                <c:pt idx="23">
                  <c:v>3898.0615497455001</c:v>
                </c:pt>
                <c:pt idx="24">
                  <c:v>3898.2348947116502</c:v>
                </c:pt>
                <c:pt idx="25">
                  <c:v>3897.9081798238199</c:v>
                </c:pt>
                <c:pt idx="26">
                  <c:v>3899.2684038378502</c:v>
                </c:pt>
                <c:pt idx="27">
                  <c:v>3899.6685233511798</c:v>
                </c:pt>
                <c:pt idx="28">
                  <c:v>3900.8287690064399</c:v>
                </c:pt>
                <c:pt idx="29">
                  <c:v>3908.6905199827702</c:v>
                </c:pt>
                <c:pt idx="30">
                  <c:v>3903.5360631339699</c:v>
                </c:pt>
                <c:pt idx="31">
                  <c:v>3905.6031627842699</c:v>
                </c:pt>
                <c:pt idx="32">
                  <c:v>3910.0707678799999</c:v>
                </c:pt>
                <c:pt idx="33">
                  <c:v>3906.4633269443202</c:v>
                </c:pt>
                <c:pt idx="34">
                  <c:v>3898.38824835375</c:v>
                </c:pt>
                <c:pt idx="35">
                  <c:v>3900.0086363332098</c:v>
                </c:pt>
                <c:pt idx="36">
                  <c:v>3898.54827662359</c:v>
                </c:pt>
                <c:pt idx="37">
                  <c:v>3903.4026845363401</c:v>
                </c:pt>
                <c:pt idx="38">
                  <c:v>3902.0357370558399</c:v>
                </c:pt>
                <c:pt idx="39">
                  <c:v>3900.93549793187</c:v>
                </c:pt>
                <c:pt idx="40">
                  <c:v>3894.16066938319</c:v>
                </c:pt>
                <c:pt idx="41">
                  <c:v>3904.4162511772302</c:v>
                </c:pt>
                <c:pt idx="42">
                  <c:v>3902.5158218653401</c:v>
                </c:pt>
                <c:pt idx="43">
                  <c:v>3895.69430348168</c:v>
                </c:pt>
                <c:pt idx="44">
                  <c:v>3894.2073429386</c:v>
                </c:pt>
                <c:pt idx="45">
                  <c:v>3895.35425561797</c:v>
                </c:pt>
                <c:pt idx="46">
                  <c:v>3893.7672733363402</c:v>
                </c:pt>
                <c:pt idx="47">
                  <c:v>3891.2666647544602</c:v>
                </c:pt>
                <c:pt idx="48">
                  <c:v>3889.8730838813499</c:v>
                </c:pt>
                <c:pt idx="49">
                  <c:v>3890.7932871318499</c:v>
                </c:pt>
                <c:pt idx="50">
                  <c:v>3906.4166859480702</c:v>
                </c:pt>
                <c:pt idx="51">
                  <c:v>3912.7046899411898</c:v>
                </c:pt>
                <c:pt idx="52">
                  <c:v>3928.7815401743001</c:v>
                </c:pt>
                <c:pt idx="53">
                  <c:v>3944.3249248556099</c:v>
                </c:pt>
                <c:pt idx="54">
                  <c:v>3948.6791752368999</c:v>
                </c:pt>
                <c:pt idx="55">
                  <c:v>3947.19221469382</c:v>
                </c:pt>
                <c:pt idx="56">
                  <c:v>3945.8585589540999</c:v>
                </c:pt>
                <c:pt idx="57">
                  <c:v>3946.3986828540601</c:v>
                </c:pt>
                <c:pt idx="58">
                  <c:v>3945.4918125794402</c:v>
                </c:pt>
                <c:pt idx="59">
                  <c:v>3950.1728755260401</c:v>
                </c:pt>
                <c:pt idx="60">
                  <c:v>3949.11257021143</c:v>
                </c:pt>
                <c:pt idx="61">
                  <c:v>3949.72609873689</c:v>
                </c:pt>
                <c:pt idx="62">
                  <c:v>3945.96525532037</c:v>
                </c:pt>
                <c:pt idx="63">
                  <c:v>3947.2388719696401</c:v>
                </c:pt>
                <c:pt idx="64">
                  <c:v>3952.07993062692</c:v>
                </c:pt>
                <c:pt idx="65">
                  <c:v>3951.11308638017</c:v>
                </c:pt>
                <c:pt idx="66">
                  <c:v>3952.9868171811199</c:v>
                </c:pt>
                <c:pt idx="67">
                  <c:v>3957.0210110227399</c:v>
                </c:pt>
                <c:pt idx="68">
                  <c:v>3960.0749788029898</c:v>
                </c:pt>
                <c:pt idx="69">
                  <c:v>3962.8489378099798</c:v>
                </c:pt>
                <c:pt idx="70">
                  <c:v>3966.0896486505799</c:v>
                </c:pt>
                <c:pt idx="71">
                  <c:v>3963.03563203159</c:v>
                </c:pt>
                <c:pt idx="72">
                  <c:v>3963.8291638713599</c:v>
                </c:pt>
                <c:pt idx="73">
                  <c:v>3966.5564004841999</c:v>
                </c:pt>
                <c:pt idx="74">
                  <c:v>3934.31607637364</c:v>
                </c:pt>
                <c:pt idx="75">
                  <c:v>3968.95695476837</c:v>
                </c:pt>
                <c:pt idx="76">
                  <c:v>3933.8293006568201</c:v>
                </c:pt>
                <c:pt idx="77">
                  <c:v>3969.4370558574601</c:v>
                </c:pt>
                <c:pt idx="78">
                  <c:v>3977.1920453491898</c:v>
                </c:pt>
                <c:pt idx="79">
                  <c:v>3979.45923731531</c:v>
                </c:pt>
                <c:pt idx="80">
                  <c:v>3980.9461978584</c:v>
                </c:pt>
                <c:pt idx="81">
                  <c:v>3984.1335442362802</c:v>
                </c:pt>
                <c:pt idx="82">
                  <c:v>3982.41316707744</c:v>
                </c:pt>
                <c:pt idx="83">
                  <c:v>3981.10624240781</c:v>
                </c:pt>
                <c:pt idx="84">
                  <c:v>3980.75281272947</c:v>
                </c:pt>
                <c:pt idx="85">
                  <c:v>3994.4157919821</c:v>
                </c:pt>
                <c:pt idx="86">
                  <c:v>4000.3170419969301</c:v>
                </c:pt>
                <c:pt idx="87">
                  <c:v>4003.0443762872501</c:v>
                </c:pt>
                <c:pt idx="88">
                  <c:v>4002.9710042209099</c:v>
                </c:pt>
                <c:pt idx="89">
                  <c:v>4001.3906314486999</c:v>
                </c:pt>
                <c:pt idx="90">
                  <c:v>4001.7107205475299</c:v>
                </c:pt>
                <c:pt idx="91">
                  <c:v>4004.0712107857198</c:v>
                </c:pt>
                <c:pt idx="92">
                  <c:v>3994.3891097507399</c:v>
                </c:pt>
                <c:pt idx="93">
                  <c:v>3990.18819673196</c:v>
                </c:pt>
                <c:pt idx="94">
                  <c:v>3999.5569158550002</c:v>
                </c:pt>
                <c:pt idx="95">
                  <c:v>3993.2088727714299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4221.0809675682603</c:v>
                </c:pt>
                <c:pt idx="1">
                  <c:v>4244.3482691814997</c:v>
                </c:pt>
                <c:pt idx="2">
                  <c:v>4224.7350410948002</c:v>
                </c:pt>
                <c:pt idx="3">
                  <c:v>4176.5472027078904</c:v>
                </c:pt>
                <c:pt idx="4">
                  <c:v>4277.3912049967103</c:v>
                </c:pt>
                <c:pt idx="5">
                  <c:v>4291.4469146331203</c:v>
                </c:pt>
                <c:pt idx="6">
                  <c:v>4293.5278576648498</c:v>
                </c:pt>
                <c:pt idx="7">
                  <c:v>4275.1075057774497</c:v>
                </c:pt>
                <c:pt idx="8">
                  <c:v>4033.94189672945</c:v>
                </c:pt>
                <c:pt idx="9">
                  <c:v>4075.44337480275</c:v>
                </c:pt>
                <c:pt idx="10">
                  <c:v>4083.5668934984001</c:v>
                </c:pt>
                <c:pt idx="11">
                  <c:v>4083.9007150792099</c:v>
                </c:pt>
                <c:pt idx="12">
                  <c:v>4083.4486217999302</c:v>
                </c:pt>
                <c:pt idx="13">
                  <c:v>4075.5564763337002</c:v>
                </c:pt>
                <c:pt idx="14">
                  <c:v>4049.42972630438</c:v>
                </c:pt>
                <c:pt idx="15">
                  <c:v>4088.41486408535</c:v>
                </c:pt>
                <c:pt idx="16">
                  <c:v>4105.7418078690298</c:v>
                </c:pt>
                <c:pt idx="17">
                  <c:v>4105.05761687824</c:v>
                </c:pt>
                <c:pt idx="18">
                  <c:v>4135.7039165982496</c:v>
                </c:pt>
                <c:pt idx="19">
                  <c:v>4170.5342649469703</c:v>
                </c:pt>
                <c:pt idx="20">
                  <c:v>4471.8391309051804</c:v>
                </c:pt>
                <c:pt idx="21">
                  <c:v>4433.47846374045</c:v>
                </c:pt>
                <c:pt idx="22">
                  <c:v>4511.0780349978504</c:v>
                </c:pt>
                <c:pt idx="23">
                  <c:v>4699.6888088411897</c:v>
                </c:pt>
                <c:pt idx="24">
                  <c:v>4952.2987812886404</c:v>
                </c:pt>
                <c:pt idx="25">
                  <c:v>5151.58509486208</c:v>
                </c:pt>
                <c:pt idx="26">
                  <c:v>5194.0637510628403</c:v>
                </c:pt>
                <c:pt idx="27">
                  <c:v>5165.6424510486504</c:v>
                </c:pt>
                <c:pt idx="28">
                  <c:v>5106.1797945329499</c:v>
                </c:pt>
                <c:pt idx="29">
                  <c:v>5182.2915101286799</c:v>
                </c:pt>
                <c:pt idx="30">
                  <c:v>5069.4748323538997</c:v>
                </c:pt>
                <c:pt idx="31">
                  <c:v>5099.17714839781</c:v>
                </c:pt>
                <c:pt idx="32">
                  <c:v>5030.2750502931904</c:v>
                </c:pt>
                <c:pt idx="33">
                  <c:v>5002.1082081417699</c:v>
                </c:pt>
                <c:pt idx="34">
                  <c:v>5068.3842563164499</c:v>
                </c:pt>
                <c:pt idx="35">
                  <c:v>5004.8642696728803</c:v>
                </c:pt>
                <c:pt idx="36">
                  <c:v>4950.4527680347001</c:v>
                </c:pt>
                <c:pt idx="37">
                  <c:v>4937.9373731482801</c:v>
                </c:pt>
                <c:pt idx="38">
                  <c:v>4926.6534331315797</c:v>
                </c:pt>
                <c:pt idx="39">
                  <c:v>4921.3187093843399</c:v>
                </c:pt>
                <c:pt idx="40">
                  <c:v>5019.6236489885396</c:v>
                </c:pt>
                <c:pt idx="41">
                  <c:v>5005.5439655817099</c:v>
                </c:pt>
                <c:pt idx="42">
                  <c:v>5007.5614505700196</c:v>
                </c:pt>
                <c:pt idx="43">
                  <c:v>5004.7991650792801</c:v>
                </c:pt>
                <c:pt idx="44">
                  <c:v>5029.3772852802704</c:v>
                </c:pt>
                <c:pt idx="45">
                  <c:v>5029.8595268931103</c:v>
                </c:pt>
                <c:pt idx="46">
                  <c:v>4980.6227701879698</c:v>
                </c:pt>
                <c:pt idx="47">
                  <c:v>4919.2746490763402</c:v>
                </c:pt>
                <c:pt idx="48">
                  <c:v>4935.7955406913798</c:v>
                </c:pt>
                <c:pt idx="49">
                  <c:v>4940.2955293660898</c:v>
                </c:pt>
                <c:pt idx="50">
                  <c:v>4906.0700412211199</c:v>
                </c:pt>
                <c:pt idx="51">
                  <c:v>4782.9057177164505</c:v>
                </c:pt>
                <c:pt idx="52">
                  <c:v>4903.3065043522702</c:v>
                </c:pt>
                <c:pt idx="53">
                  <c:v>4968.9918691201301</c:v>
                </c:pt>
                <c:pt idx="54">
                  <c:v>4984.3618550996298</c:v>
                </c:pt>
                <c:pt idx="55">
                  <c:v>4934.44711489783</c:v>
                </c:pt>
                <c:pt idx="56">
                  <c:v>4976.64720774137</c:v>
                </c:pt>
                <c:pt idx="57">
                  <c:v>4989.9230782878003</c:v>
                </c:pt>
                <c:pt idx="58">
                  <c:v>4911.6219449353603</c:v>
                </c:pt>
                <c:pt idx="59">
                  <c:v>4889.19135425484</c:v>
                </c:pt>
                <c:pt idx="60">
                  <c:v>4874.8734479698896</c:v>
                </c:pt>
                <c:pt idx="61">
                  <c:v>4856.3346761945004</c:v>
                </c:pt>
                <c:pt idx="62">
                  <c:v>4894.6396899635902</c:v>
                </c:pt>
                <c:pt idx="63">
                  <c:v>4900.7995987923996</c:v>
                </c:pt>
                <c:pt idx="64">
                  <c:v>4973.2270595970203</c:v>
                </c:pt>
                <c:pt idx="65">
                  <c:v>5018.7385294809001</c:v>
                </c:pt>
                <c:pt idx="66">
                  <c:v>5087.1570687325502</c:v>
                </c:pt>
                <c:pt idx="67">
                  <c:v>5114.1766935207897</c:v>
                </c:pt>
                <c:pt idx="68">
                  <c:v>5144.6762691554404</c:v>
                </c:pt>
                <c:pt idx="69">
                  <c:v>5161.3285225427899</c:v>
                </c:pt>
                <c:pt idx="70">
                  <c:v>5130.3433463329602</c:v>
                </c:pt>
                <c:pt idx="71">
                  <c:v>5138.02519441189</c:v>
                </c:pt>
                <c:pt idx="72">
                  <c:v>5163.8130020893896</c:v>
                </c:pt>
                <c:pt idx="73">
                  <c:v>5178.0126531413698</c:v>
                </c:pt>
                <c:pt idx="74">
                  <c:v>5201.6742705885399</c:v>
                </c:pt>
                <c:pt idx="75">
                  <c:v>5192.5267952751901</c:v>
                </c:pt>
                <c:pt idx="76">
                  <c:v>5167.2524478017003</c:v>
                </c:pt>
                <c:pt idx="77">
                  <c:v>5186.81662515893</c:v>
                </c:pt>
                <c:pt idx="78">
                  <c:v>5224.4881452168702</c:v>
                </c:pt>
                <c:pt idx="79">
                  <c:v>5297.4878151354496</c:v>
                </c:pt>
                <c:pt idx="80">
                  <c:v>5264.9033118176603</c:v>
                </c:pt>
                <c:pt idx="81">
                  <c:v>5192.7875100285901</c:v>
                </c:pt>
                <c:pt idx="82">
                  <c:v>5159.3430794207297</c:v>
                </c:pt>
                <c:pt idx="83">
                  <c:v>5080.04719925054</c:v>
                </c:pt>
                <c:pt idx="84">
                  <c:v>5210.8294517566801</c:v>
                </c:pt>
                <c:pt idx="85">
                  <c:v>5121.2882754149696</c:v>
                </c:pt>
                <c:pt idx="86">
                  <c:v>5029.6407662379597</c:v>
                </c:pt>
                <c:pt idx="87">
                  <c:v>4867.4681544569703</c:v>
                </c:pt>
                <c:pt idx="88">
                  <c:v>4996.4874127685598</c:v>
                </c:pt>
                <c:pt idx="89">
                  <c:v>5040.7214231710796</c:v>
                </c:pt>
                <c:pt idx="90">
                  <c:v>4958.1808512423104</c:v>
                </c:pt>
                <c:pt idx="91">
                  <c:v>4856.5381239331</c:v>
                </c:pt>
                <c:pt idx="92">
                  <c:v>5085.4808477318002</c:v>
                </c:pt>
                <c:pt idx="93">
                  <c:v>5055.3101869584598</c:v>
                </c:pt>
                <c:pt idx="94">
                  <c:v>5000.8599255293602</c:v>
                </c:pt>
                <c:pt idx="95">
                  <c:v>4968.13609113647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94.302620535801793</c:v>
                </c:pt>
                <c:pt idx="1">
                  <c:v>94.255827066794197</c:v>
                </c:pt>
                <c:pt idx="2">
                  <c:v>94.342729806391901</c:v>
                </c:pt>
                <c:pt idx="3">
                  <c:v>100.30558050618799</c:v>
                </c:pt>
                <c:pt idx="4">
                  <c:v>95.164961183308705</c:v>
                </c:pt>
                <c:pt idx="5">
                  <c:v>94.255827066794197</c:v>
                </c:pt>
                <c:pt idx="6">
                  <c:v>95.2184403807656</c:v>
                </c:pt>
                <c:pt idx="7">
                  <c:v>101.361781268185</c:v>
                </c:pt>
                <c:pt idx="8">
                  <c:v>95.151591256441804</c:v>
                </c:pt>
                <c:pt idx="9">
                  <c:v>94.315989442647606</c:v>
                </c:pt>
                <c:pt idx="10">
                  <c:v>94.282565900506796</c:v>
                </c:pt>
                <c:pt idx="11">
                  <c:v>94.322675171096904</c:v>
                </c:pt>
                <c:pt idx="12">
                  <c:v>94.262511775222293</c:v>
                </c:pt>
                <c:pt idx="13">
                  <c:v>94.249142868376595</c:v>
                </c:pt>
                <c:pt idx="14">
                  <c:v>94.329359879525001</c:v>
                </c:pt>
                <c:pt idx="15">
                  <c:v>94.349414004809503</c:v>
                </c:pt>
                <c:pt idx="16">
                  <c:v>96.963175801063798</c:v>
                </c:pt>
                <c:pt idx="17">
                  <c:v>97.370948625297501</c:v>
                </c:pt>
                <c:pt idx="18">
                  <c:v>97.377631803694001</c:v>
                </c:pt>
                <c:pt idx="19">
                  <c:v>97.290730594127893</c:v>
                </c:pt>
                <c:pt idx="20">
                  <c:v>101.70270598811599</c:v>
                </c:pt>
                <c:pt idx="21">
                  <c:v>102.284284801556</c:v>
                </c:pt>
                <c:pt idx="22">
                  <c:v>102.35113188583701</c:v>
                </c:pt>
                <c:pt idx="23">
                  <c:v>102.37787122956099</c:v>
                </c:pt>
                <c:pt idx="24">
                  <c:v>102.41129477170099</c:v>
                </c:pt>
                <c:pt idx="25">
                  <c:v>102.324393052125</c:v>
                </c:pt>
                <c:pt idx="26">
                  <c:v>102.391241156427</c:v>
                </c:pt>
                <c:pt idx="27">
                  <c:v>102.210751988825</c:v>
                </c:pt>
                <c:pt idx="28">
                  <c:v>102.391241156427</c:v>
                </c:pt>
                <c:pt idx="29">
                  <c:v>102.324392542114</c:v>
                </c:pt>
                <c:pt idx="30">
                  <c:v>102.35781710427599</c:v>
                </c:pt>
                <c:pt idx="31">
                  <c:v>102.444718313842</c:v>
                </c:pt>
                <c:pt idx="32">
                  <c:v>102.324393052125</c:v>
                </c:pt>
                <c:pt idx="33">
                  <c:v>102.34444768742</c:v>
                </c:pt>
                <c:pt idx="34">
                  <c:v>102.35781608425501</c:v>
                </c:pt>
                <c:pt idx="35">
                  <c:v>102.45140353228101</c:v>
                </c:pt>
                <c:pt idx="36">
                  <c:v>101.56900773946801</c:v>
                </c:pt>
                <c:pt idx="37">
                  <c:v>101.448683497772</c:v>
                </c:pt>
                <c:pt idx="38">
                  <c:v>101.37514915501001</c:v>
                </c:pt>
                <c:pt idx="39">
                  <c:v>101.361779738153</c:v>
                </c:pt>
                <c:pt idx="40">
                  <c:v>101.040910163528</c:v>
                </c:pt>
                <c:pt idx="41">
                  <c:v>101.274878528587</c:v>
                </c:pt>
                <c:pt idx="42">
                  <c:v>101.321671487584</c:v>
                </c:pt>
                <c:pt idx="43">
                  <c:v>101.308302070728</c:v>
                </c:pt>
                <c:pt idx="44">
                  <c:v>98.219919855948007</c:v>
                </c:pt>
                <c:pt idx="45">
                  <c:v>97.237252416692101</c:v>
                </c:pt>
                <c:pt idx="46">
                  <c:v>97.685135021526506</c:v>
                </c:pt>
                <c:pt idx="47">
                  <c:v>98.333560409237194</c:v>
                </c:pt>
                <c:pt idx="48">
                  <c:v>97.404371657427703</c:v>
                </c:pt>
                <c:pt idx="49">
                  <c:v>97.370947095265805</c:v>
                </c:pt>
                <c:pt idx="50">
                  <c:v>97.3442087715637</c:v>
                </c:pt>
                <c:pt idx="51">
                  <c:v>92.684896615680998</c:v>
                </c:pt>
                <c:pt idx="52">
                  <c:v>93.894846691547002</c:v>
                </c:pt>
                <c:pt idx="53">
                  <c:v>97.297414792545496</c:v>
                </c:pt>
                <c:pt idx="54">
                  <c:v>98.3803554082766</c:v>
                </c:pt>
                <c:pt idx="55">
                  <c:v>99.269434889495997</c:v>
                </c:pt>
                <c:pt idx="56">
                  <c:v>99.316228358503693</c:v>
                </c:pt>
                <c:pt idx="57">
                  <c:v>99.363021317500795</c:v>
                </c:pt>
                <c:pt idx="58">
                  <c:v>99.215956202049696</c:v>
                </c:pt>
                <c:pt idx="59">
                  <c:v>94.824035443356493</c:v>
                </c:pt>
                <c:pt idx="60">
                  <c:v>97.284046905720899</c:v>
                </c:pt>
                <c:pt idx="61">
                  <c:v>97.424427312743802</c:v>
                </c:pt>
                <c:pt idx="62">
                  <c:v>97.377633333725697</c:v>
                </c:pt>
                <c:pt idx="63">
                  <c:v>97.317469937851101</c:v>
                </c:pt>
                <c:pt idx="64">
                  <c:v>97.344208261553206</c:v>
                </c:pt>
                <c:pt idx="65">
                  <c:v>97.364262896848203</c:v>
                </c:pt>
                <c:pt idx="66">
                  <c:v>97.243938145141399</c:v>
                </c:pt>
                <c:pt idx="67">
                  <c:v>97.304100520994794</c:v>
                </c:pt>
                <c:pt idx="68">
                  <c:v>97.284045885699797</c:v>
                </c:pt>
                <c:pt idx="69">
                  <c:v>97.3976874590101</c:v>
                </c:pt>
                <c:pt idx="70">
                  <c:v>97.404372677448904</c:v>
                </c:pt>
                <c:pt idx="71">
                  <c:v>97.290731104138501</c:v>
                </c:pt>
                <c:pt idx="72">
                  <c:v>97.464536073323401</c:v>
                </c:pt>
                <c:pt idx="73">
                  <c:v>98.580899211174099</c:v>
                </c:pt>
                <c:pt idx="74">
                  <c:v>101.335040904441</c:v>
                </c:pt>
                <c:pt idx="75">
                  <c:v>101.301616852289</c:v>
                </c:pt>
                <c:pt idx="76">
                  <c:v>101.248138674854</c:v>
                </c:pt>
                <c:pt idx="77">
                  <c:v>101.395203790305</c:v>
                </c:pt>
                <c:pt idx="78">
                  <c:v>101.208030424285</c:v>
                </c:pt>
                <c:pt idx="79">
                  <c:v>101.288247945444</c:v>
                </c:pt>
                <c:pt idx="80">
                  <c:v>101.22139933113</c:v>
                </c:pt>
                <c:pt idx="81">
                  <c:v>101.314986269146</c:v>
                </c:pt>
                <c:pt idx="82">
                  <c:v>101.388518571866</c:v>
                </c:pt>
                <c:pt idx="83">
                  <c:v>101.341726122879</c:v>
                </c:pt>
                <c:pt idx="84">
                  <c:v>101.301616852289</c:v>
                </c:pt>
                <c:pt idx="85">
                  <c:v>101.381833863438</c:v>
                </c:pt>
                <c:pt idx="86">
                  <c:v>101.421943134028</c:v>
                </c:pt>
                <c:pt idx="87">
                  <c:v>98.326876210819606</c:v>
                </c:pt>
                <c:pt idx="88">
                  <c:v>86.715361717467502</c:v>
                </c:pt>
                <c:pt idx="89">
                  <c:v>84.201872587677897</c:v>
                </c:pt>
                <c:pt idx="90">
                  <c:v>84.235296129818707</c:v>
                </c:pt>
                <c:pt idx="91">
                  <c:v>81.461099291246498</c:v>
                </c:pt>
                <c:pt idx="92">
                  <c:v>76.253632884085903</c:v>
                </c:pt>
                <c:pt idx="93">
                  <c:v>83.352900337006304</c:v>
                </c:pt>
                <c:pt idx="94">
                  <c:v>86.341010395332404</c:v>
                </c:pt>
                <c:pt idx="95">
                  <c:v>86.387804884361103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414.636513766512</c:v>
                </c:pt>
                <c:pt idx="1">
                  <c:v>413.57065059889601</c:v>
                </c:pt>
                <c:pt idx="2">
                  <c:v>417.03251344953799</c:v>
                </c:pt>
                <c:pt idx="3">
                  <c:v>417.80313003674598</c:v>
                </c:pt>
                <c:pt idx="4">
                  <c:v>417.78566215746002</c:v>
                </c:pt>
                <c:pt idx="5">
                  <c:v>418.32905808630397</c:v>
                </c:pt>
                <c:pt idx="6">
                  <c:v>418.680386695913</c:v>
                </c:pt>
                <c:pt idx="7">
                  <c:v>419.05602801323897</c:v>
                </c:pt>
                <c:pt idx="8">
                  <c:v>420.44897107703099</c:v>
                </c:pt>
                <c:pt idx="9">
                  <c:v>422.50746491541599</c:v>
                </c:pt>
                <c:pt idx="10">
                  <c:v>419.48851161184001</c:v>
                </c:pt>
                <c:pt idx="11">
                  <c:v>417.856898032701</c:v>
                </c:pt>
                <c:pt idx="12">
                  <c:v>418.94827956031202</c:v>
                </c:pt>
                <c:pt idx="13">
                  <c:v>420.52440753695902</c:v>
                </c:pt>
                <c:pt idx="14">
                  <c:v>418.27287622602199</c:v>
                </c:pt>
                <c:pt idx="15">
                  <c:v>419.64689746043501</c:v>
                </c:pt>
                <c:pt idx="16">
                  <c:v>423.71294824829602</c:v>
                </c:pt>
                <c:pt idx="17">
                  <c:v>424.51395444026502</c:v>
                </c:pt>
                <c:pt idx="18">
                  <c:v>423.67142107865197</c:v>
                </c:pt>
                <c:pt idx="19">
                  <c:v>420.91950311609298</c:v>
                </c:pt>
                <c:pt idx="20">
                  <c:v>422.87931521146101</c:v>
                </c:pt>
                <c:pt idx="21">
                  <c:v>423.96992624791301</c:v>
                </c:pt>
                <c:pt idx="22">
                  <c:v>421.916267817495</c:v>
                </c:pt>
                <c:pt idx="23">
                  <c:v>426.63904840808402</c:v>
                </c:pt>
                <c:pt idx="24">
                  <c:v>478.87452721009203</c:v>
                </c:pt>
                <c:pt idx="25">
                  <c:v>493.15376083392903</c:v>
                </c:pt>
                <c:pt idx="26">
                  <c:v>496.525555571947</c:v>
                </c:pt>
                <c:pt idx="27">
                  <c:v>501.81230241346799</c:v>
                </c:pt>
                <c:pt idx="28">
                  <c:v>513.43003175649505</c:v>
                </c:pt>
                <c:pt idx="29">
                  <c:v>515.08646231829402</c:v>
                </c:pt>
                <c:pt idx="30">
                  <c:v>515.58463220797796</c:v>
                </c:pt>
                <c:pt idx="31">
                  <c:v>511.22493981630799</c:v>
                </c:pt>
                <c:pt idx="32">
                  <c:v>510.69469087281198</c:v>
                </c:pt>
                <c:pt idx="33">
                  <c:v>512.65004896613505</c:v>
                </c:pt>
                <c:pt idx="34">
                  <c:v>512.14030891021798</c:v>
                </c:pt>
                <c:pt idx="35">
                  <c:v>510.554673942997</c:v>
                </c:pt>
                <c:pt idx="36">
                  <c:v>507.94387361190701</c:v>
                </c:pt>
                <c:pt idx="37">
                  <c:v>504.60081230662399</c:v>
                </c:pt>
                <c:pt idx="38">
                  <c:v>499.55187589729701</c:v>
                </c:pt>
                <c:pt idx="39">
                  <c:v>505.272726672646</c:v>
                </c:pt>
                <c:pt idx="40">
                  <c:v>501.36165467779102</c:v>
                </c:pt>
                <c:pt idx="41">
                  <c:v>502.822500794603</c:v>
                </c:pt>
                <c:pt idx="42">
                  <c:v>502.41072574574201</c:v>
                </c:pt>
                <c:pt idx="43">
                  <c:v>501.11020578416202</c:v>
                </c:pt>
                <c:pt idx="44">
                  <c:v>483.27977329164702</c:v>
                </c:pt>
                <c:pt idx="45">
                  <c:v>486.32355893651101</c:v>
                </c:pt>
                <c:pt idx="46">
                  <c:v>482.75052777849697</c:v>
                </c:pt>
                <c:pt idx="47">
                  <c:v>471.63987888901698</c:v>
                </c:pt>
                <c:pt idx="48">
                  <c:v>454.130403319751</c:v>
                </c:pt>
                <c:pt idx="49">
                  <c:v>450.57168384302202</c:v>
                </c:pt>
                <c:pt idx="50">
                  <c:v>450.10449486526602</c:v>
                </c:pt>
                <c:pt idx="51">
                  <c:v>452.93800297793598</c:v>
                </c:pt>
                <c:pt idx="52">
                  <c:v>447.07842795727402</c:v>
                </c:pt>
                <c:pt idx="53">
                  <c:v>446.74730106268902</c:v>
                </c:pt>
                <c:pt idx="54">
                  <c:v>438.15673676953799</c:v>
                </c:pt>
                <c:pt idx="55">
                  <c:v>438.89724788659902</c:v>
                </c:pt>
                <c:pt idx="56">
                  <c:v>440.83931820715401</c:v>
                </c:pt>
                <c:pt idx="57">
                  <c:v>448.95437170608301</c:v>
                </c:pt>
                <c:pt idx="58">
                  <c:v>453.916552346836</c:v>
                </c:pt>
                <c:pt idx="59">
                  <c:v>455.511837651821</c:v>
                </c:pt>
                <c:pt idx="60">
                  <c:v>464.478104696809</c:v>
                </c:pt>
                <c:pt idx="61">
                  <c:v>471.60591840330699</c:v>
                </c:pt>
                <c:pt idx="62">
                  <c:v>470.067413945086</c:v>
                </c:pt>
                <c:pt idx="63">
                  <c:v>471.49087972174499</c:v>
                </c:pt>
                <c:pt idx="64">
                  <c:v>485.99273665470901</c:v>
                </c:pt>
                <c:pt idx="65">
                  <c:v>491.34877650506201</c:v>
                </c:pt>
                <c:pt idx="66">
                  <c:v>489.44379983027699</c:v>
                </c:pt>
                <c:pt idx="67">
                  <c:v>492.93425788600501</c:v>
                </c:pt>
                <c:pt idx="68">
                  <c:v>502.958934044611</c:v>
                </c:pt>
                <c:pt idx="69">
                  <c:v>506.99997842673702</c:v>
                </c:pt>
                <c:pt idx="70">
                  <c:v>513.238640216882</c:v>
                </c:pt>
                <c:pt idx="71">
                  <c:v>515.658683831639</c:v>
                </c:pt>
                <c:pt idx="72">
                  <c:v>508.68045036049602</c:v>
                </c:pt>
                <c:pt idx="73">
                  <c:v>511.27255412208098</c:v>
                </c:pt>
                <c:pt idx="74">
                  <c:v>510.47247968686202</c:v>
                </c:pt>
                <c:pt idx="75">
                  <c:v>511.29390005487102</c:v>
                </c:pt>
                <c:pt idx="76">
                  <c:v>518.20115362790204</c:v>
                </c:pt>
                <c:pt idx="77">
                  <c:v>521.61197719878498</c:v>
                </c:pt>
                <c:pt idx="78">
                  <c:v>519.92011172301295</c:v>
                </c:pt>
                <c:pt idx="79">
                  <c:v>519.14428344145699</c:v>
                </c:pt>
                <c:pt idx="80">
                  <c:v>513.25106278695398</c:v>
                </c:pt>
                <c:pt idx="81">
                  <c:v>513.49988023569597</c:v>
                </c:pt>
                <c:pt idx="82">
                  <c:v>513.17683453907398</c:v>
                </c:pt>
                <c:pt idx="83">
                  <c:v>512.42687274640798</c:v>
                </c:pt>
                <c:pt idx="84">
                  <c:v>482.89069317504698</c:v>
                </c:pt>
                <c:pt idx="85">
                  <c:v>481.70464874534503</c:v>
                </c:pt>
                <c:pt idx="86">
                  <c:v>484.56546193836999</c:v>
                </c:pt>
                <c:pt idx="87">
                  <c:v>479.13337896229302</c:v>
                </c:pt>
                <c:pt idx="88">
                  <c:v>438.35145857160001</c:v>
                </c:pt>
                <c:pt idx="89">
                  <c:v>433.616345002934</c:v>
                </c:pt>
                <c:pt idx="90">
                  <c:v>431.12326855348999</c:v>
                </c:pt>
                <c:pt idx="91">
                  <c:v>430.510459306565</c:v>
                </c:pt>
                <c:pt idx="92">
                  <c:v>432.00851681862599</c:v>
                </c:pt>
                <c:pt idx="93">
                  <c:v>432.56502901556098</c:v>
                </c:pt>
                <c:pt idx="94">
                  <c:v>430.47591519300101</c:v>
                </c:pt>
                <c:pt idx="95">
                  <c:v>429.27121003059199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261.39497066084698</c:v>
                </c:pt>
                <c:pt idx="1">
                  <c:v>256.43686800998</c:v>
                </c:pt>
                <c:pt idx="2">
                  <c:v>256.80822384485299</c:v>
                </c:pt>
                <c:pt idx="3">
                  <c:v>257.28686141385299</c:v>
                </c:pt>
                <c:pt idx="4">
                  <c:v>255.12106972549401</c:v>
                </c:pt>
                <c:pt idx="5">
                  <c:v>254.029352973518</c:v>
                </c:pt>
                <c:pt idx="6">
                  <c:v>252.972496131882</c:v>
                </c:pt>
                <c:pt idx="7">
                  <c:v>251.138579097384</c:v>
                </c:pt>
                <c:pt idx="8">
                  <c:v>248.604190977868</c:v>
                </c:pt>
                <c:pt idx="9">
                  <c:v>249.617394136201</c:v>
                </c:pt>
                <c:pt idx="10">
                  <c:v>249.83237715070899</c:v>
                </c:pt>
                <c:pt idx="11">
                  <c:v>248.37641493357299</c:v>
                </c:pt>
                <c:pt idx="12">
                  <c:v>242.77751591217401</c:v>
                </c:pt>
                <c:pt idx="13">
                  <c:v>245.40615895901399</c:v>
                </c:pt>
                <c:pt idx="14">
                  <c:v>243.78841574070299</c:v>
                </c:pt>
                <c:pt idx="15">
                  <c:v>241.21424482607799</c:v>
                </c:pt>
                <c:pt idx="16">
                  <c:v>239.04031164437799</c:v>
                </c:pt>
                <c:pt idx="17">
                  <c:v>235.65901201175001</c:v>
                </c:pt>
                <c:pt idx="18">
                  <c:v>237.00035982815001</c:v>
                </c:pt>
                <c:pt idx="19">
                  <c:v>237.47393257633499</c:v>
                </c:pt>
                <c:pt idx="20">
                  <c:v>236.326103078438</c:v>
                </c:pt>
                <c:pt idx="21">
                  <c:v>234.529791790579</c:v>
                </c:pt>
                <c:pt idx="22">
                  <c:v>231.247151277288</c:v>
                </c:pt>
                <c:pt idx="23">
                  <c:v>226.324506546718</c:v>
                </c:pt>
                <c:pt idx="24">
                  <c:v>223.69255305033599</c:v>
                </c:pt>
                <c:pt idx="25">
                  <c:v>222.63366631451399</c:v>
                </c:pt>
                <c:pt idx="26">
                  <c:v>220.85612189413999</c:v>
                </c:pt>
                <c:pt idx="27">
                  <c:v>218.14755632967299</c:v>
                </c:pt>
                <c:pt idx="28">
                  <c:v>219.442675784644</c:v>
                </c:pt>
                <c:pt idx="29">
                  <c:v>220.03553221201699</c:v>
                </c:pt>
                <c:pt idx="30">
                  <c:v>219.025102024815</c:v>
                </c:pt>
                <c:pt idx="31">
                  <c:v>212.69631880381999</c:v>
                </c:pt>
                <c:pt idx="32">
                  <c:v>218.260554120591</c:v>
                </c:pt>
                <c:pt idx="33">
                  <c:v>217.34997385440599</c:v>
                </c:pt>
                <c:pt idx="34">
                  <c:v>212.616961943082</c:v>
                </c:pt>
                <c:pt idx="35">
                  <c:v>213.67584032972599</c:v>
                </c:pt>
                <c:pt idx="36">
                  <c:v>211.77149170702501</c:v>
                </c:pt>
                <c:pt idx="37">
                  <c:v>211.223552819952</c:v>
                </c:pt>
                <c:pt idx="38">
                  <c:v>204.144679342117</c:v>
                </c:pt>
                <c:pt idx="39">
                  <c:v>199.17249475692799</c:v>
                </c:pt>
                <c:pt idx="40">
                  <c:v>195.930349849918</c:v>
                </c:pt>
                <c:pt idx="41">
                  <c:v>190.57098877897101</c:v>
                </c:pt>
                <c:pt idx="42">
                  <c:v>183.48200548880601</c:v>
                </c:pt>
                <c:pt idx="43">
                  <c:v>178.361350581338</c:v>
                </c:pt>
                <c:pt idx="44">
                  <c:v>174.30533290684801</c:v>
                </c:pt>
                <c:pt idx="45">
                  <c:v>173.06899062960201</c:v>
                </c:pt>
                <c:pt idx="46">
                  <c:v>170.88872250820501</c:v>
                </c:pt>
                <c:pt idx="47">
                  <c:v>168.44969036401599</c:v>
                </c:pt>
                <c:pt idx="48">
                  <c:v>158.72263989101901</c:v>
                </c:pt>
                <c:pt idx="49">
                  <c:v>158.452443754645</c:v>
                </c:pt>
                <c:pt idx="50">
                  <c:v>159.26621841926899</c:v>
                </c:pt>
                <c:pt idx="51">
                  <c:v>166.93582241473001</c:v>
                </c:pt>
                <c:pt idx="52">
                  <c:v>159.834745338533</c:v>
                </c:pt>
                <c:pt idx="53">
                  <c:v>155.64967648887199</c:v>
                </c:pt>
                <c:pt idx="54">
                  <c:v>148.64625036862699</c:v>
                </c:pt>
                <c:pt idx="55">
                  <c:v>150.37715105590701</c:v>
                </c:pt>
                <c:pt idx="56">
                  <c:v>149.6489951364</c:v>
                </c:pt>
                <c:pt idx="57">
                  <c:v>145.48320349779999</c:v>
                </c:pt>
                <c:pt idx="58">
                  <c:v>140.698004520235</c:v>
                </c:pt>
                <c:pt idx="59">
                  <c:v>146.07806685911601</c:v>
                </c:pt>
                <c:pt idx="60">
                  <c:v>148.34447450568101</c:v>
                </c:pt>
                <c:pt idx="61">
                  <c:v>145.31263081095699</c:v>
                </c:pt>
                <c:pt idx="62">
                  <c:v>153.72292284386199</c:v>
                </c:pt>
                <c:pt idx="63">
                  <c:v>152.65437610773699</c:v>
                </c:pt>
                <c:pt idx="64">
                  <c:v>159.223110563555</c:v>
                </c:pt>
                <c:pt idx="65">
                  <c:v>162.310083888354</c:v>
                </c:pt>
                <c:pt idx="66">
                  <c:v>163.22360306560699</c:v>
                </c:pt>
                <c:pt idx="67">
                  <c:v>168.32007770654499</c:v>
                </c:pt>
                <c:pt idx="68">
                  <c:v>167.03565876832999</c:v>
                </c:pt>
                <c:pt idx="69">
                  <c:v>161.52557935861299</c:v>
                </c:pt>
                <c:pt idx="70">
                  <c:v>176.090728686586</c:v>
                </c:pt>
                <c:pt idx="71">
                  <c:v>183.925403259815</c:v>
                </c:pt>
                <c:pt idx="72">
                  <c:v>188.82539771093801</c:v>
                </c:pt>
                <c:pt idx="73">
                  <c:v>179.97910736706501</c:v>
                </c:pt>
                <c:pt idx="74">
                  <c:v>180.13642155738199</c:v>
                </c:pt>
                <c:pt idx="75">
                  <c:v>177.01099713155301</c:v>
                </c:pt>
                <c:pt idx="76">
                  <c:v>184.410145122438</c:v>
                </c:pt>
                <c:pt idx="77">
                  <c:v>192.03217758226899</c:v>
                </c:pt>
                <c:pt idx="78">
                  <c:v>204.42083574877299</c:v>
                </c:pt>
                <c:pt idx="79">
                  <c:v>215.21476312205999</c:v>
                </c:pt>
                <c:pt idx="80">
                  <c:v>206.10554564592999</c:v>
                </c:pt>
                <c:pt idx="81">
                  <c:v>196.02553049248201</c:v>
                </c:pt>
                <c:pt idx="82">
                  <c:v>194.30246759715001</c:v>
                </c:pt>
                <c:pt idx="83">
                  <c:v>202.44503067612601</c:v>
                </c:pt>
                <c:pt idx="84">
                  <c:v>204.84114073383901</c:v>
                </c:pt>
                <c:pt idx="85">
                  <c:v>196.76072581367799</c:v>
                </c:pt>
                <c:pt idx="86">
                  <c:v>194.856845788659</c:v>
                </c:pt>
                <c:pt idx="87">
                  <c:v>195.40238219942501</c:v>
                </c:pt>
                <c:pt idx="88">
                  <c:v>189.72890935330599</c:v>
                </c:pt>
                <c:pt idx="89">
                  <c:v>190.45348243129999</c:v>
                </c:pt>
                <c:pt idx="90">
                  <c:v>186.77393028933699</c:v>
                </c:pt>
                <c:pt idx="91">
                  <c:v>187.67577209587</c:v>
                </c:pt>
                <c:pt idx="92">
                  <c:v>194.039332779061</c:v>
                </c:pt>
                <c:pt idx="93">
                  <c:v>200.61269685472899</c:v>
                </c:pt>
                <c:pt idx="94">
                  <c:v>197.908915369928</c:v>
                </c:pt>
                <c:pt idx="95">
                  <c:v>196.957605720446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0.84492325131402801</c:v>
                </c:pt>
                <c:pt idx="23">
                  <c:v>3.1486120152649799</c:v>
                </c:pt>
                <c:pt idx="24">
                  <c:v>3.0847601659711001</c:v>
                </c:pt>
                <c:pt idx="25">
                  <c:v>3.0910616944315001</c:v>
                </c:pt>
                <c:pt idx="26">
                  <c:v>3.0844309238531502</c:v>
                </c:pt>
                <c:pt idx="27">
                  <c:v>3.4552370766857798</c:v>
                </c:pt>
                <c:pt idx="28">
                  <c:v>7.0460344236438104</c:v>
                </c:pt>
                <c:pt idx="29">
                  <c:v>18.095486725211501</c:v>
                </c:pt>
                <c:pt idx="30">
                  <c:v>32.260226718462</c:v>
                </c:pt>
                <c:pt idx="31">
                  <c:v>52.808734487393799</c:v>
                </c:pt>
                <c:pt idx="32">
                  <c:v>72.891804662555202</c:v>
                </c:pt>
                <c:pt idx="33">
                  <c:v>90.877261335365503</c:v>
                </c:pt>
                <c:pt idx="34">
                  <c:v>106.48793246549199</c:v>
                </c:pt>
                <c:pt idx="35">
                  <c:v>124.638971843712</c:v>
                </c:pt>
                <c:pt idx="36">
                  <c:v>151.136986756673</c:v>
                </c:pt>
                <c:pt idx="37">
                  <c:v>178.11453038864099</c:v>
                </c:pt>
                <c:pt idx="38">
                  <c:v>198.30713777914701</c:v>
                </c:pt>
                <c:pt idx="39">
                  <c:v>225.951663895541</c:v>
                </c:pt>
                <c:pt idx="40">
                  <c:v>249.02455653270701</c:v>
                </c:pt>
                <c:pt idx="41">
                  <c:v>291.18609867608802</c:v>
                </c:pt>
                <c:pt idx="42">
                  <c:v>319.63494541567002</c:v>
                </c:pt>
                <c:pt idx="43">
                  <c:v>302.97666028992597</c:v>
                </c:pt>
                <c:pt idx="44">
                  <c:v>321.63519876263098</c:v>
                </c:pt>
                <c:pt idx="45">
                  <c:v>340.22320874716399</c:v>
                </c:pt>
                <c:pt idx="46">
                  <c:v>381.72056017075897</c:v>
                </c:pt>
                <c:pt idx="47">
                  <c:v>448.14973887420098</c:v>
                </c:pt>
                <c:pt idx="48">
                  <c:v>468.77722113011799</c:v>
                </c:pt>
                <c:pt idx="49">
                  <c:v>487.060572128552</c:v>
                </c:pt>
                <c:pt idx="50">
                  <c:v>515.63461493987199</c:v>
                </c:pt>
                <c:pt idx="51">
                  <c:v>536.38290620880503</c:v>
                </c:pt>
                <c:pt idx="52">
                  <c:v>519.64733943893702</c:v>
                </c:pt>
                <c:pt idx="53">
                  <c:v>488.65796003243003</c:v>
                </c:pt>
                <c:pt idx="54">
                  <c:v>448.27902672186099</c:v>
                </c:pt>
                <c:pt idx="55">
                  <c:v>422.96325510708698</c:v>
                </c:pt>
                <c:pt idx="56">
                  <c:v>440.48850778611802</c:v>
                </c:pt>
                <c:pt idx="57">
                  <c:v>427.946050709068</c:v>
                </c:pt>
                <c:pt idx="58">
                  <c:v>393.16310032779</c:v>
                </c:pt>
                <c:pt idx="59">
                  <c:v>373.95654574231497</c:v>
                </c:pt>
                <c:pt idx="60">
                  <c:v>368.90436251752101</c:v>
                </c:pt>
                <c:pt idx="61">
                  <c:v>343.14997323199299</c:v>
                </c:pt>
                <c:pt idx="62">
                  <c:v>333.30825891427997</c:v>
                </c:pt>
                <c:pt idx="63">
                  <c:v>297.27918827929301</c:v>
                </c:pt>
                <c:pt idx="64">
                  <c:v>273.47254952521001</c:v>
                </c:pt>
                <c:pt idx="65">
                  <c:v>246.298639956084</c:v>
                </c:pt>
                <c:pt idx="66">
                  <c:v>231.82032227378301</c:v>
                </c:pt>
                <c:pt idx="67">
                  <c:v>199.59393994932699</c:v>
                </c:pt>
                <c:pt idx="68">
                  <c:v>175.24632968638099</c:v>
                </c:pt>
                <c:pt idx="69">
                  <c:v>141.78985578714099</c:v>
                </c:pt>
                <c:pt idx="70">
                  <c:v>114.108771167641</c:v>
                </c:pt>
                <c:pt idx="71">
                  <c:v>84.360886716591494</c:v>
                </c:pt>
                <c:pt idx="72">
                  <c:v>63.662798077283497</c:v>
                </c:pt>
                <c:pt idx="73">
                  <c:v>46.688579531313898</c:v>
                </c:pt>
                <c:pt idx="74">
                  <c:v>31.267694589134301</c:v>
                </c:pt>
                <c:pt idx="75">
                  <c:v>21.514117153554398</c:v>
                </c:pt>
                <c:pt idx="76">
                  <c:v>10.837226658191501</c:v>
                </c:pt>
                <c:pt idx="77">
                  <c:v>5.5876673150911902</c:v>
                </c:pt>
                <c:pt idx="78">
                  <c:v>3.6740775221203901</c:v>
                </c:pt>
                <c:pt idx="79">
                  <c:v>3.68519908687944</c:v>
                </c:pt>
                <c:pt idx="80">
                  <c:v>3.7517689400337799</c:v>
                </c:pt>
                <c:pt idx="81">
                  <c:v>1.2545925121988599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242.727363224714</c:v>
                </c:pt>
                <c:pt idx="1">
                  <c:v>248.683286137761</c:v>
                </c:pt>
                <c:pt idx="2">
                  <c:v>248.683286137761</c:v>
                </c:pt>
                <c:pt idx="3">
                  <c:v>249.135057749456</c:v>
                </c:pt>
                <c:pt idx="4">
                  <c:v>257.29870715172302</c:v>
                </c:pt>
                <c:pt idx="5">
                  <c:v>258.52003616091201</c:v>
                </c:pt>
                <c:pt idx="6">
                  <c:v>258.484398872165</c:v>
                </c:pt>
                <c:pt idx="7">
                  <c:v>254.98655839401201</c:v>
                </c:pt>
                <c:pt idx="8">
                  <c:v>201.27327183953</c:v>
                </c:pt>
                <c:pt idx="9">
                  <c:v>194.12227103439599</c:v>
                </c:pt>
                <c:pt idx="10">
                  <c:v>194.12227103439599</c:v>
                </c:pt>
                <c:pt idx="11">
                  <c:v>194.12227103439599</c:v>
                </c:pt>
                <c:pt idx="12">
                  <c:v>194.08252507765101</c:v>
                </c:pt>
                <c:pt idx="13">
                  <c:v>194.057181083469</c:v>
                </c:pt>
                <c:pt idx="14">
                  <c:v>194.02833723606099</c:v>
                </c:pt>
                <c:pt idx="15">
                  <c:v>194.02507913442</c:v>
                </c:pt>
                <c:pt idx="16">
                  <c:v>194.00390147375299</c:v>
                </c:pt>
                <c:pt idx="17">
                  <c:v>193.999320392106</c:v>
                </c:pt>
                <c:pt idx="18">
                  <c:v>193.98099606551699</c:v>
                </c:pt>
                <c:pt idx="19">
                  <c:v>197.66907397124899</c:v>
                </c:pt>
                <c:pt idx="20">
                  <c:v>251.07474161394299</c:v>
                </c:pt>
                <c:pt idx="21">
                  <c:v>258.21326670653002</c:v>
                </c:pt>
                <c:pt idx="22">
                  <c:v>258.239548874295</c:v>
                </c:pt>
                <c:pt idx="23">
                  <c:v>259.04882672263301</c:v>
                </c:pt>
                <c:pt idx="24">
                  <c:v>217.632714733299</c:v>
                </c:pt>
                <c:pt idx="25">
                  <c:v>204.46250754736701</c:v>
                </c:pt>
                <c:pt idx="26">
                  <c:v>338.13467185017299</c:v>
                </c:pt>
                <c:pt idx="27">
                  <c:v>464.66818685774399</c:v>
                </c:pt>
                <c:pt idx="28">
                  <c:v>482.219955224172</c:v>
                </c:pt>
                <c:pt idx="29">
                  <c:v>494.28990658708699</c:v>
                </c:pt>
                <c:pt idx="30">
                  <c:v>512.99982917227203</c:v>
                </c:pt>
                <c:pt idx="31">
                  <c:v>497.99401328829902</c:v>
                </c:pt>
                <c:pt idx="32">
                  <c:v>448.89850915491098</c:v>
                </c:pt>
                <c:pt idx="33">
                  <c:v>496.59005093694799</c:v>
                </c:pt>
                <c:pt idx="34">
                  <c:v>523.82472438416198</c:v>
                </c:pt>
                <c:pt idx="35">
                  <c:v>501.127131577672</c:v>
                </c:pt>
                <c:pt idx="36">
                  <c:v>393.30209419053602</c:v>
                </c:pt>
                <c:pt idx="37">
                  <c:v>376.44418392472397</c:v>
                </c:pt>
                <c:pt idx="38">
                  <c:v>376.47445166679103</c:v>
                </c:pt>
                <c:pt idx="39">
                  <c:v>381.37839366513998</c:v>
                </c:pt>
                <c:pt idx="40">
                  <c:v>429.83361983368002</c:v>
                </c:pt>
                <c:pt idx="41">
                  <c:v>443.31673563352001</c:v>
                </c:pt>
                <c:pt idx="42">
                  <c:v>424.501804144115</c:v>
                </c:pt>
                <c:pt idx="43">
                  <c:v>386.26855582312402</c:v>
                </c:pt>
                <c:pt idx="44">
                  <c:v>424.61696439701501</c:v>
                </c:pt>
                <c:pt idx="45">
                  <c:v>428.49653617319802</c:v>
                </c:pt>
                <c:pt idx="46">
                  <c:v>405.34907693493801</c:v>
                </c:pt>
                <c:pt idx="47">
                  <c:v>424.62381328596598</c:v>
                </c:pt>
                <c:pt idx="48">
                  <c:v>422.869583938105</c:v>
                </c:pt>
                <c:pt idx="49">
                  <c:v>378.12437518614303</c:v>
                </c:pt>
                <c:pt idx="50">
                  <c:v>361.77711524153301</c:v>
                </c:pt>
                <c:pt idx="51">
                  <c:v>415.58074702494599</c:v>
                </c:pt>
                <c:pt idx="52">
                  <c:v>334.54659149355001</c:v>
                </c:pt>
                <c:pt idx="53">
                  <c:v>336.379438900548</c:v>
                </c:pt>
                <c:pt idx="54">
                  <c:v>305.59154279204199</c:v>
                </c:pt>
                <c:pt idx="55">
                  <c:v>304.76669747235002</c:v>
                </c:pt>
                <c:pt idx="56">
                  <c:v>317.09617027108999</c:v>
                </c:pt>
                <c:pt idx="57">
                  <c:v>326.09811214774697</c:v>
                </c:pt>
                <c:pt idx="58">
                  <c:v>335.91289160938902</c:v>
                </c:pt>
                <c:pt idx="59">
                  <c:v>335.36702096547702</c:v>
                </c:pt>
                <c:pt idx="60">
                  <c:v>294.92148281685502</c:v>
                </c:pt>
                <c:pt idx="61">
                  <c:v>287.085680723937</c:v>
                </c:pt>
                <c:pt idx="62">
                  <c:v>280.93781925059602</c:v>
                </c:pt>
                <c:pt idx="63">
                  <c:v>284.65636118293901</c:v>
                </c:pt>
                <c:pt idx="64">
                  <c:v>353.86912701239203</c:v>
                </c:pt>
                <c:pt idx="65">
                  <c:v>359.95008539791598</c:v>
                </c:pt>
                <c:pt idx="66">
                  <c:v>359.88148117738302</c:v>
                </c:pt>
                <c:pt idx="67">
                  <c:v>361.52519900007599</c:v>
                </c:pt>
                <c:pt idx="68">
                  <c:v>401.89119533235697</c:v>
                </c:pt>
                <c:pt idx="69">
                  <c:v>406.36538063861002</c:v>
                </c:pt>
                <c:pt idx="70">
                  <c:v>406.77049863014099</c:v>
                </c:pt>
                <c:pt idx="71">
                  <c:v>406.81037877010499</c:v>
                </c:pt>
                <c:pt idx="72">
                  <c:v>398.02644802953699</c:v>
                </c:pt>
                <c:pt idx="73">
                  <c:v>400.00326626827501</c:v>
                </c:pt>
                <c:pt idx="74">
                  <c:v>406.43733167696098</c:v>
                </c:pt>
                <c:pt idx="75">
                  <c:v>408.100731183768</c:v>
                </c:pt>
                <c:pt idx="76">
                  <c:v>434.01875230631902</c:v>
                </c:pt>
                <c:pt idx="77">
                  <c:v>438.19206113031998</c:v>
                </c:pt>
                <c:pt idx="78">
                  <c:v>438.11290855621002</c:v>
                </c:pt>
                <c:pt idx="79">
                  <c:v>433.20283626995399</c:v>
                </c:pt>
                <c:pt idx="80">
                  <c:v>387.46054195640301</c:v>
                </c:pt>
                <c:pt idx="81">
                  <c:v>382.56942831740901</c:v>
                </c:pt>
                <c:pt idx="82">
                  <c:v>382.65496623843802</c:v>
                </c:pt>
                <c:pt idx="83">
                  <c:v>381.39367946262797</c:v>
                </c:pt>
                <c:pt idx="84">
                  <c:v>371.00465570541098</c:v>
                </c:pt>
                <c:pt idx="85">
                  <c:v>369.96344715263899</c:v>
                </c:pt>
                <c:pt idx="86">
                  <c:v>369.73051395539301</c:v>
                </c:pt>
                <c:pt idx="87">
                  <c:v>369.40459289606099</c:v>
                </c:pt>
                <c:pt idx="88">
                  <c:v>362.03399071734702</c:v>
                </c:pt>
                <c:pt idx="89">
                  <c:v>361.70565657796999</c:v>
                </c:pt>
                <c:pt idx="90">
                  <c:v>361.55783768200303</c:v>
                </c:pt>
                <c:pt idx="91">
                  <c:v>356.22887643546801</c:v>
                </c:pt>
                <c:pt idx="92">
                  <c:v>274.38645552911697</c:v>
                </c:pt>
                <c:pt idx="93">
                  <c:v>266.92979754868401</c:v>
                </c:pt>
                <c:pt idx="94">
                  <c:v>267.188662484791</c:v>
                </c:pt>
                <c:pt idx="95">
                  <c:v>262.61169505038902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40.506520185754397</c:v>
                </c:pt>
                <c:pt idx="25">
                  <c:v>44.078349382139102</c:v>
                </c:pt>
                <c:pt idx="26">
                  <c:v>182.42978367658799</c:v>
                </c:pt>
                <c:pt idx="27">
                  <c:v>201.948480869837</c:v>
                </c:pt>
                <c:pt idx="28">
                  <c:v>35.478535532073501</c:v>
                </c:pt>
                <c:pt idx="29">
                  <c:v>43.142435249254703</c:v>
                </c:pt>
                <c:pt idx="30">
                  <c:v>111.86102832055001</c:v>
                </c:pt>
                <c:pt idx="31">
                  <c:v>102.633670117912</c:v>
                </c:pt>
                <c:pt idx="32">
                  <c:v>90.568947297856198</c:v>
                </c:pt>
                <c:pt idx="33">
                  <c:v>68.923012707751198</c:v>
                </c:pt>
                <c:pt idx="34">
                  <c:v>68.851054460343093</c:v>
                </c:pt>
                <c:pt idx="35">
                  <c:v>109.697229611906</c:v>
                </c:pt>
                <c:pt idx="36">
                  <c:v>271.18833964706101</c:v>
                </c:pt>
                <c:pt idx="37">
                  <c:v>256.16302397916098</c:v>
                </c:pt>
                <c:pt idx="38">
                  <c:v>255.514393088654</c:v>
                </c:pt>
                <c:pt idx="39">
                  <c:v>196.21291060966399</c:v>
                </c:pt>
                <c:pt idx="40">
                  <c:v>198.70417551655501</c:v>
                </c:pt>
                <c:pt idx="41">
                  <c:v>222.351292928372</c:v>
                </c:pt>
                <c:pt idx="42">
                  <c:v>228.153753180504</c:v>
                </c:pt>
                <c:pt idx="43">
                  <c:v>247.38625589545899</c:v>
                </c:pt>
                <c:pt idx="44">
                  <c:v>198.80964813340401</c:v>
                </c:pt>
                <c:pt idx="45">
                  <c:v>196.38976203083101</c:v>
                </c:pt>
                <c:pt idx="46">
                  <c:v>196.30062362021999</c:v>
                </c:pt>
                <c:pt idx="47">
                  <c:v>202.12924814844001</c:v>
                </c:pt>
                <c:pt idx="48">
                  <c:v>181.74878732102599</c:v>
                </c:pt>
                <c:pt idx="49">
                  <c:v>225.59492451061999</c:v>
                </c:pt>
                <c:pt idx="50">
                  <c:v>255.30167908121601</c:v>
                </c:pt>
                <c:pt idx="51">
                  <c:v>175.36391140113099</c:v>
                </c:pt>
                <c:pt idx="52">
                  <c:v>152.25732106230899</c:v>
                </c:pt>
                <c:pt idx="53">
                  <c:v>150.039697031613</c:v>
                </c:pt>
                <c:pt idx="54">
                  <c:v>177.776369053275</c:v>
                </c:pt>
                <c:pt idx="55">
                  <c:v>192.22036904701201</c:v>
                </c:pt>
                <c:pt idx="56">
                  <c:v>0</c:v>
                </c:pt>
                <c:pt idx="57">
                  <c:v>12.4095438628861</c:v>
                </c:pt>
                <c:pt idx="58">
                  <c:v>89.987184938452302</c:v>
                </c:pt>
                <c:pt idx="59">
                  <c:v>59.718886130387403</c:v>
                </c:pt>
                <c:pt idx="60">
                  <c:v>159.81948859006201</c:v>
                </c:pt>
                <c:pt idx="61">
                  <c:v>137.58436069467601</c:v>
                </c:pt>
                <c:pt idx="62">
                  <c:v>137.31615191028899</c:v>
                </c:pt>
                <c:pt idx="63">
                  <c:v>54.976178877758898</c:v>
                </c:pt>
                <c:pt idx="64">
                  <c:v>129.70164884310401</c:v>
                </c:pt>
                <c:pt idx="65">
                  <c:v>265.36276056391699</c:v>
                </c:pt>
                <c:pt idx="66">
                  <c:v>171.14311617553599</c:v>
                </c:pt>
                <c:pt idx="67">
                  <c:v>159.90453147096201</c:v>
                </c:pt>
                <c:pt idx="68">
                  <c:v>324.79381270649299</c:v>
                </c:pt>
                <c:pt idx="69">
                  <c:v>412.16432997400102</c:v>
                </c:pt>
                <c:pt idx="70">
                  <c:v>408.52062013864901</c:v>
                </c:pt>
                <c:pt idx="71">
                  <c:v>398.62307336693402</c:v>
                </c:pt>
                <c:pt idx="72">
                  <c:v>471.91592444403602</c:v>
                </c:pt>
                <c:pt idx="73">
                  <c:v>488.53176098531497</c:v>
                </c:pt>
                <c:pt idx="74">
                  <c:v>502.77297286667903</c:v>
                </c:pt>
                <c:pt idx="75">
                  <c:v>510.82576848369303</c:v>
                </c:pt>
                <c:pt idx="76">
                  <c:v>503.85234408235198</c:v>
                </c:pt>
                <c:pt idx="77">
                  <c:v>508.424971562255</c:v>
                </c:pt>
                <c:pt idx="78">
                  <c:v>505.90642940934498</c:v>
                </c:pt>
                <c:pt idx="79">
                  <c:v>503.66264210074002</c:v>
                </c:pt>
                <c:pt idx="80">
                  <c:v>456.98783743005998</c:v>
                </c:pt>
                <c:pt idx="81">
                  <c:v>459.82037485233298</c:v>
                </c:pt>
                <c:pt idx="82">
                  <c:v>437.48058486169703</c:v>
                </c:pt>
                <c:pt idx="83">
                  <c:v>363.27190127262497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-667.15158727730295</c:v>
                </c:pt>
                <c:pt idx="1">
                  <c:v>-591.32902550835297</c:v>
                </c:pt>
                <c:pt idx="2">
                  <c:v>-570.01099081611403</c:v>
                </c:pt>
                <c:pt idx="3">
                  <c:v>-595.895822690317</c:v>
                </c:pt>
                <c:pt idx="4">
                  <c:v>-690.01629681031</c:v>
                </c:pt>
                <c:pt idx="5">
                  <c:v>-683.49129895701901</c:v>
                </c:pt>
                <c:pt idx="6">
                  <c:v>-705.20910743846696</c:v>
                </c:pt>
                <c:pt idx="7">
                  <c:v>-733.34144258076401</c:v>
                </c:pt>
                <c:pt idx="8">
                  <c:v>-249.83375061581501</c:v>
                </c:pt>
                <c:pt idx="9">
                  <c:v>-196.718243693197</c:v>
                </c:pt>
                <c:pt idx="10">
                  <c:v>-166.093897700599</c:v>
                </c:pt>
                <c:pt idx="11">
                  <c:v>-175.733242616724</c:v>
                </c:pt>
                <c:pt idx="12">
                  <c:v>-182.32594044359701</c:v>
                </c:pt>
                <c:pt idx="13">
                  <c:v>-214.506246692074</c:v>
                </c:pt>
                <c:pt idx="14">
                  <c:v>-202.34859961540801</c:v>
                </c:pt>
                <c:pt idx="15">
                  <c:v>-261.38461965983902</c:v>
                </c:pt>
                <c:pt idx="16">
                  <c:v>-238.494979368353</c:v>
                </c:pt>
                <c:pt idx="17">
                  <c:v>-204.878748995808</c:v>
                </c:pt>
                <c:pt idx="18">
                  <c:v>-143.89660442927399</c:v>
                </c:pt>
                <c:pt idx="19">
                  <c:v>-261.76120245355497</c:v>
                </c:pt>
                <c:pt idx="20">
                  <c:v>-945.50498645478001</c:v>
                </c:pt>
                <c:pt idx="21">
                  <c:v>-1068.6974661005299</c:v>
                </c:pt>
                <c:pt idx="22">
                  <c:v>-978.32255290623505</c:v>
                </c:pt>
                <c:pt idx="23">
                  <c:v>-915.79900789123303</c:v>
                </c:pt>
                <c:pt idx="24">
                  <c:v>-730.59732790123701</c:v>
                </c:pt>
                <c:pt idx="25">
                  <c:v>-677.28460208794604</c:v>
                </c:pt>
                <c:pt idx="26">
                  <c:v>-743.83158920415406</c:v>
                </c:pt>
                <c:pt idx="27">
                  <c:v>-732.52986844613395</c:v>
                </c:pt>
                <c:pt idx="28">
                  <c:v>-388.32861940792401</c:v>
                </c:pt>
                <c:pt idx="29">
                  <c:v>-369.929735681664</c:v>
                </c:pt>
                <c:pt idx="30">
                  <c:v>-373.57035979483601</c:v>
                </c:pt>
                <c:pt idx="31">
                  <c:v>-416.00802706947201</c:v>
                </c:pt>
                <c:pt idx="32">
                  <c:v>-316.14407486283801</c:v>
                </c:pt>
                <c:pt idx="33">
                  <c:v>-233.584242115199</c:v>
                </c:pt>
                <c:pt idx="34">
                  <c:v>-154.10774927543099</c:v>
                </c:pt>
                <c:pt idx="35">
                  <c:v>-105.650979972165</c:v>
                </c:pt>
                <c:pt idx="36">
                  <c:v>-20.5859746890408</c:v>
                </c:pt>
                <c:pt idx="37">
                  <c:v>-49.112917932124297</c:v>
                </c:pt>
                <c:pt idx="38">
                  <c:v>-39.489953738595702</c:v>
                </c:pt>
                <c:pt idx="39">
                  <c:v>-46.180368837503998</c:v>
                </c:pt>
                <c:pt idx="40">
                  <c:v>-192.96029503388701</c:v>
                </c:pt>
                <c:pt idx="41">
                  <c:v>-375.72236996240298</c:v>
                </c:pt>
                <c:pt idx="42">
                  <c:v>-372.12373460054903</c:v>
                </c:pt>
                <c:pt idx="43">
                  <c:v>-369.17305650437601</c:v>
                </c:pt>
                <c:pt idx="44">
                  <c:v>-371.19566998409601</c:v>
                </c:pt>
                <c:pt idx="45">
                  <c:v>-417.95139792698501</c:v>
                </c:pt>
                <c:pt idx="46">
                  <c:v>-428.80257768017299</c:v>
                </c:pt>
                <c:pt idx="47">
                  <c:v>-437.26068113814898</c:v>
                </c:pt>
                <c:pt idx="48">
                  <c:v>-383.308147343435</c:v>
                </c:pt>
                <c:pt idx="49">
                  <c:v>-338.79308985346501</c:v>
                </c:pt>
                <c:pt idx="50">
                  <c:v>-406.05030502631899</c:v>
                </c:pt>
                <c:pt idx="51">
                  <c:v>-278.191032653592</c:v>
                </c:pt>
                <c:pt idx="52">
                  <c:v>-280.59370895393602</c:v>
                </c:pt>
                <c:pt idx="53">
                  <c:v>-402.74612793086402</c:v>
                </c:pt>
                <c:pt idx="54">
                  <c:v>-404.998181733639</c:v>
                </c:pt>
                <c:pt idx="55">
                  <c:v>-455.18161645606801</c:v>
                </c:pt>
                <c:pt idx="56">
                  <c:v>-396.128396151971</c:v>
                </c:pt>
                <c:pt idx="57">
                  <c:v>-470.38614506168602</c:v>
                </c:pt>
                <c:pt idx="58">
                  <c:v>-547.846845214361</c:v>
                </c:pt>
                <c:pt idx="59">
                  <c:v>-504.11032389520699</c:v>
                </c:pt>
                <c:pt idx="60">
                  <c:v>-515.00029440175899</c:v>
                </c:pt>
                <c:pt idx="61">
                  <c:v>-469.03268660475402</c:v>
                </c:pt>
                <c:pt idx="62">
                  <c:v>-436.33332184455298</c:v>
                </c:pt>
                <c:pt idx="63">
                  <c:v>-350.28435210293799</c:v>
                </c:pt>
                <c:pt idx="64">
                  <c:v>-646.04557624257598</c:v>
                </c:pt>
                <c:pt idx="65">
                  <c:v>-806.46378199171397</c:v>
                </c:pt>
                <c:pt idx="66">
                  <c:v>-738.85689099006299</c:v>
                </c:pt>
                <c:pt idx="67">
                  <c:v>-733.14232512927595</c:v>
                </c:pt>
                <c:pt idx="68">
                  <c:v>-882.25445795776602</c:v>
                </c:pt>
                <c:pt idx="69">
                  <c:v>-993.66123311771003</c:v>
                </c:pt>
                <c:pt idx="70">
                  <c:v>-987.57152366247306</c:v>
                </c:pt>
                <c:pt idx="71">
                  <c:v>-1021.51142308723</c:v>
                </c:pt>
                <c:pt idx="72">
                  <c:v>-1140.73462221365</c:v>
                </c:pt>
                <c:pt idx="73">
                  <c:v>-1180.45693875651</c:v>
                </c:pt>
                <c:pt idx="74">
                  <c:v>-1227.7566028700101</c:v>
                </c:pt>
                <c:pt idx="75">
                  <c:v>-1288.62142088665</c:v>
                </c:pt>
                <c:pt idx="76">
                  <c:v>-1214.55703864263</c:v>
                </c:pt>
                <c:pt idx="77">
                  <c:v>-1217.11088446651</c:v>
                </c:pt>
                <c:pt idx="78">
                  <c:v>-1161.10013842539</c:v>
                </c:pt>
                <c:pt idx="79">
                  <c:v>-1220.1192467513199</c:v>
                </c:pt>
                <c:pt idx="80">
                  <c:v>-1208.5362985417401</c:v>
                </c:pt>
                <c:pt idx="81">
                  <c:v>-1253.5009913378699</c:v>
                </c:pt>
                <c:pt idx="82">
                  <c:v>-1385.18175504634</c:v>
                </c:pt>
                <c:pt idx="83">
                  <c:v>-1328.7718042833201</c:v>
                </c:pt>
                <c:pt idx="84">
                  <c:v>-1167.93434020105</c:v>
                </c:pt>
                <c:pt idx="85">
                  <c:v>-1186.94836163881</c:v>
                </c:pt>
                <c:pt idx="86">
                  <c:v>-1323.93854734711</c:v>
                </c:pt>
                <c:pt idx="87">
                  <c:v>-1330.7040843396601</c:v>
                </c:pt>
                <c:pt idx="88">
                  <c:v>-1472.9416076063201</c:v>
                </c:pt>
                <c:pt idx="89">
                  <c:v>-1618.1791014188</c:v>
                </c:pt>
                <c:pt idx="90">
                  <c:v>-1610.7527249996499</c:v>
                </c:pt>
                <c:pt idx="91">
                  <c:v>-1578.7578375103001</c:v>
                </c:pt>
                <c:pt idx="92">
                  <c:v>-1807.4290059903799</c:v>
                </c:pt>
                <c:pt idx="93">
                  <c:v>-1932.1341987805999</c:v>
                </c:pt>
                <c:pt idx="94">
                  <c:v>-2013.04218443336</c:v>
                </c:pt>
                <c:pt idx="95">
                  <c:v>-2032.7814300535099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-508.232010748395</c:v>
                </c:pt>
                <c:pt idx="1">
                  <c:v>-690.28754038331999</c:v>
                </c:pt>
                <c:pt idx="2">
                  <c:v>-689.54258153645401</c:v>
                </c:pt>
                <c:pt idx="3">
                  <c:v>-689.31830919351</c:v>
                </c:pt>
                <c:pt idx="4">
                  <c:v>-637.93294936174698</c:v>
                </c:pt>
                <c:pt idx="5">
                  <c:v>-635.04243221899503</c:v>
                </c:pt>
                <c:pt idx="6">
                  <c:v>-634.93417406258595</c:v>
                </c:pt>
                <c:pt idx="7">
                  <c:v>-634.06805925202298</c:v>
                </c:pt>
                <c:pt idx="8">
                  <c:v>-833.40274579432605</c:v>
                </c:pt>
                <c:pt idx="9">
                  <c:v>-992.07726212115597</c:v>
                </c:pt>
                <c:pt idx="10">
                  <c:v>-989.26747707474703</c:v>
                </c:pt>
                <c:pt idx="11">
                  <c:v>-988.51616637786196</c:v>
                </c:pt>
                <c:pt idx="12">
                  <c:v>-985.11938035694595</c:v>
                </c:pt>
                <c:pt idx="13">
                  <c:v>-982.62629574413904</c:v>
                </c:pt>
                <c:pt idx="14">
                  <c:v>-981.23502170301504</c:v>
                </c:pt>
                <c:pt idx="15">
                  <c:v>-977.83734361473603</c:v>
                </c:pt>
                <c:pt idx="16">
                  <c:v>-976.06002329236799</c:v>
                </c:pt>
                <c:pt idx="17">
                  <c:v>-974.25504062186496</c:v>
                </c:pt>
                <c:pt idx="18">
                  <c:v>-971.17578102285097</c:v>
                </c:pt>
                <c:pt idx="19">
                  <c:v>-790.09080209404306</c:v>
                </c:pt>
                <c:pt idx="20">
                  <c:v>-226.82248269845499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-66.095136103398104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7561960174097384E-2"/>
          <c:w val="0.19904200363756794"/>
          <c:h val="0.747547076201429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3013.4091447084102</c:v>
                </c:pt>
                <c:pt idx="1">
                  <c:v>3014.1559505615201</c:v>
                </c:pt>
                <c:pt idx="2">
                  <c:v>3014.6026797074301</c:v>
                </c:pt>
                <c:pt idx="3">
                  <c:v>3016.2095730565502</c:v>
                </c:pt>
                <c:pt idx="4">
                  <c:v>3015.5561403179399</c:v>
                </c:pt>
                <c:pt idx="5">
                  <c:v>3018.3631939899201</c:v>
                </c:pt>
                <c:pt idx="6">
                  <c:v>3018.1165105559999</c:v>
                </c:pt>
                <c:pt idx="7">
                  <c:v>3019.7701067408102</c:v>
                </c:pt>
                <c:pt idx="8">
                  <c:v>3019.8234349003401</c:v>
                </c:pt>
                <c:pt idx="9">
                  <c:v>3020.4635681559498</c:v>
                </c:pt>
                <c:pt idx="10">
                  <c:v>3020.2568320063701</c:v>
                </c:pt>
                <c:pt idx="11">
                  <c:v>3021.2703112139998</c:v>
                </c:pt>
                <c:pt idx="12">
                  <c:v>3020.7569218686799</c:v>
                </c:pt>
                <c:pt idx="13">
                  <c:v>3021.7170729167801</c:v>
                </c:pt>
                <c:pt idx="14">
                  <c:v>3022.7305521244198</c:v>
                </c:pt>
                <c:pt idx="15">
                  <c:v>3024.2307565975998</c:v>
                </c:pt>
                <c:pt idx="16">
                  <c:v>3025.1041924119399</c:v>
                </c:pt>
                <c:pt idx="17">
                  <c:v>3025.4575810002302</c:v>
                </c:pt>
                <c:pt idx="18">
                  <c:v>3023.73066673529</c:v>
                </c:pt>
                <c:pt idx="19">
                  <c:v>3024.5308170263702</c:v>
                </c:pt>
                <c:pt idx="20">
                  <c:v>3024.81746402306</c:v>
                </c:pt>
                <c:pt idx="21">
                  <c:v>3024.4907883498499</c:v>
                </c:pt>
                <c:pt idx="22">
                  <c:v>3023.4972827843799</c:v>
                </c:pt>
                <c:pt idx="23">
                  <c:v>3025.3976112384198</c:v>
                </c:pt>
                <c:pt idx="24">
                  <c:v>3027.0978288667202</c:v>
                </c:pt>
                <c:pt idx="25">
                  <c:v>3027.7579520429399</c:v>
                </c:pt>
                <c:pt idx="26">
                  <c:v>3027.73127168473</c:v>
                </c:pt>
                <c:pt idx="27">
                  <c:v>3034.29223059381</c:v>
                </c:pt>
                <c:pt idx="28">
                  <c:v>3024.8241870175302</c:v>
                </c:pt>
                <c:pt idx="29">
                  <c:v>3023.12393683236</c:v>
                </c:pt>
                <c:pt idx="30">
                  <c:v>3023.9440444871602</c:v>
                </c:pt>
                <c:pt idx="31">
                  <c:v>3026.9111477514898</c:v>
                </c:pt>
                <c:pt idx="32">
                  <c:v>3026.9378281096901</c:v>
                </c:pt>
                <c:pt idx="33">
                  <c:v>3030.2382974848301</c:v>
                </c:pt>
                <c:pt idx="34">
                  <c:v>3030.5183354361202</c:v>
                </c:pt>
                <c:pt idx="35">
                  <c:v>3029.0114405253298</c:v>
                </c:pt>
                <c:pt idx="36">
                  <c:v>3027.5445580126302</c:v>
                </c:pt>
                <c:pt idx="37">
                  <c:v>3027.7512453269001</c:v>
                </c:pt>
                <c:pt idx="38">
                  <c:v>3026.7844689549502</c:v>
                </c:pt>
                <c:pt idx="39">
                  <c:v>3028.6246974196802</c:v>
                </c:pt>
                <c:pt idx="40">
                  <c:v>3027.1911857027699</c:v>
                </c:pt>
                <c:pt idx="41">
                  <c:v>3026.2110121771898</c:v>
                </c:pt>
                <c:pt idx="42">
                  <c:v>3029.0914815999399</c:v>
                </c:pt>
                <c:pt idx="43">
                  <c:v>3027.2578621806201</c:v>
                </c:pt>
                <c:pt idx="44">
                  <c:v>3026.0310214995602</c:v>
                </c:pt>
                <c:pt idx="45">
                  <c:v>3025.2575515666799</c:v>
                </c:pt>
                <c:pt idx="46">
                  <c:v>3025.1709014466701</c:v>
                </c:pt>
                <c:pt idx="47">
                  <c:v>3023.87735173087</c:v>
                </c:pt>
                <c:pt idx="48">
                  <c:v>3021.8903894352602</c:v>
                </c:pt>
                <c:pt idx="49">
                  <c:v>3020.4701934797999</c:v>
                </c:pt>
                <c:pt idx="50">
                  <c:v>3020.8169241873702</c:v>
                </c:pt>
                <c:pt idx="51">
                  <c:v>3020.6369335097302</c:v>
                </c:pt>
                <c:pt idx="52">
                  <c:v>3020.4435131216001</c:v>
                </c:pt>
                <c:pt idx="53">
                  <c:v>3020.1234790506701</c:v>
                </c:pt>
                <c:pt idx="54">
                  <c:v>3021.0969621386498</c:v>
                </c:pt>
                <c:pt idx="55">
                  <c:v>3021.2636533332802</c:v>
                </c:pt>
                <c:pt idx="56">
                  <c:v>3020.6769133509501</c:v>
                </c:pt>
                <c:pt idx="57">
                  <c:v>3021.9037214751402</c:v>
                </c:pt>
                <c:pt idx="58">
                  <c:v>3023.1438941960901</c:v>
                </c:pt>
                <c:pt idx="59">
                  <c:v>3023.8373718896601</c:v>
                </c:pt>
                <c:pt idx="60">
                  <c:v>3024.5708131460101</c:v>
                </c:pt>
                <c:pt idx="61">
                  <c:v>3027.8446184413901</c:v>
                </c:pt>
                <c:pt idx="62">
                  <c:v>3027.5645804901101</c:v>
                </c:pt>
                <c:pt idx="63">
                  <c:v>3027.5512321717902</c:v>
                </c:pt>
                <c:pt idx="64">
                  <c:v>3025.8042954293701</c:v>
                </c:pt>
                <c:pt idx="65">
                  <c:v>3023.6440166152702</c:v>
                </c:pt>
                <c:pt idx="66">
                  <c:v>3022.4571883322901</c:v>
                </c:pt>
                <c:pt idx="67">
                  <c:v>3022.7438678858598</c:v>
                </c:pt>
                <c:pt idx="68">
                  <c:v>3023.27727970866</c:v>
                </c:pt>
                <c:pt idx="69">
                  <c:v>3023.1905970317698</c:v>
                </c:pt>
                <c:pt idx="70">
                  <c:v>3024.3374617519798</c:v>
                </c:pt>
                <c:pt idx="71">
                  <c:v>3024.6375059022998</c:v>
                </c:pt>
                <c:pt idx="72">
                  <c:v>3026.4310803666599</c:v>
                </c:pt>
                <c:pt idx="73">
                  <c:v>3025.1508789691902</c:v>
                </c:pt>
                <c:pt idx="74">
                  <c:v>3025.6376042347401</c:v>
                </c:pt>
                <c:pt idx="75">
                  <c:v>3026.57109120308</c:v>
                </c:pt>
                <c:pt idx="76">
                  <c:v>3027.05112603104</c:v>
                </c:pt>
                <c:pt idx="77">
                  <c:v>3026.3977258493001</c:v>
                </c:pt>
                <c:pt idx="78">
                  <c:v>3026.39774212773</c:v>
                </c:pt>
                <c:pt idx="79">
                  <c:v>3025.2975802432102</c:v>
                </c:pt>
                <c:pt idx="80">
                  <c:v>3023.9307124472798</c:v>
                </c:pt>
                <c:pt idx="81">
                  <c:v>3023.2639313903401</c:v>
                </c:pt>
                <c:pt idx="82">
                  <c:v>3024.50408783285</c:v>
                </c:pt>
                <c:pt idx="83">
                  <c:v>3024.4174214343998</c:v>
                </c:pt>
                <c:pt idx="84">
                  <c:v>3024.1573896821601</c:v>
                </c:pt>
                <c:pt idx="85">
                  <c:v>3025.5776344729302</c:v>
                </c:pt>
                <c:pt idx="86">
                  <c:v>3027.3178970561898</c:v>
                </c:pt>
                <c:pt idx="87">
                  <c:v>3027.15117330469</c:v>
                </c:pt>
                <c:pt idx="88">
                  <c:v>3027.2311981008602</c:v>
                </c:pt>
                <c:pt idx="89">
                  <c:v>3028.7714475290099</c:v>
                </c:pt>
                <c:pt idx="90">
                  <c:v>3029.07147540089</c:v>
                </c:pt>
                <c:pt idx="91">
                  <c:v>3028.80473693262</c:v>
                </c:pt>
                <c:pt idx="92">
                  <c:v>3028.0179675167401</c:v>
                </c:pt>
                <c:pt idx="93">
                  <c:v>3031.1984322544999</c:v>
                </c:pt>
                <c:pt idx="94">
                  <c:v>3030.3383122016098</c:v>
                </c:pt>
                <c:pt idx="95">
                  <c:v>3029.5848647462199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3465.7078388827999</c:v>
                </c:pt>
                <c:pt idx="1">
                  <c:v>3452.12791634719</c:v>
                </c:pt>
                <c:pt idx="2">
                  <c:v>3467.85830065034</c:v>
                </c:pt>
                <c:pt idx="3">
                  <c:v>3501.1669804530602</c:v>
                </c:pt>
                <c:pt idx="4">
                  <c:v>3539.2010791651601</c:v>
                </c:pt>
                <c:pt idx="5">
                  <c:v>3547.2268006047698</c:v>
                </c:pt>
                <c:pt idx="6">
                  <c:v>3543.0341843955698</c:v>
                </c:pt>
                <c:pt idx="7">
                  <c:v>3504.8507338435402</c:v>
                </c:pt>
                <c:pt idx="8">
                  <c:v>3508.0621616275398</c:v>
                </c:pt>
                <c:pt idx="9">
                  <c:v>3517.66398580229</c:v>
                </c:pt>
                <c:pt idx="10">
                  <c:v>3524.1764260578102</c:v>
                </c:pt>
                <c:pt idx="11">
                  <c:v>3524.6444755061598</c:v>
                </c:pt>
                <c:pt idx="12">
                  <c:v>3525.69596463161</c:v>
                </c:pt>
                <c:pt idx="13">
                  <c:v>3512.3740314670399</c:v>
                </c:pt>
                <c:pt idx="14">
                  <c:v>3522.7791955129901</c:v>
                </c:pt>
                <c:pt idx="15">
                  <c:v>3523.1773074868902</c:v>
                </c:pt>
                <c:pt idx="16">
                  <c:v>3558.73154817254</c:v>
                </c:pt>
                <c:pt idx="17">
                  <c:v>3567.08417282134</c:v>
                </c:pt>
                <c:pt idx="18">
                  <c:v>3587.5423204912499</c:v>
                </c:pt>
                <c:pt idx="19">
                  <c:v>3593.8717114598799</c:v>
                </c:pt>
                <c:pt idx="20">
                  <c:v>3640.0350179406501</c:v>
                </c:pt>
                <c:pt idx="21">
                  <c:v>3648.9953853738102</c:v>
                </c:pt>
                <c:pt idx="22">
                  <c:v>3649.9719839458699</c:v>
                </c:pt>
                <c:pt idx="23">
                  <c:v>3649.4735060826501</c:v>
                </c:pt>
                <c:pt idx="24">
                  <c:v>3620.9658621942799</c:v>
                </c:pt>
                <c:pt idx="25">
                  <c:v>3665.0213033862801</c:v>
                </c:pt>
                <c:pt idx="26">
                  <c:v>3735.2926648881098</c:v>
                </c:pt>
                <c:pt idx="27">
                  <c:v>3828.9176284288101</c:v>
                </c:pt>
                <c:pt idx="28">
                  <c:v>3746.8091347426798</c:v>
                </c:pt>
                <c:pt idx="29">
                  <c:v>3739.52500479031</c:v>
                </c:pt>
                <c:pt idx="30">
                  <c:v>3744.3822086196901</c:v>
                </c:pt>
                <c:pt idx="31">
                  <c:v>3769.6511167489002</c:v>
                </c:pt>
                <c:pt idx="32">
                  <c:v>3736.6143114484998</c:v>
                </c:pt>
                <c:pt idx="33">
                  <c:v>3744.4544575309701</c:v>
                </c:pt>
                <c:pt idx="34">
                  <c:v>3774.6994929146099</c:v>
                </c:pt>
                <c:pt idx="35">
                  <c:v>3816.2961761963902</c:v>
                </c:pt>
                <c:pt idx="36">
                  <c:v>3911.72460530526</c:v>
                </c:pt>
                <c:pt idx="37">
                  <c:v>3872.2366788664499</c:v>
                </c:pt>
                <c:pt idx="38">
                  <c:v>3872.6594571734099</c:v>
                </c:pt>
                <c:pt idx="39">
                  <c:v>3844.5800895096099</c:v>
                </c:pt>
                <c:pt idx="40">
                  <c:v>3815.1251527661698</c:v>
                </c:pt>
                <c:pt idx="41">
                  <c:v>3826.8341983294199</c:v>
                </c:pt>
                <c:pt idx="42">
                  <c:v>3862.5612519388401</c:v>
                </c:pt>
                <c:pt idx="43">
                  <c:v>3832.1366344235698</c:v>
                </c:pt>
                <c:pt idx="44">
                  <c:v>3810.3141776734401</c:v>
                </c:pt>
                <c:pt idx="45">
                  <c:v>3816.34303232304</c:v>
                </c:pt>
                <c:pt idx="46">
                  <c:v>3797.6698752369002</c:v>
                </c:pt>
                <c:pt idx="47">
                  <c:v>3790.1063255919798</c:v>
                </c:pt>
                <c:pt idx="48">
                  <c:v>3800.7944095062498</c:v>
                </c:pt>
                <c:pt idx="49">
                  <c:v>3827.6290519253898</c:v>
                </c:pt>
                <c:pt idx="50">
                  <c:v>3786.8565114462999</c:v>
                </c:pt>
                <c:pt idx="51">
                  <c:v>3751.2662288563201</c:v>
                </c:pt>
                <c:pt idx="52">
                  <c:v>3762.1123324986302</c:v>
                </c:pt>
                <c:pt idx="53">
                  <c:v>3791.60504472402</c:v>
                </c:pt>
                <c:pt idx="54">
                  <c:v>3825.0347282449302</c:v>
                </c:pt>
                <c:pt idx="55">
                  <c:v>3756.12163306703</c:v>
                </c:pt>
                <c:pt idx="56">
                  <c:v>3788.6101325302002</c:v>
                </c:pt>
                <c:pt idx="57">
                  <c:v>3833.4310390498599</c:v>
                </c:pt>
                <c:pt idx="58">
                  <c:v>3766.8637715826499</c:v>
                </c:pt>
                <c:pt idx="59">
                  <c:v>3688.56914867042</c:v>
                </c:pt>
                <c:pt idx="60">
                  <c:v>3681.33299754259</c:v>
                </c:pt>
                <c:pt idx="61">
                  <c:v>3650.4243156237599</c:v>
                </c:pt>
                <c:pt idx="62">
                  <c:v>3588.9422091884298</c:v>
                </c:pt>
                <c:pt idx="63">
                  <c:v>3589.3086049469298</c:v>
                </c:pt>
                <c:pt idx="64">
                  <c:v>3660.10938454502</c:v>
                </c:pt>
                <c:pt idx="65">
                  <c:v>3715.4750658953199</c:v>
                </c:pt>
                <c:pt idx="66">
                  <c:v>3717.1399938458899</c:v>
                </c:pt>
                <c:pt idx="67">
                  <c:v>3739.4644616555502</c:v>
                </c:pt>
                <c:pt idx="68">
                  <c:v>3789.4763765037601</c:v>
                </c:pt>
                <c:pt idx="69">
                  <c:v>3813.6456020495798</c:v>
                </c:pt>
                <c:pt idx="70">
                  <c:v>3824.5478736069099</c:v>
                </c:pt>
                <c:pt idx="71">
                  <c:v>3819.3889447195502</c:v>
                </c:pt>
                <c:pt idx="72">
                  <c:v>3705.6815080352999</c:v>
                </c:pt>
                <c:pt idx="73">
                  <c:v>3699.2985577732002</c:v>
                </c:pt>
                <c:pt idx="74">
                  <c:v>3735.41959579075</c:v>
                </c:pt>
                <c:pt idx="75">
                  <c:v>3803.7738350732998</c:v>
                </c:pt>
                <c:pt idx="76">
                  <c:v>3858.8590565844802</c:v>
                </c:pt>
                <c:pt idx="77">
                  <c:v>3871.5142723049298</c:v>
                </c:pt>
                <c:pt idx="78">
                  <c:v>3863.4142546814101</c:v>
                </c:pt>
                <c:pt idx="79">
                  <c:v>3878.6596830268099</c:v>
                </c:pt>
                <c:pt idx="80">
                  <c:v>3893.60545009712</c:v>
                </c:pt>
                <c:pt idx="81">
                  <c:v>3897.70866323168</c:v>
                </c:pt>
                <c:pt idx="82">
                  <c:v>3869.1449339796</c:v>
                </c:pt>
                <c:pt idx="83">
                  <c:v>3841.6254623577302</c:v>
                </c:pt>
                <c:pt idx="84">
                  <c:v>3926.5380095963601</c:v>
                </c:pt>
                <c:pt idx="85">
                  <c:v>3887.4995915804602</c:v>
                </c:pt>
                <c:pt idx="86">
                  <c:v>3855.4826087208999</c:v>
                </c:pt>
                <c:pt idx="87">
                  <c:v>3824.9357492177</c:v>
                </c:pt>
                <c:pt idx="88">
                  <c:v>3883.7097762598801</c:v>
                </c:pt>
                <c:pt idx="89">
                  <c:v>3902.92448648565</c:v>
                </c:pt>
                <c:pt idx="90">
                  <c:v>3927.4355900492801</c:v>
                </c:pt>
                <c:pt idx="91">
                  <c:v>3863.9713769991399</c:v>
                </c:pt>
                <c:pt idx="92">
                  <c:v>3946.73106848209</c:v>
                </c:pt>
                <c:pt idx="93">
                  <c:v>3904.05956707312</c:v>
                </c:pt>
                <c:pt idx="94">
                  <c:v>3842.1304617748801</c:v>
                </c:pt>
                <c:pt idx="95">
                  <c:v>3709.0913396508599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790.96253819914602</c:v>
                </c:pt>
                <c:pt idx="1">
                  <c:v>760.50733476141102</c:v>
                </c:pt>
                <c:pt idx="2">
                  <c:v>393.52619822304302</c:v>
                </c:pt>
                <c:pt idx="3">
                  <c:v>108.75143676384</c:v>
                </c:pt>
                <c:pt idx="4">
                  <c:v>23.9937938410974</c:v>
                </c:pt>
                <c:pt idx="5">
                  <c:v>23.987132573657298</c:v>
                </c:pt>
                <c:pt idx="6">
                  <c:v>24.0470839806184</c:v>
                </c:pt>
                <c:pt idx="7">
                  <c:v>24.0137776434178</c:v>
                </c:pt>
                <c:pt idx="8">
                  <c:v>24.020438910857902</c:v>
                </c:pt>
                <c:pt idx="9">
                  <c:v>24.093712852699301</c:v>
                </c:pt>
                <c:pt idx="10">
                  <c:v>24.093712852699301</c:v>
                </c:pt>
                <c:pt idx="11">
                  <c:v>24.113696655019702</c:v>
                </c:pt>
                <c:pt idx="12">
                  <c:v>24.113696655019702</c:v>
                </c:pt>
                <c:pt idx="13">
                  <c:v>24.080390317819099</c:v>
                </c:pt>
                <c:pt idx="14">
                  <c:v>24.0137776434178</c:v>
                </c:pt>
                <c:pt idx="15">
                  <c:v>24.0670677829388</c:v>
                </c:pt>
                <c:pt idx="16">
                  <c:v>24.007116375977699</c:v>
                </c:pt>
                <c:pt idx="17">
                  <c:v>24.020438910857902</c:v>
                </c:pt>
                <c:pt idx="18">
                  <c:v>24.0670677829388</c:v>
                </c:pt>
                <c:pt idx="19">
                  <c:v>24.0870515852592</c:v>
                </c:pt>
                <c:pt idx="20">
                  <c:v>95.961852956562595</c:v>
                </c:pt>
                <c:pt idx="21">
                  <c:v>193.21598569796001</c:v>
                </c:pt>
                <c:pt idx="22">
                  <c:v>361.81202248115102</c:v>
                </c:pt>
                <c:pt idx="23">
                  <c:v>538.06848454899705</c:v>
                </c:pt>
                <c:pt idx="24">
                  <c:v>815.695729041557</c:v>
                </c:pt>
                <c:pt idx="25">
                  <c:v>835.51292814503302</c:v>
                </c:pt>
                <c:pt idx="26">
                  <c:v>853.13856886312396</c:v>
                </c:pt>
                <c:pt idx="27">
                  <c:v>853.33174650825902</c:v>
                </c:pt>
                <c:pt idx="28">
                  <c:v>853.29844436381097</c:v>
                </c:pt>
                <c:pt idx="29">
                  <c:v>852.978697428136</c:v>
                </c:pt>
                <c:pt idx="30">
                  <c:v>853.13857292882301</c:v>
                </c:pt>
                <c:pt idx="31">
                  <c:v>853.29178881376095</c:v>
                </c:pt>
                <c:pt idx="32">
                  <c:v>854.70396480575698</c:v>
                </c:pt>
                <c:pt idx="33">
                  <c:v>855.14360108772496</c:v>
                </c:pt>
                <c:pt idx="34">
                  <c:v>855.21688125516903</c:v>
                </c:pt>
                <c:pt idx="35">
                  <c:v>855.01037624713501</c:v>
                </c:pt>
                <c:pt idx="36">
                  <c:v>852.17935245029503</c:v>
                </c:pt>
                <c:pt idx="37">
                  <c:v>851.51323637874304</c:v>
                </c:pt>
                <c:pt idx="38">
                  <c:v>851.55984962329205</c:v>
                </c:pt>
                <c:pt idx="39">
                  <c:v>851.65312083508297</c:v>
                </c:pt>
                <c:pt idx="40">
                  <c:v>851.16017916722103</c:v>
                </c:pt>
                <c:pt idx="41">
                  <c:v>851.16685098006894</c:v>
                </c:pt>
                <c:pt idx="42">
                  <c:v>851.25344224761295</c:v>
                </c:pt>
                <c:pt idx="43">
                  <c:v>834.41381914446595</c:v>
                </c:pt>
                <c:pt idx="44">
                  <c:v>544.09691061854903</c:v>
                </c:pt>
                <c:pt idx="45">
                  <c:v>475.51942392479702</c:v>
                </c:pt>
                <c:pt idx="46">
                  <c:v>478.61690553421698</c:v>
                </c:pt>
                <c:pt idx="47">
                  <c:v>475.36621413840902</c:v>
                </c:pt>
                <c:pt idx="48">
                  <c:v>355.08416599850102</c:v>
                </c:pt>
                <c:pt idx="49">
                  <c:v>323.76300719547999</c:v>
                </c:pt>
                <c:pt idx="50">
                  <c:v>323.94952115916601</c:v>
                </c:pt>
                <c:pt idx="51">
                  <c:v>323.94285747771698</c:v>
                </c:pt>
                <c:pt idx="52">
                  <c:v>323.75634757973</c:v>
                </c:pt>
                <c:pt idx="53">
                  <c:v>166.01813428820799</c:v>
                </c:pt>
                <c:pt idx="54">
                  <c:v>41.126507756539397</c:v>
                </c:pt>
                <c:pt idx="55">
                  <c:v>24.080390317819099</c:v>
                </c:pt>
                <c:pt idx="56">
                  <c:v>24.0870515852592</c:v>
                </c:pt>
                <c:pt idx="57">
                  <c:v>24.0870515852592</c:v>
                </c:pt>
                <c:pt idx="58">
                  <c:v>24.153664259660498</c:v>
                </c:pt>
                <c:pt idx="59">
                  <c:v>24.0870515852592</c:v>
                </c:pt>
                <c:pt idx="60">
                  <c:v>24.073729050378901</c:v>
                </c:pt>
                <c:pt idx="61">
                  <c:v>24.1403417247802</c:v>
                </c:pt>
                <c:pt idx="62">
                  <c:v>25.2660912211966</c:v>
                </c:pt>
                <c:pt idx="63">
                  <c:v>24.000455108537601</c:v>
                </c:pt>
                <c:pt idx="64">
                  <c:v>24.0470839806184</c:v>
                </c:pt>
                <c:pt idx="65">
                  <c:v>24.080390317819099</c:v>
                </c:pt>
                <c:pt idx="66">
                  <c:v>24.0470839806184</c:v>
                </c:pt>
                <c:pt idx="67">
                  <c:v>24.0137776434178</c:v>
                </c:pt>
                <c:pt idx="68">
                  <c:v>24.113696655019702</c:v>
                </c:pt>
                <c:pt idx="69">
                  <c:v>24.180309329421</c:v>
                </c:pt>
                <c:pt idx="70">
                  <c:v>24.153664259660498</c:v>
                </c:pt>
                <c:pt idx="71">
                  <c:v>24.0870515852592</c:v>
                </c:pt>
                <c:pt idx="72">
                  <c:v>24.060406261392501</c:v>
                </c:pt>
                <c:pt idx="73">
                  <c:v>23.980471306217201</c:v>
                </c:pt>
                <c:pt idx="74">
                  <c:v>25.958860112748201</c:v>
                </c:pt>
                <c:pt idx="75">
                  <c:v>25.585831041897801</c:v>
                </c:pt>
                <c:pt idx="76">
                  <c:v>24.100374120139499</c:v>
                </c:pt>
                <c:pt idx="77">
                  <c:v>24.0670677829388</c:v>
                </c:pt>
                <c:pt idx="78">
                  <c:v>24.020438910857902</c:v>
                </c:pt>
                <c:pt idx="79">
                  <c:v>23.987132573657298</c:v>
                </c:pt>
                <c:pt idx="80">
                  <c:v>24.0137776434178</c:v>
                </c:pt>
                <c:pt idx="81">
                  <c:v>24.080390317819099</c:v>
                </c:pt>
                <c:pt idx="82">
                  <c:v>24.080390317819099</c:v>
                </c:pt>
                <c:pt idx="83">
                  <c:v>24.0137776434178</c:v>
                </c:pt>
                <c:pt idx="84">
                  <c:v>23.980471306217201</c:v>
                </c:pt>
                <c:pt idx="85">
                  <c:v>24.000455108537601</c:v>
                </c:pt>
                <c:pt idx="86">
                  <c:v>23.9937938410974</c:v>
                </c:pt>
                <c:pt idx="87">
                  <c:v>24.027100178298099</c:v>
                </c:pt>
                <c:pt idx="88">
                  <c:v>24.120357922459799</c:v>
                </c:pt>
                <c:pt idx="89">
                  <c:v>24.040422713178302</c:v>
                </c:pt>
                <c:pt idx="90">
                  <c:v>24.080390317819099</c:v>
                </c:pt>
                <c:pt idx="91">
                  <c:v>24.1403417247802</c:v>
                </c:pt>
                <c:pt idx="92">
                  <c:v>24.0670677829388</c:v>
                </c:pt>
                <c:pt idx="93">
                  <c:v>24.0670677829388</c:v>
                </c:pt>
                <c:pt idx="94">
                  <c:v>24.020438910857902</c:v>
                </c:pt>
                <c:pt idx="95">
                  <c:v>24.0537452480586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379.473323672243</c:v>
                </c:pt>
                <c:pt idx="1">
                  <c:v>380.882221240886</c:v>
                </c:pt>
                <c:pt idx="2">
                  <c:v>379.65969725096801</c:v>
                </c:pt>
                <c:pt idx="3">
                  <c:v>379.19434048214202</c:v>
                </c:pt>
                <c:pt idx="4">
                  <c:v>380.67298262806099</c:v>
                </c:pt>
                <c:pt idx="5">
                  <c:v>380.55460378890803</c:v>
                </c:pt>
                <c:pt idx="6">
                  <c:v>381.25437291660802</c:v>
                </c:pt>
                <c:pt idx="7">
                  <c:v>379.310842577649</c:v>
                </c:pt>
                <c:pt idx="8">
                  <c:v>376.38808646410502</c:v>
                </c:pt>
                <c:pt idx="9">
                  <c:v>376.99605378556203</c:v>
                </c:pt>
                <c:pt idx="10">
                  <c:v>377.04640371815998</c:v>
                </c:pt>
                <c:pt idx="11">
                  <c:v>375.57227893568597</c:v>
                </c:pt>
                <c:pt idx="12">
                  <c:v>374.88545177359799</c:v>
                </c:pt>
                <c:pt idx="13">
                  <c:v>376.61600465543302</c:v>
                </c:pt>
                <c:pt idx="14">
                  <c:v>375.59053142688299</c:v>
                </c:pt>
                <c:pt idx="15">
                  <c:v>373.725738903609</c:v>
                </c:pt>
                <c:pt idx="16">
                  <c:v>375.42736455210201</c:v>
                </c:pt>
                <c:pt idx="17">
                  <c:v>374.313735622651</c:v>
                </c:pt>
                <c:pt idx="18">
                  <c:v>373.47898250135</c:v>
                </c:pt>
                <c:pt idx="19">
                  <c:v>372.63274439227303</c:v>
                </c:pt>
                <c:pt idx="20">
                  <c:v>373.049771961582</c:v>
                </c:pt>
                <c:pt idx="21">
                  <c:v>372.32074857368798</c:v>
                </c:pt>
                <c:pt idx="22">
                  <c:v>373.23655066312301</c:v>
                </c:pt>
                <c:pt idx="23">
                  <c:v>382.16878636217501</c:v>
                </c:pt>
                <c:pt idx="24">
                  <c:v>407.31279737308</c:v>
                </c:pt>
                <c:pt idx="25">
                  <c:v>418.25367348097399</c:v>
                </c:pt>
                <c:pt idx="26">
                  <c:v>422.43794055420398</c:v>
                </c:pt>
                <c:pt idx="27">
                  <c:v>431.528398677285</c:v>
                </c:pt>
                <c:pt idx="28">
                  <c:v>430.53680933532303</c:v>
                </c:pt>
                <c:pt idx="29">
                  <c:v>435.99777215233001</c:v>
                </c:pt>
                <c:pt idx="30">
                  <c:v>438.70120307113802</c:v>
                </c:pt>
                <c:pt idx="31">
                  <c:v>441.733230081979</c:v>
                </c:pt>
                <c:pt idx="32">
                  <c:v>442.09094376626803</c:v>
                </c:pt>
                <c:pt idx="33">
                  <c:v>444.52525111049101</c:v>
                </c:pt>
                <c:pt idx="34">
                  <c:v>443.76065257027898</c:v>
                </c:pt>
                <c:pt idx="35">
                  <c:v>441.96470163969099</c:v>
                </c:pt>
                <c:pt idx="36">
                  <c:v>432.34366441495098</c:v>
                </c:pt>
                <c:pt idx="37">
                  <c:v>425.140400154453</c:v>
                </c:pt>
                <c:pt idx="38">
                  <c:v>421.46366899236398</c:v>
                </c:pt>
                <c:pt idx="39">
                  <c:v>420.05678239480602</c:v>
                </c:pt>
                <c:pt idx="40">
                  <c:v>415.80625821721401</c:v>
                </c:pt>
                <c:pt idx="41">
                  <c:v>418.07029683488599</c:v>
                </c:pt>
                <c:pt idx="42">
                  <c:v>421.390275869248</c:v>
                </c:pt>
                <c:pt idx="43">
                  <c:v>416.22237303993899</c:v>
                </c:pt>
                <c:pt idx="44">
                  <c:v>409.82521288427398</c:v>
                </c:pt>
                <c:pt idx="45">
                  <c:v>414.27385432124902</c:v>
                </c:pt>
                <c:pt idx="46">
                  <c:v>415.18404326323702</c:v>
                </c:pt>
                <c:pt idx="47">
                  <c:v>408.922721275784</c:v>
                </c:pt>
                <c:pt idx="48">
                  <c:v>395.29698888613399</c:v>
                </c:pt>
                <c:pt idx="49">
                  <c:v>401.91321066265499</c:v>
                </c:pt>
                <c:pt idx="50">
                  <c:v>400.52963082949498</c:v>
                </c:pt>
                <c:pt idx="51">
                  <c:v>400.62133501578302</c:v>
                </c:pt>
                <c:pt idx="52">
                  <c:v>396.97154696143798</c:v>
                </c:pt>
                <c:pt idx="53">
                  <c:v>397.17810590648202</c:v>
                </c:pt>
                <c:pt idx="54">
                  <c:v>395.035694431987</c:v>
                </c:pt>
                <c:pt idx="55">
                  <c:v>395.54829681882302</c:v>
                </c:pt>
                <c:pt idx="56">
                  <c:v>391.94173488081702</c:v>
                </c:pt>
                <c:pt idx="57">
                  <c:v>393.73840575857599</c:v>
                </c:pt>
                <c:pt idx="58">
                  <c:v>396.51806566021003</c:v>
                </c:pt>
                <c:pt idx="59">
                  <c:v>393.12816145165402</c:v>
                </c:pt>
                <c:pt idx="60">
                  <c:v>393.24043416258598</c:v>
                </c:pt>
                <c:pt idx="61">
                  <c:v>392.79734694613001</c:v>
                </c:pt>
                <c:pt idx="62">
                  <c:v>387.55773737843703</c:v>
                </c:pt>
                <c:pt idx="63">
                  <c:v>387.65483750777003</c:v>
                </c:pt>
                <c:pt idx="64">
                  <c:v>390.505884442433</c:v>
                </c:pt>
                <c:pt idx="65">
                  <c:v>392.46636160568301</c:v>
                </c:pt>
                <c:pt idx="66">
                  <c:v>398.193614578064</c:v>
                </c:pt>
                <c:pt idx="67">
                  <c:v>404.14472719212</c:v>
                </c:pt>
                <c:pt idx="68">
                  <c:v>407.98025429547801</c:v>
                </c:pt>
                <c:pt idx="69">
                  <c:v>412.70806195997102</c:v>
                </c:pt>
                <c:pt idx="70">
                  <c:v>411.63368845516402</c:v>
                </c:pt>
                <c:pt idx="71">
                  <c:v>414.62157660308299</c:v>
                </c:pt>
                <c:pt idx="72">
                  <c:v>425.06669952847699</c:v>
                </c:pt>
                <c:pt idx="73">
                  <c:v>428.37706787821099</c:v>
                </c:pt>
                <c:pt idx="74">
                  <c:v>430.28730005031599</c:v>
                </c:pt>
                <c:pt idx="75">
                  <c:v>433.95582137413902</c:v>
                </c:pt>
                <c:pt idx="76">
                  <c:v>454.08816785416798</c:v>
                </c:pt>
                <c:pt idx="77">
                  <c:v>458.155312945172</c:v>
                </c:pt>
                <c:pt idx="78">
                  <c:v>457.27654786688998</c:v>
                </c:pt>
                <c:pt idx="79">
                  <c:v>458.45192141825601</c:v>
                </c:pt>
                <c:pt idx="80">
                  <c:v>454.562466610927</c:v>
                </c:pt>
                <c:pt idx="81">
                  <c:v>456.77994539077702</c:v>
                </c:pt>
                <c:pt idx="82">
                  <c:v>455.828673090476</c:v>
                </c:pt>
                <c:pt idx="83">
                  <c:v>460.77836359254201</c:v>
                </c:pt>
                <c:pt idx="84">
                  <c:v>446.09054805049402</c:v>
                </c:pt>
                <c:pt idx="85">
                  <c:v>443.53226336266403</c:v>
                </c:pt>
                <c:pt idx="86">
                  <c:v>437.78781463510501</c:v>
                </c:pt>
                <c:pt idx="87">
                  <c:v>429.29816096923901</c:v>
                </c:pt>
                <c:pt idx="88">
                  <c:v>396.18075454664103</c:v>
                </c:pt>
                <c:pt idx="89">
                  <c:v>394.76281981060799</c:v>
                </c:pt>
                <c:pt idx="90">
                  <c:v>393.15262745302601</c:v>
                </c:pt>
                <c:pt idx="91">
                  <c:v>391.41164143843702</c:v>
                </c:pt>
                <c:pt idx="92">
                  <c:v>389.89341196002403</c:v>
                </c:pt>
                <c:pt idx="93">
                  <c:v>388.75779169507598</c:v>
                </c:pt>
                <c:pt idx="94">
                  <c:v>386.463664166591</c:v>
                </c:pt>
                <c:pt idx="95">
                  <c:v>386.80217844611298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13.121420542235301</c:v>
                </c:pt>
                <c:pt idx="1">
                  <c:v>14.374838622237499</c:v>
                </c:pt>
                <c:pt idx="2">
                  <c:v>15.0294431671508</c:v>
                </c:pt>
                <c:pt idx="3">
                  <c:v>11.868388358610201</c:v>
                </c:pt>
                <c:pt idx="4">
                  <c:v>11.2372151258839</c:v>
                </c:pt>
                <c:pt idx="5">
                  <c:v>12.5987839389093</c:v>
                </c:pt>
                <c:pt idx="6">
                  <c:v>14.7963093814547</c:v>
                </c:pt>
                <c:pt idx="7">
                  <c:v>14.2296886183242</c:v>
                </c:pt>
                <c:pt idx="8">
                  <c:v>12.896406963780301</c:v>
                </c:pt>
                <c:pt idx="9">
                  <c:v>12.972464211739201</c:v>
                </c:pt>
                <c:pt idx="10">
                  <c:v>11.246271682884601</c:v>
                </c:pt>
                <c:pt idx="11">
                  <c:v>8.5887613777874492</c:v>
                </c:pt>
                <c:pt idx="12">
                  <c:v>7.7443080535466899</c:v>
                </c:pt>
                <c:pt idx="13">
                  <c:v>7.8190340083524204</c:v>
                </c:pt>
                <c:pt idx="14">
                  <c:v>9.6578828160455394</c:v>
                </c:pt>
                <c:pt idx="15">
                  <c:v>8.5269491672471691</c:v>
                </c:pt>
                <c:pt idx="16">
                  <c:v>6.7908054137045601</c:v>
                </c:pt>
                <c:pt idx="17">
                  <c:v>6.3904733210975904</c:v>
                </c:pt>
                <c:pt idx="18">
                  <c:v>7.5771636339559398</c:v>
                </c:pt>
                <c:pt idx="19">
                  <c:v>8.0877929053761406</c:v>
                </c:pt>
                <c:pt idx="20">
                  <c:v>11.204456405470999</c:v>
                </c:pt>
                <c:pt idx="21">
                  <c:v>12.9923246829586</c:v>
                </c:pt>
                <c:pt idx="22">
                  <c:v>11.0841419423001</c:v>
                </c:pt>
                <c:pt idx="23">
                  <c:v>12.26938055444</c:v>
                </c:pt>
                <c:pt idx="24">
                  <c:v>13.201628429776401</c:v>
                </c:pt>
                <c:pt idx="25">
                  <c:v>12.5241582250465</c:v>
                </c:pt>
                <c:pt idx="26">
                  <c:v>12.7707510762651</c:v>
                </c:pt>
                <c:pt idx="27">
                  <c:v>15.3307463867453</c:v>
                </c:pt>
                <c:pt idx="28">
                  <c:v>17.749924062782299</c:v>
                </c:pt>
                <c:pt idx="29">
                  <c:v>16.414816884797698</c:v>
                </c:pt>
                <c:pt idx="30">
                  <c:v>16.316964551608802</c:v>
                </c:pt>
                <c:pt idx="31">
                  <c:v>13.315797961943799</c:v>
                </c:pt>
                <c:pt idx="32">
                  <c:v>14.756877877747799</c:v>
                </c:pt>
                <c:pt idx="33">
                  <c:v>16.565751912948599</c:v>
                </c:pt>
                <c:pt idx="34">
                  <c:v>15.0290843131286</c:v>
                </c:pt>
                <c:pt idx="35">
                  <c:v>19.117740844104599</c:v>
                </c:pt>
                <c:pt idx="36">
                  <c:v>24.450093893021101</c:v>
                </c:pt>
                <c:pt idx="37">
                  <c:v>25.9424896050133</c:v>
                </c:pt>
                <c:pt idx="38">
                  <c:v>28.148805720968699</c:v>
                </c:pt>
                <c:pt idx="39">
                  <c:v>29.299977315413599</c:v>
                </c:pt>
                <c:pt idx="40">
                  <c:v>33.704681597408801</c:v>
                </c:pt>
                <c:pt idx="41">
                  <c:v>34.6960878808096</c:v>
                </c:pt>
                <c:pt idx="42">
                  <c:v>36.617740247326203</c:v>
                </c:pt>
                <c:pt idx="43">
                  <c:v>39.418240589369397</c:v>
                </c:pt>
                <c:pt idx="44">
                  <c:v>38.945798017980799</c:v>
                </c:pt>
                <c:pt idx="45">
                  <c:v>32.387606143175397</c:v>
                </c:pt>
                <c:pt idx="46">
                  <c:v>31.456367585899201</c:v>
                </c:pt>
                <c:pt idx="47">
                  <c:v>35.793635735807001</c:v>
                </c:pt>
                <c:pt idx="48">
                  <c:v>36.771095796519901</c:v>
                </c:pt>
                <c:pt idx="49">
                  <c:v>38.140973981677</c:v>
                </c:pt>
                <c:pt idx="50">
                  <c:v>36.857520530621102</c:v>
                </c:pt>
                <c:pt idx="51">
                  <c:v>34.012403987750801</c:v>
                </c:pt>
                <c:pt idx="52">
                  <c:v>39.525570708647798</c:v>
                </c:pt>
                <c:pt idx="53">
                  <c:v>40.186599424841397</c:v>
                </c:pt>
                <c:pt idx="54">
                  <c:v>32.106975455002299</c:v>
                </c:pt>
                <c:pt idx="55">
                  <c:v>31.9215858349691</c:v>
                </c:pt>
                <c:pt idx="56">
                  <c:v>30.028966035297898</c:v>
                </c:pt>
                <c:pt idx="57">
                  <c:v>27.6488206099047</c:v>
                </c:pt>
                <c:pt idx="58">
                  <c:v>25.100775059407098</c:v>
                </c:pt>
                <c:pt idx="59">
                  <c:v>26.281274778502301</c:v>
                </c:pt>
                <c:pt idx="60">
                  <c:v>24.274730077990199</c:v>
                </c:pt>
                <c:pt idx="61">
                  <c:v>27.0593762309108</c:v>
                </c:pt>
                <c:pt idx="62">
                  <c:v>30.0002935068113</c:v>
                </c:pt>
                <c:pt idx="63">
                  <c:v>34.771320238252201</c:v>
                </c:pt>
                <c:pt idx="64">
                  <c:v>39.047181977432999</c:v>
                </c:pt>
                <c:pt idx="65">
                  <c:v>30.2968354954548</c:v>
                </c:pt>
                <c:pt idx="66">
                  <c:v>29.229585605277698</c:v>
                </c:pt>
                <c:pt idx="67">
                  <c:v>27.440893720305201</c:v>
                </c:pt>
                <c:pt idx="68">
                  <c:v>27.962071352401299</c:v>
                </c:pt>
                <c:pt idx="69">
                  <c:v>30.3904344149542</c:v>
                </c:pt>
                <c:pt idx="70">
                  <c:v>34.663269779070099</c:v>
                </c:pt>
                <c:pt idx="71">
                  <c:v>39.287176362485901</c:v>
                </c:pt>
                <c:pt idx="72">
                  <c:v>46.4569991905934</c:v>
                </c:pt>
                <c:pt idx="73">
                  <c:v>47.809526974588302</c:v>
                </c:pt>
                <c:pt idx="74">
                  <c:v>52.291275254408703</c:v>
                </c:pt>
                <c:pt idx="75">
                  <c:v>45.195500315444001</c:v>
                </c:pt>
                <c:pt idx="76">
                  <c:v>52.640863552558599</c:v>
                </c:pt>
                <c:pt idx="77">
                  <c:v>47.030989028306898</c:v>
                </c:pt>
                <c:pt idx="78">
                  <c:v>42.5035032439839</c:v>
                </c:pt>
                <c:pt idx="79">
                  <c:v>41.783207555527703</c:v>
                </c:pt>
                <c:pt idx="80">
                  <c:v>41.108581469602903</c:v>
                </c:pt>
                <c:pt idx="81">
                  <c:v>40.951494733410797</c:v>
                </c:pt>
                <c:pt idx="82">
                  <c:v>44.520250215667602</c:v>
                </c:pt>
                <c:pt idx="83">
                  <c:v>46.719821665670601</c:v>
                </c:pt>
                <c:pt idx="84">
                  <c:v>52.405447681621403</c:v>
                </c:pt>
                <c:pt idx="85">
                  <c:v>57.642429319563902</c:v>
                </c:pt>
                <c:pt idx="86">
                  <c:v>61.091152802954397</c:v>
                </c:pt>
                <c:pt idx="87">
                  <c:v>63.683412932542602</c:v>
                </c:pt>
                <c:pt idx="88">
                  <c:v>71.254261907465505</c:v>
                </c:pt>
                <c:pt idx="89">
                  <c:v>79.020313521595597</c:v>
                </c:pt>
                <c:pt idx="90">
                  <c:v>86.612729794321993</c:v>
                </c:pt>
                <c:pt idx="91">
                  <c:v>85.512499943055403</c:v>
                </c:pt>
                <c:pt idx="92">
                  <c:v>84.945902735066099</c:v>
                </c:pt>
                <c:pt idx="93">
                  <c:v>86.136372726931299</c:v>
                </c:pt>
                <c:pt idx="94">
                  <c:v>81.4198565399453</c:v>
                </c:pt>
                <c:pt idx="95">
                  <c:v>74.183725068295303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7.3863579214979298</c:v>
                </c:pt>
                <c:pt idx="17">
                  <c:v>15.802551859739699</c:v>
                </c:pt>
                <c:pt idx="18">
                  <c:v>15.7764145750587</c:v>
                </c:pt>
                <c:pt idx="19">
                  <c:v>15.736325332095999</c:v>
                </c:pt>
                <c:pt idx="20">
                  <c:v>15.7352610366706</c:v>
                </c:pt>
                <c:pt idx="21">
                  <c:v>15.757685954753599</c:v>
                </c:pt>
                <c:pt idx="22">
                  <c:v>16.5919911735554</c:v>
                </c:pt>
                <c:pt idx="23">
                  <c:v>20.479117215144601</c:v>
                </c:pt>
                <c:pt idx="24">
                  <c:v>28.4356755746409</c:v>
                </c:pt>
                <c:pt idx="25">
                  <c:v>37.782002488994898</c:v>
                </c:pt>
                <c:pt idx="26">
                  <c:v>51.276167124312998</c:v>
                </c:pt>
                <c:pt idx="27">
                  <c:v>67.0240703344937</c:v>
                </c:pt>
                <c:pt idx="28">
                  <c:v>82.669909794980896</c:v>
                </c:pt>
                <c:pt idx="29">
                  <c:v>91.830375353190604</c:v>
                </c:pt>
                <c:pt idx="30">
                  <c:v>102.250409329918</c:v>
                </c:pt>
                <c:pt idx="31">
                  <c:v>112.499297470963</c:v>
                </c:pt>
                <c:pt idx="32">
                  <c:v>129.18388035259099</c:v>
                </c:pt>
                <c:pt idx="33">
                  <c:v>147.68015912520499</c:v>
                </c:pt>
                <c:pt idx="34">
                  <c:v>161.483164840136</c:v>
                </c:pt>
                <c:pt idx="35">
                  <c:v>174.30977837824901</c:v>
                </c:pt>
                <c:pt idx="36">
                  <c:v>183.89067417463599</c:v>
                </c:pt>
                <c:pt idx="37">
                  <c:v>197.92740451344801</c:v>
                </c:pt>
                <c:pt idx="38">
                  <c:v>208.87362549168699</c:v>
                </c:pt>
                <c:pt idx="39">
                  <c:v>220.60916192480599</c:v>
                </c:pt>
                <c:pt idx="40">
                  <c:v>221.590012084931</c:v>
                </c:pt>
                <c:pt idx="41">
                  <c:v>236.40706215436299</c:v>
                </c:pt>
                <c:pt idx="42">
                  <c:v>259.793061760961</c:v>
                </c:pt>
                <c:pt idx="43">
                  <c:v>273.12763955488498</c:v>
                </c:pt>
                <c:pt idx="44">
                  <c:v>288.622140756752</c:v>
                </c:pt>
                <c:pt idx="45">
                  <c:v>324.79539584845998</c:v>
                </c:pt>
                <c:pt idx="46">
                  <c:v>347.05403237395899</c:v>
                </c:pt>
                <c:pt idx="47">
                  <c:v>359.92547909296502</c:v>
                </c:pt>
                <c:pt idx="48">
                  <c:v>364.99912950596598</c:v>
                </c:pt>
                <c:pt idx="49">
                  <c:v>379.76687527464401</c:v>
                </c:pt>
                <c:pt idx="50">
                  <c:v>381.53602562172</c:v>
                </c:pt>
                <c:pt idx="51">
                  <c:v>388.17005464153902</c:v>
                </c:pt>
                <c:pt idx="52">
                  <c:v>420.49421694668501</c:v>
                </c:pt>
                <c:pt idx="53">
                  <c:v>463.70366538772703</c:v>
                </c:pt>
                <c:pt idx="54">
                  <c:v>487.90614215048902</c:v>
                </c:pt>
                <c:pt idx="55">
                  <c:v>524.80259266935104</c:v>
                </c:pt>
                <c:pt idx="56">
                  <c:v>546.13169416650999</c:v>
                </c:pt>
                <c:pt idx="57">
                  <c:v>563.12351851776498</c:v>
                </c:pt>
                <c:pt idx="58">
                  <c:v>618.73222401084001</c:v>
                </c:pt>
                <c:pt idx="59">
                  <c:v>642.50740434034003</c:v>
                </c:pt>
                <c:pt idx="60">
                  <c:v>633.02341314678904</c:v>
                </c:pt>
                <c:pt idx="61">
                  <c:v>650.50842876097101</c:v>
                </c:pt>
                <c:pt idx="62">
                  <c:v>648.18944045505998</c:v>
                </c:pt>
                <c:pt idx="63">
                  <c:v>641.94981393821195</c:v>
                </c:pt>
                <c:pt idx="64">
                  <c:v>582.96455250589395</c:v>
                </c:pt>
                <c:pt idx="65">
                  <c:v>519.44101339721101</c:v>
                </c:pt>
                <c:pt idx="66">
                  <c:v>524.01652757316799</c:v>
                </c:pt>
                <c:pt idx="67">
                  <c:v>486.297344083638</c:v>
                </c:pt>
                <c:pt idx="68">
                  <c:v>499.57382265415202</c:v>
                </c:pt>
                <c:pt idx="69">
                  <c:v>445.15258841996598</c:v>
                </c:pt>
                <c:pt idx="70">
                  <c:v>406.58711999575598</c:v>
                </c:pt>
                <c:pt idx="71">
                  <c:v>367.21429962853</c:v>
                </c:pt>
                <c:pt idx="72">
                  <c:v>328.28528083587901</c:v>
                </c:pt>
                <c:pt idx="73">
                  <c:v>287.36188360749401</c:v>
                </c:pt>
                <c:pt idx="74">
                  <c:v>242.96251487863699</c:v>
                </c:pt>
                <c:pt idx="75">
                  <c:v>189.45988324519399</c:v>
                </c:pt>
                <c:pt idx="76">
                  <c:v>145.457737625036</c:v>
                </c:pt>
                <c:pt idx="77">
                  <c:v>112.93280327162999</c:v>
                </c:pt>
                <c:pt idx="78">
                  <c:v>85.006663413027795</c:v>
                </c:pt>
                <c:pt idx="79">
                  <c:v>62.774486956098997</c:v>
                </c:pt>
                <c:pt idx="80">
                  <c:v>44.747304192076903</c:v>
                </c:pt>
                <c:pt idx="81">
                  <c:v>31.1020657885711</c:v>
                </c:pt>
                <c:pt idx="82">
                  <c:v>20.951240143732502</c:v>
                </c:pt>
                <c:pt idx="83">
                  <c:v>17.0313333573352</c:v>
                </c:pt>
                <c:pt idx="84">
                  <c:v>16.563035628957799</c:v>
                </c:pt>
                <c:pt idx="85">
                  <c:v>16.144738321385798</c:v>
                </c:pt>
                <c:pt idx="86">
                  <c:v>15.097587036758799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203.208386820795</c:v>
                </c:pt>
                <c:pt idx="1">
                  <c:v>191.52190770533801</c:v>
                </c:pt>
                <c:pt idx="2">
                  <c:v>191.59197699806001</c:v>
                </c:pt>
                <c:pt idx="3">
                  <c:v>185.28723688212199</c:v>
                </c:pt>
                <c:pt idx="4">
                  <c:v>128.74538014739201</c:v>
                </c:pt>
                <c:pt idx="5">
                  <c:v>123.982604035398</c:v>
                </c:pt>
                <c:pt idx="6">
                  <c:v>123.982604035398</c:v>
                </c:pt>
                <c:pt idx="7">
                  <c:v>123.982604035398</c:v>
                </c:pt>
                <c:pt idx="8">
                  <c:v>123.94874904637101</c:v>
                </c:pt>
                <c:pt idx="9">
                  <c:v>123.931821551857</c:v>
                </c:pt>
                <c:pt idx="10">
                  <c:v>123.97079997556899</c:v>
                </c:pt>
                <c:pt idx="11">
                  <c:v>123.93494074552299</c:v>
                </c:pt>
                <c:pt idx="12">
                  <c:v>123.89606392421101</c:v>
                </c:pt>
                <c:pt idx="13">
                  <c:v>123.864523330895</c:v>
                </c:pt>
                <c:pt idx="14">
                  <c:v>123.864523330895</c:v>
                </c:pt>
                <c:pt idx="15">
                  <c:v>123.864523330895</c:v>
                </c:pt>
                <c:pt idx="16">
                  <c:v>120.65780401041199</c:v>
                </c:pt>
                <c:pt idx="17">
                  <c:v>120.6158930206</c:v>
                </c:pt>
                <c:pt idx="18">
                  <c:v>120.596725460551</c:v>
                </c:pt>
                <c:pt idx="19">
                  <c:v>120.596725460551</c:v>
                </c:pt>
                <c:pt idx="20">
                  <c:v>116.391284498514</c:v>
                </c:pt>
                <c:pt idx="21">
                  <c:v>116.36427323322</c:v>
                </c:pt>
                <c:pt idx="22">
                  <c:v>116.344443653326</c:v>
                </c:pt>
                <c:pt idx="23">
                  <c:v>120.466470114836</c:v>
                </c:pt>
                <c:pt idx="24">
                  <c:v>124.204136303117</c:v>
                </c:pt>
                <c:pt idx="25">
                  <c:v>124.812293508075</c:v>
                </c:pt>
                <c:pt idx="26">
                  <c:v>123.75497883220299</c:v>
                </c:pt>
                <c:pt idx="27">
                  <c:v>139.969860852881</c:v>
                </c:pt>
                <c:pt idx="28">
                  <c:v>362.62169610720298</c:v>
                </c:pt>
                <c:pt idx="29">
                  <c:v>387.74523159730302</c:v>
                </c:pt>
                <c:pt idx="30">
                  <c:v>387.51943470254997</c:v>
                </c:pt>
                <c:pt idx="31">
                  <c:v>386.652421855775</c:v>
                </c:pt>
                <c:pt idx="32">
                  <c:v>384.98000999630602</c:v>
                </c:pt>
                <c:pt idx="33">
                  <c:v>385.42749049287698</c:v>
                </c:pt>
                <c:pt idx="34">
                  <c:v>384.049971576845</c:v>
                </c:pt>
                <c:pt idx="35">
                  <c:v>374.73247326015201</c:v>
                </c:pt>
                <c:pt idx="36">
                  <c:v>247.87008620280901</c:v>
                </c:pt>
                <c:pt idx="37">
                  <c:v>233.64277919849499</c:v>
                </c:pt>
                <c:pt idx="38">
                  <c:v>233.726360540858</c:v>
                </c:pt>
                <c:pt idx="39">
                  <c:v>230.16042326303699</c:v>
                </c:pt>
                <c:pt idx="40">
                  <c:v>197.82977610568301</c:v>
                </c:pt>
                <c:pt idx="41">
                  <c:v>196.923677350552</c:v>
                </c:pt>
                <c:pt idx="42">
                  <c:v>197.40147172515199</c:v>
                </c:pt>
                <c:pt idx="43">
                  <c:v>196.09415365021101</c:v>
                </c:pt>
                <c:pt idx="44">
                  <c:v>185.106802785019</c:v>
                </c:pt>
                <c:pt idx="45">
                  <c:v>184.20760871506101</c:v>
                </c:pt>
                <c:pt idx="46">
                  <c:v>183.710583679975</c:v>
                </c:pt>
                <c:pt idx="47">
                  <c:v>179.195953782136</c:v>
                </c:pt>
                <c:pt idx="48">
                  <c:v>141.76287155211301</c:v>
                </c:pt>
                <c:pt idx="49">
                  <c:v>140.475608186594</c:v>
                </c:pt>
                <c:pt idx="50">
                  <c:v>140.62092368166901</c:v>
                </c:pt>
                <c:pt idx="51">
                  <c:v>140.819824817013</c:v>
                </c:pt>
                <c:pt idx="52">
                  <c:v>136.80957436373899</c:v>
                </c:pt>
                <c:pt idx="53">
                  <c:v>136.53982213194601</c:v>
                </c:pt>
                <c:pt idx="54">
                  <c:v>136.59401096961901</c:v>
                </c:pt>
                <c:pt idx="55">
                  <c:v>136.44807944315301</c:v>
                </c:pt>
                <c:pt idx="56">
                  <c:v>135.27770856881099</c:v>
                </c:pt>
                <c:pt idx="57">
                  <c:v>134.88155279174401</c:v>
                </c:pt>
                <c:pt idx="58">
                  <c:v>134.64754161036299</c:v>
                </c:pt>
                <c:pt idx="59">
                  <c:v>134.59282497496201</c:v>
                </c:pt>
                <c:pt idx="60">
                  <c:v>140.98726824521</c:v>
                </c:pt>
                <c:pt idx="61">
                  <c:v>141.43286161089699</c:v>
                </c:pt>
                <c:pt idx="62">
                  <c:v>142.00439382456699</c:v>
                </c:pt>
                <c:pt idx="63">
                  <c:v>141.79591051344701</c:v>
                </c:pt>
                <c:pt idx="64">
                  <c:v>141.30883983976901</c:v>
                </c:pt>
                <c:pt idx="65">
                  <c:v>141.44307532579899</c:v>
                </c:pt>
                <c:pt idx="66">
                  <c:v>141.31605093638899</c:v>
                </c:pt>
                <c:pt idx="67">
                  <c:v>145.54491071677199</c:v>
                </c:pt>
                <c:pt idx="68">
                  <c:v>186.163105180142</c:v>
                </c:pt>
                <c:pt idx="69">
                  <c:v>191.558493125166</c:v>
                </c:pt>
                <c:pt idx="70">
                  <c:v>191.33279462431599</c:v>
                </c:pt>
                <c:pt idx="71">
                  <c:v>201.35399009075601</c:v>
                </c:pt>
                <c:pt idx="72">
                  <c:v>361.47996106704801</c:v>
                </c:pt>
                <c:pt idx="73">
                  <c:v>382.00396020775702</c:v>
                </c:pt>
                <c:pt idx="74">
                  <c:v>382.013384632439</c:v>
                </c:pt>
                <c:pt idx="75">
                  <c:v>382.18503921272298</c:v>
                </c:pt>
                <c:pt idx="76">
                  <c:v>392.77171620256502</c:v>
                </c:pt>
                <c:pt idx="77">
                  <c:v>393.88658329028499</c:v>
                </c:pt>
                <c:pt idx="78">
                  <c:v>393.35695885793001</c:v>
                </c:pt>
                <c:pt idx="79">
                  <c:v>393.37556813953103</c:v>
                </c:pt>
                <c:pt idx="80">
                  <c:v>391.33493207212899</c:v>
                </c:pt>
                <c:pt idx="81">
                  <c:v>391.32876748022397</c:v>
                </c:pt>
                <c:pt idx="82">
                  <c:v>391.11405915050801</c:v>
                </c:pt>
                <c:pt idx="83">
                  <c:v>391.43206824408901</c:v>
                </c:pt>
                <c:pt idx="84">
                  <c:v>376.78589839590899</c:v>
                </c:pt>
                <c:pt idx="85">
                  <c:v>376.86398251370701</c:v>
                </c:pt>
                <c:pt idx="86">
                  <c:v>377.08932380190902</c:v>
                </c:pt>
                <c:pt idx="87">
                  <c:v>369.99589345525698</c:v>
                </c:pt>
                <c:pt idx="88">
                  <c:v>290.86088385786201</c:v>
                </c:pt>
                <c:pt idx="89">
                  <c:v>281.70193020341401</c:v>
                </c:pt>
                <c:pt idx="90">
                  <c:v>282.05994711343902</c:v>
                </c:pt>
                <c:pt idx="91">
                  <c:v>271.09583646026903</c:v>
                </c:pt>
                <c:pt idx="92">
                  <c:v>141.15121655086301</c:v>
                </c:pt>
                <c:pt idx="93">
                  <c:v>133.496063434842</c:v>
                </c:pt>
                <c:pt idx="94">
                  <c:v>133.42563532522499</c:v>
                </c:pt>
                <c:pt idx="95">
                  <c:v>133.42563532522499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134.66718931742199</c:v>
                </c:pt>
                <c:pt idx="25">
                  <c:v>311.57876932355401</c:v>
                </c:pt>
                <c:pt idx="26">
                  <c:v>314.75896004887397</c:v>
                </c:pt>
                <c:pt idx="27">
                  <c:v>273.82481901451399</c:v>
                </c:pt>
                <c:pt idx="28">
                  <c:v>88.004773088219906</c:v>
                </c:pt>
                <c:pt idx="29">
                  <c:v>93.970082854451604</c:v>
                </c:pt>
                <c:pt idx="30">
                  <c:v>93.667209030367403</c:v>
                </c:pt>
                <c:pt idx="31">
                  <c:v>99.231154341232497</c:v>
                </c:pt>
                <c:pt idx="32">
                  <c:v>140.28414470579901</c:v>
                </c:pt>
                <c:pt idx="33">
                  <c:v>139.96701155414701</c:v>
                </c:pt>
                <c:pt idx="34">
                  <c:v>139.683890611012</c:v>
                </c:pt>
                <c:pt idx="35">
                  <c:v>108.81045240147201</c:v>
                </c:pt>
                <c:pt idx="36">
                  <c:v>47.165362193133198</c:v>
                </c:pt>
                <c:pt idx="37">
                  <c:v>24.194109418510799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50.5471074536934</c:v>
                </c:pt>
                <c:pt idx="61">
                  <c:v>77.1737212183059</c:v>
                </c:pt>
                <c:pt idx="62">
                  <c:v>69.608443165296194</c:v>
                </c:pt>
                <c:pt idx="63">
                  <c:v>69.799386341573097</c:v>
                </c:pt>
                <c:pt idx="64">
                  <c:v>196.59943247385399</c:v>
                </c:pt>
                <c:pt idx="65">
                  <c:v>219.759391519742</c:v>
                </c:pt>
                <c:pt idx="66">
                  <c:v>229.349471984567</c:v>
                </c:pt>
                <c:pt idx="67">
                  <c:v>180.161582462213</c:v>
                </c:pt>
                <c:pt idx="68">
                  <c:v>3.1273994154101099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58.237484658086998</c:v>
                </c:pt>
                <c:pt idx="78">
                  <c:v>95.385691086483504</c:v>
                </c:pt>
                <c:pt idx="79">
                  <c:v>125.883829330189</c:v>
                </c:pt>
                <c:pt idx="80">
                  <c:v>158.633775406289</c:v>
                </c:pt>
                <c:pt idx="81">
                  <c:v>153.346641188154</c:v>
                </c:pt>
                <c:pt idx="82">
                  <c:v>148.171437617827</c:v>
                </c:pt>
                <c:pt idx="83">
                  <c:v>85.502766450720301</c:v>
                </c:pt>
                <c:pt idx="84">
                  <c:v>69.147547800629098</c:v>
                </c:pt>
                <c:pt idx="85">
                  <c:v>36.963849136501999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134.18996340382199</c:v>
                </c:pt>
                <c:pt idx="37">
                  <c:v>213.79867254199999</c:v>
                </c:pt>
                <c:pt idx="38">
                  <c:v>226.09154284054901</c:v>
                </c:pt>
                <c:pt idx="39">
                  <c:v>206.130846228633</c:v>
                </c:pt>
                <c:pt idx="40">
                  <c:v>263.55136225198697</c:v>
                </c:pt>
                <c:pt idx="41">
                  <c:v>216.53115149731801</c:v>
                </c:pt>
                <c:pt idx="42">
                  <c:v>199.07758321046501</c:v>
                </c:pt>
                <c:pt idx="43">
                  <c:v>257.94852736240699</c:v>
                </c:pt>
                <c:pt idx="44">
                  <c:v>578.52676183489905</c:v>
                </c:pt>
                <c:pt idx="45">
                  <c:v>644.56998321285801</c:v>
                </c:pt>
                <c:pt idx="46">
                  <c:v>633.13974174146597</c:v>
                </c:pt>
                <c:pt idx="47">
                  <c:v>671.80253937780697</c:v>
                </c:pt>
                <c:pt idx="48">
                  <c:v>849.72152520006898</c:v>
                </c:pt>
                <c:pt idx="49">
                  <c:v>867.608008830936</c:v>
                </c:pt>
                <c:pt idx="50">
                  <c:v>844.57444922449395</c:v>
                </c:pt>
                <c:pt idx="51">
                  <c:v>823.92116585698295</c:v>
                </c:pt>
                <c:pt idx="52">
                  <c:v>783.82855077236104</c:v>
                </c:pt>
                <c:pt idx="53">
                  <c:v>847.39799365588397</c:v>
                </c:pt>
                <c:pt idx="54">
                  <c:v>827.01135849046</c:v>
                </c:pt>
                <c:pt idx="55">
                  <c:v>778.42447077780002</c:v>
                </c:pt>
                <c:pt idx="56">
                  <c:v>898.68252091035595</c:v>
                </c:pt>
                <c:pt idx="57">
                  <c:v>831.50669197399304</c:v>
                </c:pt>
                <c:pt idx="58">
                  <c:v>778.513461725159</c:v>
                </c:pt>
                <c:pt idx="59">
                  <c:v>737.86572413560702</c:v>
                </c:pt>
                <c:pt idx="60">
                  <c:v>484.82632351356301</c:v>
                </c:pt>
                <c:pt idx="61">
                  <c:v>500.472484392669</c:v>
                </c:pt>
                <c:pt idx="62">
                  <c:v>503.68687359675403</c:v>
                </c:pt>
                <c:pt idx="63">
                  <c:v>506.49485708328302</c:v>
                </c:pt>
                <c:pt idx="64">
                  <c:v>319.26815177447702</c:v>
                </c:pt>
                <c:pt idx="65">
                  <c:v>277.18480072512398</c:v>
                </c:pt>
                <c:pt idx="66">
                  <c:v>288.84845735919401</c:v>
                </c:pt>
                <c:pt idx="67">
                  <c:v>310.93978106837801</c:v>
                </c:pt>
                <c:pt idx="68">
                  <c:v>519.36438994801495</c:v>
                </c:pt>
                <c:pt idx="69">
                  <c:v>523.69195383991405</c:v>
                </c:pt>
                <c:pt idx="70">
                  <c:v>465.16664240359597</c:v>
                </c:pt>
                <c:pt idx="71">
                  <c:v>484.03979406101303</c:v>
                </c:pt>
                <c:pt idx="72">
                  <c:v>435.72084915137401</c:v>
                </c:pt>
                <c:pt idx="73">
                  <c:v>437.65520465159102</c:v>
                </c:pt>
                <c:pt idx="74">
                  <c:v>479.292155920293</c:v>
                </c:pt>
                <c:pt idx="75">
                  <c:v>424.50294004870801</c:v>
                </c:pt>
                <c:pt idx="76">
                  <c:v>164.54057037134501</c:v>
                </c:pt>
                <c:pt idx="77">
                  <c:v>68.576710742350201</c:v>
                </c:pt>
                <c:pt idx="78">
                  <c:v>66.688287965339597</c:v>
                </c:pt>
                <c:pt idx="79">
                  <c:v>43.123305068076697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20.370298004368401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-1279.6290836706401</c:v>
                </c:pt>
                <c:pt idx="1">
                  <c:v>-1251.7870238435</c:v>
                </c:pt>
                <c:pt idx="2">
                  <c:v>-908.33221497410705</c:v>
                </c:pt>
                <c:pt idx="3">
                  <c:v>-657.53820267536696</c:v>
                </c:pt>
                <c:pt idx="4">
                  <c:v>-581.22731719808098</c:v>
                </c:pt>
                <c:pt idx="5">
                  <c:v>-542.61911054728705</c:v>
                </c:pt>
                <c:pt idx="6">
                  <c:v>-585.39324402692796</c:v>
                </c:pt>
                <c:pt idx="7">
                  <c:v>-617.97652045743496</c:v>
                </c:pt>
                <c:pt idx="8">
                  <c:v>-670.52358054902595</c:v>
                </c:pt>
                <c:pt idx="9">
                  <c:v>-692.00248279513698</c:v>
                </c:pt>
                <c:pt idx="10">
                  <c:v>-654.50346409472604</c:v>
                </c:pt>
                <c:pt idx="11">
                  <c:v>-666.09677381644201</c:v>
                </c:pt>
                <c:pt idx="12">
                  <c:v>-712.26398903973995</c:v>
                </c:pt>
                <c:pt idx="13">
                  <c:v>-715.33902652834297</c:v>
                </c:pt>
                <c:pt idx="14">
                  <c:v>-731.14280210185098</c:v>
                </c:pt>
                <c:pt idx="15">
                  <c:v>-672.39436599666897</c:v>
                </c:pt>
                <c:pt idx="16">
                  <c:v>-662.65948560787604</c:v>
                </c:pt>
                <c:pt idx="17">
                  <c:v>-693.23578615612996</c:v>
                </c:pt>
                <c:pt idx="18">
                  <c:v>-653.50050468333905</c:v>
                </c:pt>
                <c:pt idx="19">
                  <c:v>-700.62460419366403</c:v>
                </c:pt>
                <c:pt idx="20">
                  <c:v>-772.67195705794995</c:v>
                </c:pt>
                <c:pt idx="21">
                  <c:v>-814.23757858652596</c:v>
                </c:pt>
                <c:pt idx="22">
                  <c:v>-865.00210384029594</c:v>
                </c:pt>
                <c:pt idx="23">
                  <c:v>-868.03823599747705</c:v>
                </c:pt>
                <c:pt idx="24">
                  <c:v>-814.45121149472197</c:v>
                </c:pt>
                <c:pt idx="25">
                  <c:v>-767.12853128644394</c:v>
                </c:pt>
                <c:pt idx="26">
                  <c:v>-640.60244704879995</c:v>
                </c:pt>
                <c:pt idx="27">
                  <c:v>-593.92678423710697</c:v>
                </c:pt>
                <c:pt idx="28">
                  <c:v>-379.30687347685301</c:v>
                </c:pt>
                <c:pt idx="29">
                  <c:v>-315.50589497742101</c:v>
                </c:pt>
                <c:pt idx="30">
                  <c:v>-281.33831007437402</c:v>
                </c:pt>
                <c:pt idx="31">
                  <c:v>-262.67085249175199</c:v>
                </c:pt>
                <c:pt idx="32">
                  <c:v>-204.913334425665</c:v>
                </c:pt>
                <c:pt idx="33">
                  <c:v>-155.32213776922299</c:v>
                </c:pt>
                <c:pt idx="34">
                  <c:v>-84.053113238728201</c:v>
                </c:pt>
                <c:pt idx="35">
                  <c:v>-58.987916987905898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-68.4591991079282</c:v>
                </c:pt>
                <c:pt idx="81">
                  <c:v>-121.72217895948</c:v>
                </c:pt>
                <c:pt idx="82">
                  <c:v>-133.08842478319201</c:v>
                </c:pt>
                <c:pt idx="83">
                  <c:v>-25.4980123717908</c:v>
                </c:pt>
                <c:pt idx="84">
                  <c:v>-15.268085939167999</c:v>
                </c:pt>
                <c:pt idx="85">
                  <c:v>0</c:v>
                </c:pt>
                <c:pt idx="86">
                  <c:v>-41.690055888078</c:v>
                </c:pt>
                <c:pt idx="87">
                  <c:v>-141.529963702939</c:v>
                </c:pt>
                <c:pt idx="88">
                  <c:v>-158.60202655533101</c:v>
                </c:pt>
                <c:pt idx="89">
                  <c:v>-247.70519839546199</c:v>
                </c:pt>
                <c:pt idx="90">
                  <c:v>-356.759145532709</c:v>
                </c:pt>
                <c:pt idx="91">
                  <c:v>-337.19552222840798</c:v>
                </c:pt>
                <c:pt idx="92">
                  <c:v>-377.053309768448</c:v>
                </c:pt>
                <c:pt idx="93">
                  <c:v>-488.26594952595599</c:v>
                </c:pt>
                <c:pt idx="94">
                  <c:v>-563.67373999934796</c:v>
                </c:pt>
                <c:pt idx="95">
                  <c:v>-567.911954652193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-38.036343665520803</c:v>
                </c:pt>
                <c:pt idx="9">
                  <c:v>-51.759388240269999</c:v>
                </c:pt>
                <c:pt idx="10">
                  <c:v>-51.728486473760697</c:v>
                </c:pt>
                <c:pt idx="11">
                  <c:v>-51.782928462302799</c:v>
                </c:pt>
                <c:pt idx="12">
                  <c:v>-51.632101684225397</c:v>
                </c:pt>
                <c:pt idx="13">
                  <c:v>-51.523213091109497</c:v>
                </c:pt>
                <c:pt idx="14">
                  <c:v>-51.463619354953998</c:v>
                </c:pt>
                <c:pt idx="15">
                  <c:v>-126.17754036936201</c:v>
                </c:pt>
                <c:pt idx="16">
                  <c:v>-115.61364993265001</c:v>
                </c:pt>
                <c:pt idx="17">
                  <c:v>-112.199913065792</c:v>
                </c:pt>
                <c:pt idx="18">
                  <c:v>-112.092350812397</c:v>
                </c:pt>
                <c:pt idx="19">
                  <c:v>-37.3708387341674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-214.820143622991</c:v>
                </c:pt>
                <c:pt idx="57">
                  <c:v>-221.93263524818701</c:v>
                </c:pt>
                <c:pt idx="58">
                  <c:v>-221.77129468900301</c:v>
                </c:pt>
                <c:pt idx="59">
                  <c:v>-221.81163162392201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-132.72018418666099</c:v>
                </c:pt>
                <c:pt idx="69">
                  <c:v>-163.721371808481</c:v>
                </c:pt>
                <c:pt idx="70">
                  <c:v>-163.85560190170401</c:v>
                </c:pt>
                <c:pt idx="71">
                  <c:v>-263.31420169173703</c:v>
                </c:pt>
                <c:pt idx="72">
                  <c:v>-279.399713371198</c:v>
                </c:pt>
                <c:pt idx="73">
                  <c:v>-278.58539822642302</c:v>
                </c:pt>
                <c:pt idx="74">
                  <c:v>-278.19385822731601</c:v>
                </c:pt>
                <c:pt idx="75">
                  <c:v>-239.99614002349099</c:v>
                </c:pt>
                <c:pt idx="76">
                  <c:v>-3.4410609524998899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304059792763716"/>
          <c:w val="0.19904200363756794"/>
          <c:h val="0.750772436441877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3564.1483839643101</c:v>
                </c:pt>
                <c:pt idx="1">
                  <c:v>3565.89535522592</c:v>
                </c:pt>
                <c:pt idx="2">
                  <c:v>3566.2687875892102</c:v>
                </c:pt>
                <c:pt idx="3">
                  <c:v>3567.9890932502699</c:v>
                </c:pt>
                <c:pt idx="4">
                  <c:v>3568.5959065961802</c:v>
                </c:pt>
                <c:pt idx="5">
                  <c:v>3569.94951955122</c:v>
                </c:pt>
                <c:pt idx="6">
                  <c:v>3573.4235524105302</c:v>
                </c:pt>
                <c:pt idx="7">
                  <c:v>3576.0773982814098</c:v>
                </c:pt>
                <c:pt idx="8">
                  <c:v>3578.83132969087</c:v>
                </c:pt>
                <c:pt idx="9">
                  <c:v>3581.2985163578801</c:v>
                </c:pt>
                <c:pt idx="10">
                  <c:v>3582.9788561768401</c:v>
                </c:pt>
                <c:pt idx="11">
                  <c:v>3587.0596861026902</c:v>
                </c:pt>
                <c:pt idx="12">
                  <c:v>3592.6674716665402</c:v>
                </c:pt>
                <c:pt idx="13">
                  <c:v>3595.3880629356299</c:v>
                </c:pt>
                <c:pt idx="14">
                  <c:v>3594.50788648564</c:v>
                </c:pt>
                <c:pt idx="15">
                  <c:v>3597.0750610150399</c:v>
                </c:pt>
                <c:pt idx="16">
                  <c:v>3596.0481586445499</c:v>
                </c:pt>
                <c:pt idx="17">
                  <c:v>3596.8083236126899</c:v>
                </c:pt>
                <c:pt idx="18">
                  <c:v>3596.8483382928798</c:v>
                </c:pt>
                <c:pt idx="19">
                  <c:v>3597.27508557792</c:v>
                </c:pt>
                <c:pt idx="20">
                  <c:v>3598.6620386733298</c:v>
                </c:pt>
                <c:pt idx="21">
                  <c:v>3601.04921225932</c:v>
                </c:pt>
                <c:pt idx="22">
                  <c:v>3601.7093405269702</c:v>
                </c:pt>
                <c:pt idx="23">
                  <c:v>3604.2631985354601</c:v>
                </c:pt>
                <c:pt idx="24">
                  <c:v>3605.0100307033199</c:v>
                </c:pt>
                <c:pt idx="25">
                  <c:v>3604.15647101579</c:v>
                </c:pt>
                <c:pt idx="26">
                  <c:v>3605.5501312097499</c:v>
                </c:pt>
                <c:pt idx="27">
                  <c:v>3606.1035482370999</c:v>
                </c:pt>
                <c:pt idx="28">
                  <c:v>3607.07039602857</c:v>
                </c:pt>
                <c:pt idx="29">
                  <c:v>3608.1240128376999</c:v>
                </c:pt>
                <c:pt idx="30">
                  <c:v>3609.00415672896</c:v>
                </c:pt>
                <c:pt idx="31">
                  <c:v>3607.56385615308</c:v>
                </c:pt>
                <c:pt idx="32">
                  <c:v>3605.6901500316999</c:v>
                </c:pt>
                <c:pt idx="33">
                  <c:v>3604.2231838552698</c:v>
                </c:pt>
                <c:pt idx="34">
                  <c:v>3605.0099818652202</c:v>
                </c:pt>
                <c:pt idx="35">
                  <c:v>3604.0231430130202</c:v>
                </c:pt>
                <c:pt idx="36">
                  <c:v>3603.7230817496602</c:v>
                </c:pt>
                <c:pt idx="37">
                  <c:v>3603.3363003067202</c:v>
                </c:pt>
                <c:pt idx="38">
                  <c:v>3604.8633047828198</c:v>
                </c:pt>
                <c:pt idx="39">
                  <c:v>3606.51033702013</c:v>
                </c:pt>
                <c:pt idx="40">
                  <c:v>3606.57701730088</c:v>
                </c:pt>
                <c:pt idx="41">
                  <c:v>3606.6837122618199</c:v>
                </c:pt>
                <c:pt idx="42">
                  <c:v>3605.59011333122</c:v>
                </c:pt>
                <c:pt idx="43">
                  <c:v>3604.5632435194598</c:v>
                </c:pt>
                <c:pt idx="44">
                  <c:v>3601.4959831638198</c:v>
                </c:pt>
                <c:pt idx="45">
                  <c:v>3601.8826994892902</c:v>
                </c:pt>
                <c:pt idx="46">
                  <c:v>3601.29590976285</c:v>
                </c:pt>
                <c:pt idx="47">
                  <c:v>3600.88916981791</c:v>
                </c:pt>
                <c:pt idx="48">
                  <c:v>3599.56227130152</c:v>
                </c:pt>
                <c:pt idx="49">
                  <c:v>3600.7891656761499</c:v>
                </c:pt>
                <c:pt idx="50">
                  <c:v>3599.9956442882699</c:v>
                </c:pt>
                <c:pt idx="51">
                  <c:v>3600.3890677122999</c:v>
                </c:pt>
                <c:pt idx="52">
                  <c:v>3598.0485996256998</c:v>
                </c:pt>
                <c:pt idx="53">
                  <c:v>3597.57514684128</c:v>
                </c:pt>
                <c:pt idx="54">
                  <c:v>3596.48828756796</c:v>
                </c:pt>
                <c:pt idx="55">
                  <c:v>3595.3947374754498</c:v>
                </c:pt>
                <c:pt idx="56">
                  <c:v>3595.0880016722699</c:v>
                </c:pt>
                <c:pt idx="57">
                  <c:v>3594.1677942627198</c:v>
                </c:pt>
                <c:pt idx="58">
                  <c:v>3591.7139892340801</c:v>
                </c:pt>
                <c:pt idx="59">
                  <c:v>3591.72732203436</c:v>
                </c:pt>
                <c:pt idx="60">
                  <c:v>3591.5072738520198</c:v>
                </c:pt>
                <c:pt idx="61">
                  <c:v>3591.7673041558201</c:v>
                </c:pt>
                <c:pt idx="62">
                  <c:v>3592.8608705276902</c:v>
                </c:pt>
                <c:pt idx="63">
                  <c:v>3592.3074046622501</c:v>
                </c:pt>
                <c:pt idx="64">
                  <c:v>3592.8074904884902</c:v>
                </c:pt>
                <c:pt idx="65">
                  <c:v>3592.9475744278998</c:v>
                </c:pt>
                <c:pt idx="66">
                  <c:v>3591.7472968157199</c:v>
                </c:pt>
                <c:pt idx="67">
                  <c:v>3589.5335147507899</c:v>
                </c:pt>
                <c:pt idx="68">
                  <c:v>3588.72001858155</c:v>
                </c:pt>
                <c:pt idx="69">
                  <c:v>3586.3528686150198</c:v>
                </c:pt>
                <c:pt idx="70">
                  <c:v>3586.2261500346199</c:v>
                </c:pt>
                <c:pt idx="71">
                  <c:v>3584.20573427211</c:v>
                </c:pt>
                <c:pt idx="72">
                  <c:v>3584.2124250912898</c:v>
                </c:pt>
                <c:pt idx="73">
                  <c:v>3582.5854490321699</c:v>
                </c:pt>
                <c:pt idx="74">
                  <c:v>3583.41895254151</c:v>
                </c:pt>
                <c:pt idx="75">
                  <c:v>3583.94573652704</c:v>
                </c:pt>
                <c:pt idx="76">
                  <c:v>3584.8058730782</c:v>
                </c:pt>
                <c:pt idx="77">
                  <c:v>3583.3189321203899</c:v>
                </c:pt>
                <c:pt idx="78">
                  <c:v>3584.2590980319401</c:v>
                </c:pt>
                <c:pt idx="79">
                  <c:v>3584.9125680391398</c:v>
                </c:pt>
                <c:pt idx="80">
                  <c:v>3585.13261622148</c:v>
                </c:pt>
                <c:pt idx="81">
                  <c:v>3584.21911591048</c:v>
                </c:pt>
                <c:pt idx="82">
                  <c:v>3583.06551123895</c:v>
                </c:pt>
                <c:pt idx="83">
                  <c:v>3582.1186382288502</c:v>
                </c:pt>
                <c:pt idx="84">
                  <c:v>3582.1519946485901</c:v>
                </c:pt>
                <c:pt idx="85">
                  <c:v>3581.0584608354402</c:v>
                </c:pt>
                <c:pt idx="86">
                  <c:v>3581.8386005849502</c:v>
                </c:pt>
                <c:pt idx="87">
                  <c:v>3584.43247327363</c:v>
                </c:pt>
                <c:pt idx="88">
                  <c:v>3585.8060935687699</c:v>
                </c:pt>
                <c:pt idx="89">
                  <c:v>3588.4466229187401</c:v>
                </c:pt>
                <c:pt idx="90">
                  <c:v>3591.1271506695398</c:v>
                </c:pt>
                <c:pt idx="91">
                  <c:v>3596.3282776852802</c:v>
                </c:pt>
                <c:pt idx="92">
                  <c:v>3599.5489222218698</c:v>
                </c:pt>
                <c:pt idx="93">
                  <c:v>3605.52343305047</c:v>
                </c:pt>
                <c:pt idx="94">
                  <c:v>3607.4838267926898</c:v>
                </c:pt>
                <c:pt idx="95">
                  <c:v>3609.7776219386501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4895.5752832380504</c:v>
                </c:pt>
                <c:pt idx="1">
                  <c:v>4931.6071812320597</c:v>
                </c:pt>
                <c:pt idx="2">
                  <c:v>4925.9273235184901</c:v>
                </c:pt>
                <c:pt idx="3">
                  <c:v>4930.3387640153396</c:v>
                </c:pt>
                <c:pt idx="4">
                  <c:v>4992.2973919285596</c:v>
                </c:pt>
                <c:pt idx="5">
                  <c:v>4970.2499741229403</c:v>
                </c:pt>
                <c:pt idx="6">
                  <c:v>4921.1701247636802</c:v>
                </c:pt>
                <c:pt idx="7">
                  <c:v>4881.8608206468198</c:v>
                </c:pt>
                <c:pt idx="8">
                  <c:v>4880.1062004409796</c:v>
                </c:pt>
                <c:pt idx="9">
                  <c:v>4842.7810117205099</c:v>
                </c:pt>
                <c:pt idx="10">
                  <c:v>4828.2387060129604</c:v>
                </c:pt>
                <c:pt idx="11">
                  <c:v>4810.69425004203</c:v>
                </c:pt>
                <c:pt idx="12">
                  <c:v>4880.2142931369599</c:v>
                </c:pt>
                <c:pt idx="13">
                  <c:v>4872.6338686637</c:v>
                </c:pt>
                <c:pt idx="14">
                  <c:v>4879.3341991776597</c:v>
                </c:pt>
                <c:pt idx="15">
                  <c:v>4881.45918759082</c:v>
                </c:pt>
                <c:pt idx="16">
                  <c:v>4904.5927706185903</c:v>
                </c:pt>
                <c:pt idx="17">
                  <c:v>4893.8611524937696</c:v>
                </c:pt>
                <c:pt idx="18">
                  <c:v>4896.4650300958401</c:v>
                </c:pt>
                <c:pt idx="19">
                  <c:v>4908.6333157873796</c:v>
                </c:pt>
                <c:pt idx="20">
                  <c:v>4972.2219986874397</c:v>
                </c:pt>
                <c:pt idx="21">
                  <c:v>4897.6002504915004</c:v>
                </c:pt>
                <c:pt idx="22">
                  <c:v>4875.2923032619701</c:v>
                </c:pt>
                <c:pt idx="23">
                  <c:v>4903.6485326546799</c:v>
                </c:pt>
                <c:pt idx="24">
                  <c:v>4850.3398571886401</c:v>
                </c:pt>
                <c:pt idx="25">
                  <c:v>4958.3322684513996</c:v>
                </c:pt>
                <c:pt idx="26">
                  <c:v>5007.1141628144896</c:v>
                </c:pt>
                <c:pt idx="27">
                  <c:v>5085.4179811335098</c:v>
                </c:pt>
                <c:pt idx="28">
                  <c:v>4950.4296084830403</c:v>
                </c:pt>
                <c:pt idx="29">
                  <c:v>4950.1415040556203</c:v>
                </c:pt>
                <c:pt idx="30">
                  <c:v>4943.1141280698503</c:v>
                </c:pt>
                <c:pt idx="31">
                  <c:v>4937.0463753844697</c:v>
                </c:pt>
                <c:pt idx="32">
                  <c:v>4857.9927937081802</c:v>
                </c:pt>
                <c:pt idx="33">
                  <c:v>4854.2651605864603</c:v>
                </c:pt>
                <c:pt idx="34">
                  <c:v>4852.5684907165696</c:v>
                </c:pt>
                <c:pt idx="35">
                  <c:v>4880.0880477206201</c:v>
                </c:pt>
                <c:pt idx="36">
                  <c:v>4885.0818907409803</c:v>
                </c:pt>
                <c:pt idx="37">
                  <c:v>4871.4955514337098</c:v>
                </c:pt>
                <c:pt idx="38">
                  <c:v>4869.80797439652</c:v>
                </c:pt>
                <c:pt idx="39">
                  <c:v>4868.5901937155304</c:v>
                </c:pt>
                <c:pt idx="40">
                  <c:v>4890.5926415333397</c:v>
                </c:pt>
                <c:pt idx="41">
                  <c:v>4870.3266282559698</c:v>
                </c:pt>
                <c:pt idx="42">
                  <c:v>4851.0113760616096</c:v>
                </c:pt>
                <c:pt idx="43">
                  <c:v>4849.0115788233097</c:v>
                </c:pt>
                <c:pt idx="44">
                  <c:v>4867.5092338106597</c:v>
                </c:pt>
                <c:pt idx="45">
                  <c:v>4897.1242934116899</c:v>
                </c:pt>
                <c:pt idx="46">
                  <c:v>4894.8296709565802</c:v>
                </c:pt>
                <c:pt idx="47">
                  <c:v>4884.3417143921097</c:v>
                </c:pt>
                <c:pt idx="48">
                  <c:v>4817.6346181612698</c:v>
                </c:pt>
                <c:pt idx="49">
                  <c:v>4801.6353836836997</c:v>
                </c:pt>
                <c:pt idx="50">
                  <c:v>4822.6504684723704</c:v>
                </c:pt>
                <c:pt idx="51">
                  <c:v>4796.0361754427804</c:v>
                </c:pt>
                <c:pt idx="52">
                  <c:v>4852.0741832461299</c:v>
                </c:pt>
                <c:pt idx="53">
                  <c:v>4861.81583568317</c:v>
                </c:pt>
                <c:pt idx="54">
                  <c:v>4842.0302600118703</c:v>
                </c:pt>
                <c:pt idx="55">
                  <c:v>4818.9179594838297</c:v>
                </c:pt>
                <c:pt idx="56">
                  <c:v>4823.7471761092402</c:v>
                </c:pt>
                <c:pt idx="57">
                  <c:v>4833.4597710157004</c:v>
                </c:pt>
                <c:pt idx="58">
                  <c:v>4820.6484309709404</c:v>
                </c:pt>
                <c:pt idx="59">
                  <c:v>4822.77292520841</c:v>
                </c:pt>
                <c:pt idx="60">
                  <c:v>4872.38289330314</c:v>
                </c:pt>
                <c:pt idx="61">
                  <c:v>4906.4896145880803</c:v>
                </c:pt>
                <c:pt idx="62">
                  <c:v>4928.0626896211497</c:v>
                </c:pt>
                <c:pt idx="63">
                  <c:v>4923.35573206151</c:v>
                </c:pt>
                <c:pt idx="64">
                  <c:v>4797.5985283600503</c:v>
                </c:pt>
                <c:pt idx="65">
                  <c:v>4780.0823721836596</c:v>
                </c:pt>
                <c:pt idx="66">
                  <c:v>4766.2642644776597</c:v>
                </c:pt>
                <c:pt idx="67">
                  <c:v>4762.4421120189099</c:v>
                </c:pt>
                <c:pt idx="68">
                  <c:v>4880.2257909580203</c:v>
                </c:pt>
                <c:pt idx="69">
                  <c:v>4895.3237807567502</c:v>
                </c:pt>
                <c:pt idx="70">
                  <c:v>4920.0025852778699</c:v>
                </c:pt>
                <c:pt idx="71">
                  <c:v>4921.7882067720102</c:v>
                </c:pt>
                <c:pt idx="72">
                  <c:v>4938.7293730602696</c:v>
                </c:pt>
                <c:pt idx="73">
                  <c:v>4954.8388087167696</c:v>
                </c:pt>
                <c:pt idx="74">
                  <c:v>4965.8186018732404</c:v>
                </c:pt>
                <c:pt idx="75">
                  <c:v>4980.3040114863197</c:v>
                </c:pt>
                <c:pt idx="76">
                  <c:v>4945.3169656267501</c:v>
                </c:pt>
                <c:pt idx="77">
                  <c:v>4944.0719723377597</c:v>
                </c:pt>
                <c:pt idx="78">
                  <c:v>4944.0533913318004</c:v>
                </c:pt>
                <c:pt idx="79">
                  <c:v>4942.7309442396199</c:v>
                </c:pt>
                <c:pt idx="80">
                  <c:v>4949.6262435359104</c:v>
                </c:pt>
                <c:pt idx="81">
                  <c:v>4949.81897205511</c:v>
                </c:pt>
                <c:pt idx="82">
                  <c:v>4944.0769799847503</c:v>
                </c:pt>
                <c:pt idx="83">
                  <c:v>4937.1999322439597</c:v>
                </c:pt>
                <c:pt idx="84">
                  <c:v>4984.4456320563004</c:v>
                </c:pt>
                <c:pt idx="85">
                  <c:v>4953.34106103473</c:v>
                </c:pt>
                <c:pt idx="86">
                  <c:v>4934.75264244561</c:v>
                </c:pt>
                <c:pt idx="87">
                  <c:v>4925.14125472051</c:v>
                </c:pt>
                <c:pt idx="88">
                  <c:v>4939.4483657445498</c:v>
                </c:pt>
                <c:pt idx="89">
                  <c:v>4917.7079298777198</c:v>
                </c:pt>
                <c:pt idx="90">
                  <c:v>4909.3879220664103</c:v>
                </c:pt>
                <c:pt idx="91">
                  <c:v>4897.35952104025</c:v>
                </c:pt>
                <c:pt idx="92">
                  <c:v>5005.4448373327896</c:v>
                </c:pt>
                <c:pt idx="93">
                  <c:v>4987.1736465917602</c:v>
                </c:pt>
                <c:pt idx="94">
                  <c:v>4910.5831683359202</c:v>
                </c:pt>
                <c:pt idx="95">
                  <c:v>4857.0628868392996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735.54846068831898</c:v>
                </c:pt>
                <c:pt idx="1">
                  <c:v>721.33567181174499</c:v>
                </c:pt>
                <c:pt idx="2">
                  <c:v>715.41256897504502</c:v>
                </c:pt>
                <c:pt idx="3">
                  <c:v>709.41592214474895</c:v>
                </c:pt>
                <c:pt idx="4">
                  <c:v>698.31845830584803</c:v>
                </c:pt>
                <c:pt idx="5">
                  <c:v>694.17361528591005</c:v>
                </c:pt>
                <c:pt idx="6">
                  <c:v>693.79923212765095</c:v>
                </c:pt>
                <c:pt idx="7">
                  <c:v>679.63325695716503</c:v>
                </c:pt>
                <c:pt idx="8">
                  <c:v>694.36748433649598</c:v>
                </c:pt>
                <c:pt idx="9">
                  <c:v>685.46276910472</c:v>
                </c:pt>
                <c:pt idx="10">
                  <c:v>698.79979117649896</c:v>
                </c:pt>
                <c:pt idx="11">
                  <c:v>682.588118663047</c:v>
                </c:pt>
                <c:pt idx="12">
                  <c:v>714.78416035821101</c:v>
                </c:pt>
                <c:pt idx="13">
                  <c:v>702.71063911206204</c:v>
                </c:pt>
                <c:pt idx="14">
                  <c:v>698.80647476846104</c:v>
                </c:pt>
                <c:pt idx="15">
                  <c:v>699.44825872989202</c:v>
                </c:pt>
                <c:pt idx="16">
                  <c:v>704.76969547827605</c:v>
                </c:pt>
                <c:pt idx="17">
                  <c:v>718.90895668260202</c:v>
                </c:pt>
                <c:pt idx="18">
                  <c:v>727.352381658936</c:v>
                </c:pt>
                <c:pt idx="19">
                  <c:v>738.70389543843396</c:v>
                </c:pt>
                <c:pt idx="20">
                  <c:v>806.53217748563304</c:v>
                </c:pt>
                <c:pt idx="21">
                  <c:v>798.01520443536594</c:v>
                </c:pt>
                <c:pt idx="22">
                  <c:v>789.61856460276101</c:v>
                </c:pt>
                <c:pt idx="23">
                  <c:v>788.54223291440803</c:v>
                </c:pt>
                <c:pt idx="24">
                  <c:v>793.49598233750601</c:v>
                </c:pt>
                <c:pt idx="25">
                  <c:v>796.10322789566999</c:v>
                </c:pt>
                <c:pt idx="26">
                  <c:v>822.24913770349997</c:v>
                </c:pt>
                <c:pt idx="27">
                  <c:v>824.54885234436597</c:v>
                </c:pt>
                <c:pt idx="28">
                  <c:v>802.11324599022601</c:v>
                </c:pt>
                <c:pt idx="29">
                  <c:v>795.30768867643303</c:v>
                </c:pt>
                <c:pt idx="30">
                  <c:v>795.28094206757703</c:v>
                </c:pt>
                <c:pt idx="31">
                  <c:v>798.21576115824996</c:v>
                </c:pt>
                <c:pt idx="32">
                  <c:v>803.61741733151803</c:v>
                </c:pt>
                <c:pt idx="33">
                  <c:v>803.92494008814197</c:v>
                </c:pt>
                <c:pt idx="34">
                  <c:v>820.23019513006398</c:v>
                </c:pt>
                <c:pt idx="35">
                  <c:v>832.49090591517495</c:v>
                </c:pt>
                <c:pt idx="36">
                  <c:v>810.08203800921694</c:v>
                </c:pt>
                <c:pt idx="37">
                  <c:v>782.74615504800704</c:v>
                </c:pt>
                <c:pt idx="38">
                  <c:v>782.22470838457696</c:v>
                </c:pt>
                <c:pt idx="39">
                  <c:v>776.60911606348998</c:v>
                </c:pt>
                <c:pt idx="40">
                  <c:v>723.56854645266105</c:v>
                </c:pt>
                <c:pt idx="41">
                  <c:v>744.105547531365</c:v>
                </c:pt>
                <c:pt idx="42">
                  <c:v>721.409219885678</c:v>
                </c:pt>
                <c:pt idx="43">
                  <c:v>689.13295468529304</c:v>
                </c:pt>
                <c:pt idx="44">
                  <c:v>653.68789979188205</c:v>
                </c:pt>
                <c:pt idx="45">
                  <c:v>640.04335904381605</c:v>
                </c:pt>
                <c:pt idx="46">
                  <c:v>632.76982788262001</c:v>
                </c:pt>
                <c:pt idx="47">
                  <c:v>632.05450808826697</c:v>
                </c:pt>
                <c:pt idx="48">
                  <c:v>627.08069564827395</c:v>
                </c:pt>
                <c:pt idx="49">
                  <c:v>682.81541791445102</c:v>
                </c:pt>
                <c:pt idx="50">
                  <c:v>661.51628741564195</c:v>
                </c:pt>
                <c:pt idx="51">
                  <c:v>633.15088647216703</c:v>
                </c:pt>
                <c:pt idx="52">
                  <c:v>680.67614212335195</c:v>
                </c:pt>
                <c:pt idx="53">
                  <c:v>700.33070504631098</c:v>
                </c:pt>
                <c:pt idx="54">
                  <c:v>682.40762495705906</c:v>
                </c:pt>
                <c:pt idx="55">
                  <c:v>674.59928810918302</c:v>
                </c:pt>
                <c:pt idx="56">
                  <c:v>688.35747032227698</c:v>
                </c:pt>
                <c:pt idx="57">
                  <c:v>687.52849274154801</c:v>
                </c:pt>
                <c:pt idx="58">
                  <c:v>686.69285197054296</c:v>
                </c:pt>
                <c:pt idx="59">
                  <c:v>685.28226723805699</c:v>
                </c:pt>
                <c:pt idx="60">
                  <c:v>675.26112284649798</c:v>
                </c:pt>
                <c:pt idx="61">
                  <c:v>673.86390121759803</c:v>
                </c:pt>
                <c:pt idx="62">
                  <c:v>676.32406286890603</c:v>
                </c:pt>
                <c:pt idx="63">
                  <c:v>681.29787938923596</c:v>
                </c:pt>
                <c:pt idx="64">
                  <c:v>610.00663983529796</c:v>
                </c:pt>
                <c:pt idx="65">
                  <c:v>610.46123425776705</c:v>
                </c:pt>
                <c:pt idx="66">
                  <c:v>611.443967096302</c:v>
                </c:pt>
                <c:pt idx="67">
                  <c:v>618.51694153461403</c:v>
                </c:pt>
                <c:pt idx="68">
                  <c:v>673.04162355017797</c:v>
                </c:pt>
                <c:pt idx="69">
                  <c:v>668.28173909732902</c:v>
                </c:pt>
                <c:pt idx="70">
                  <c:v>673.88395607381904</c:v>
                </c:pt>
                <c:pt idx="71">
                  <c:v>683.13630785499697</c:v>
                </c:pt>
                <c:pt idx="72">
                  <c:v>736.53119352685496</c:v>
                </c:pt>
                <c:pt idx="73">
                  <c:v>752.48214066842297</c:v>
                </c:pt>
                <c:pt idx="74">
                  <c:v>754.62810005148299</c:v>
                </c:pt>
                <c:pt idx="75">
                  <c:v>767.45703448307995</c:v>
                </c:pt>
                <c:pt idx="76">
                  <c:v>770.919996070156</c:v>
                </c:pt>
                <c:pt idx="77">
                  <c:v>761.48045066967904</c:v>
                </c:pt>
                <c:pt idx="78">
                  <c:v>754.58799033904097</c:v>
                </c:pt>
                <c:pt idx="79">
                  <c:v>758.75288005452501</c:v>
                </c:pt>
                <c:pt idx="80">
                  <c:v>785.460350318564</c:v>
                </c:pt>
                <c:pt idx="81">
                  <c:v>790.68819637780496</c:v>
                </c:pt>
                <c:pt idx="82">
                  <c:v>777.99295826745697</c:v>
                </c:pt>
                <c:pt idx="83">
                  <c:v>778.460923954186</c:v>
                </c:pt>
                <c:pt idx="84">
                  <c:v>804.34610430979399</c:v>
                </c:pt>
                <c:pt idx="85">
                  <c:v>800.95669487698899</c:v>
                </c:pt>
                <c:pt idx="86">
                  <c:v>779.37011687946199</c:v>
                </c:pt>
                <c:pt idx="87">
                  <c:v>778.74838777425202</c:v>
                </c:pt>
                <c:pt idx="88">
                  <c:v>802.68148595805997</c:v>
                </c:pt>
                <c:pt idx="89">
                  <c:v>797.20628987153202</c:v>
                </c:pt>
                <c:pt idx="90">
                  <c:v>793.24194463792003</c:v>
                </c:pt>
                <c:pt idx="91">
                  <c:v>784.39740213548203</c:v>
                </c:pt>
                <c:pt idx="92">
                  <c:v>813.02352845084101</c:v>
                </c:pt>
                <c:pt idx="93">
                  <c:v>816.63354538241401</c:v>
                </c:pt>
                <c:pt idx="94">
                  <c:v>816.21238524109901</c:v>
                </c:pt>
                <c:pt idx="95">
                  <c:v>816.08536027080095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336.88232362379</c:v>
                </c:pt>
                <c:pt idx="1">
                  <c:v>336.801078543568</c:v>
                </c:pt>
                <c:pt idx="2">
                  <c:v>338.41544696145502</c:v>
                </c:pt>
                <c:pt idx="3">
                  <c:v>341.551131540754</c:v>
                </c:pt>
                <c:pt idx="4">
                  <c:v>348.42413838947101</c:v>
                </c:pt>
                <c:pt idx="5">
                  <c:v>348.85477119864498</c:v>
                </c:pt>
                <c:pt idx="6">
                  <c:v>346.26797214861301</c:v>
                </c:pt>
                <c:pt idx="7">
                  <c:v>340.204920345358</c:v>
                </c:pt>
                <c:pt idx="8">
                  <c:v>344.20034515590498</c:v>
                </c:pt>
                <c:pt idx="9">
                  <c:v>339.45817899296998</c:v>
                </c:pt>
                <c:pt idx="10">
                  <c:v>344.69499928746802</c:v>
                </c:pt>
                <c:pt idx="11">
                  <c:v>340.01680222427501</c:v>
                </c:pt>
                <c:pt idx="12">
                  <c:v>343.49993622216698</c:v>
                </c:pt>
                <c:pt idx="13">
                  <c:v>340.148886659075</c:v>
                </c:pt>
                <c:pt idx="14">
                  <c:v>339.08831391379903</c:v>
                </c:pt>
                <c:pt idx="15">
                  <c:v>337.34663396819701</c:v>
                </c:pt>
                <c:pt idx="16">
                  <c:v>339.267333149416</c:v>
                </c:pt>
                <c:pt idx="17">
                  <c:v>339.95054018596397</c:v>
                </c:pt>
                <c:pt idx="18">
                  <c:v>340.11014838495402</c:v>
                </c:pt>
                <c:pt idx="19">
                  <c:v>342.71968736177001</c:v>
                </c:pt>
                <c:pt idx="20">
                  <c:v>348.79865735666999</c:v>
                </c:pt>
                <c:pt idx="21">
                  <c:v>345.001536512428</c:v>
                </c:pt>
                <c:pt idx="22">
                  <c:v>344.82931350786703</c:v>
                </c:pt>
                <c:pt idx="23">
                  <c:v>348.51817316040899</c:v>
                </c:pt>
                <c:pt idx="24">
                  <c:v>376.35610515508898</c:v>
                </c:pt>
                <c:pt idx="25">
                  <c:v>380.76959169052401</c:v>
                </c:pt>
                <c:pt idx="26">
                  <c:v>391.96157544199099</c:v>
                </c:pt>
                <c:pt idx="27">
                  <c:v>396.506369144914</c:v>
                </c:pt>
                <c:pt idx="28">
                  <c:v>388.01919062409797</c:v>
                </c:pt>
                <c:pt idx="29">
                  <c:v>385.48330258297398</c:v>
                </c:pt>
                <c:pt idx="30">
                  <c:v>386.10892018413603</c:v>
                </c:pt>
                <c:pt idx="31">
                  <c:v>381.80948305291099</c:v>
                </c:pt>
                <c:pt idx="32">
                  <c:v>380.316741181042</c:v>
                </c:pt>
                <c:pt idx="33">
                  <c:v>375.47257568618602</c:v>
                </c:pt>
                <c:pt idx="34">
                  <c:v>377.60890217891603</c:v>
                </c:pt>
                <c:pt idx="35">
                  <c:v>380.68316199443802</c:v>
                </c:pt>
                <c:pt idx="36">
                  <c:v>371.21629389347601</c:v>
                </c:pt>
                <c:pt idx="37">
                  <c:v>365.66372211293498</c:v>
                </c:pt>
                <c:pt idx="38">
                  <c:v>364.90249565550801</c:v>
                </c:pt>
                <c:pt idx="39">
                  <c:v>366.77539654050599</c:v>
                </c:pt>
                <c:pt idx="40">
                  <c:v>358.38223092998402</c:v>
                </c:pt>
                <c:pt idx="41">
                  <c:v>355.88540178574698</c:v>
                </c:pt>
                <c:pt idx="42">
                  <c:v>349.347680122197</c:v>
                </c:pt>
                <c:pt idx="43">
                  <c:v>349.61238457755297</c:v>
                </c:pt>
                <c:pt idx="44">
                  <c:v>349.98766745278101</c:v>
                </c:pt>
                <c:pt idx="45">
                  <c:v>354.12213809848703</c:v>
                </c:pt>
                <c:pt idx="46">
                  <c:v>351.34656510807901</c:v>
                </c:pt>
                <c:pt idx="47">
                  <c:v>351.55850890122099</c:v>
                </c:pt>
                <c:pt idx="48">
                  <c:v>350.22661764156101</c:v>
                </c:pt>
                <c:pt idx="49">
                  <c:v>358.28726951067301</c:v>
                </c:pt>
                <c:pt idx="50">
                  <c:v>360.48524058809198</c:v>
                </c:pt>
                <c:pt idx="51">
                  <c:v>364.52186299511197</c:v>
                </c:pt>
                <c:pt idx="52">
                  <c:v>357.22187163566502</c:v>
                </c:pt>
                <c:pt idx="53">
                  <c:v>356.05415744941001</c:v>
                </c:pt>
                <c:pt idx="54">
                  <c:v>354.221886998645</c:v>
                </c:pt>
                <c:pt idx="55">
                  <c:v>354.32870417341701</c:v>
                </c:pt>
                <c:pt idx="56">
                  <c:v>354.33868355700997</c:v>
                </c:pt>
                <c:pt idx="57">
                  <c:v>355.18365935277802</c:v>
                </c:pt>
                <c:pt idx="58">
                  <c:v>356.27369295812298</c:v>
                </c:pt>
                <c:pt idx="59">
                  <c:v>355.462246531007</c:v>
                </c:pt>
                <c:pt idx="60">
                  <c:v>354.02046060381201</c:v>
                </c:pt>
                <c:pt idx="61">
                  <c:v>354.18322037885503</c:v>
                </c:pt>
                <c:pt idx="62">
                  <c:v>356.49679539510697</c:v>
                </c:pt>
                <c:pt idx="63">
                  <c:v>356.83530866857802</c:v>
                </c:pt>
                <c:pt idx="64">
                  <c:v>357.69050917293401</c:v>
                </c:pt>
                <c:pt idx="65">
                  <c:v>358.05227366934201</c:v>
                </c:pt>
                <c:pt idx="66">
                  <c:v>358.68776377984</c:v>
                </c:pt>
                <c:pt idx="67">
                  <c:v>357.98817219125999</c:v>
                </c:pt>
                <c:pt idx="68">
                  <c:v>367.26470817378203</c:v>
                </c:pt>
                <c:pt idx="69">
                  <c:v>373.03655192083698</c:v>
                </c:pt>
                <c:pt idx="70">
                  <c:v>374.72465264458901</c:v>
                </c:pt>
                <c:pt idx="71">
                  <c:v>375.98119026735299</c:v>
                </c:pt>
                <c:pt idx="72">
                  <c:v>383.42611404736402</c:v>
                </c:pt>
                <c:pt idx="73">
                  <c:v>384.39562385468798</c:v>
                </c:pt>
                <c:pt idx="74">
                  <c:v>388.28133131180499</c:v>
                </c:pt>
                <c:pt idx="75">
                  <c:v>398.26889564270903</c:v>
                </c:pt>
                <c:pt idx="76">
                  <c:v>405.76988225652599</c:v>
                </c:pt>
                <c:pt idx="77">
                  <c:v>408.99083427438501</c:v>
                </c:pt>
                <c:pt idx="78">
                  <c:v>408.82299311429301</c:v>
                </c:pt>
                <c:pt idx="79">
                  <c:v>407.652989632909</c:v>
                </c:pt>
                <c:pt idx="80">
                  <c:v>402.48174519542403</c:v>
                </c:pt>
                <c:pt idx="81">
                  <c:v>404.37989269428601</c:v>
                </c:pt>
                <c:pt idx="82">
                  <c:v>403.72081373536099</c:v>
                </c:pt>
                <c:pt idx="83">
                  <c:v>403.07069035324201</c:v>
                </c:pt>
                <c:pt idx="84">
                  <c:v>376.48764793173098</c:v>
                </c:pt>
                <c:pt idx="85">
                  <c:v>365.33843574304302</c:v>
                </c:pt>
                <c:pt idx="86">
                  <c:v>360.47636759593797</c:v>
                </c:pt>
                <c:pt idx="87">
                  <c:v>358.28164525298598</c:v>
                </c:pt>
                <c:pt idx="88">
                  <c:v>343.50669358985698</c:v>
                </c:pt>
                <c:pt idx="89">
                  <c:v>337.69558569876602</c:v>
                </c:pt>
                <c:pt idx="90">
                  <c:v>339.88265560214001</c:v>
                </c:pt>
                <c:pt idx="91">
                  <c:v>342.34445185126799</c:v>
                </c:pt>
                <c:pt idx="92">
                  <c:v>349.97138977500498</c:v>
                </c:pt>
                <c:pt idx="93">
                  <c:v>345.72048448602698</c:v>
                </c:pt>
                <c:pt idx="94">
                  <c:v>337.72638613046701</c:v>
                </c:pt>
                <c:pt idx="95">
                  <c:v>331.03309077106599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123.254480381058</c:v>
                </c:pt>
                <c:pt idx="1">
                  <c:v>93.753543489734497</c:v>
                </c:pt>
                <c:pt idx="2">
                  <c:v>69.060329006788393</c:v>
                </c:pt>
                <c:pt idx="3">
                  <c:v>55.614292788302599</c:v>
                </c:pt>
                <c:pt idx="4">
                  <c:v>52.420279310805299</c:v>
                </c:pt>
                <c:pt idx="5">
                  <c:v>53.767986234709802</c:v>
                </c:pt>
                <c:pt idx="6">
                  <c:v>51.557078245774797</c:v>
                </c:pt>
                <c:pt idx="7">
                  <c:v>47.2492481267644</c:v>
                </c:pt>
                <c:pt idx="8">
                  <c:v>51.977740000167401</c:v>
                </c:pt>
                <c:pt idx="9">
                  <c:v>51.4236255727144</c:v>
                </c:pt>
                <c:pt idx="10">
                  <c:v>62.668172838942397</c:v>
                </c:pt>
                <c:pt idx="11">
                  <c:v>57.002426829827201</c:v>
                </c:pt>
                <c:pt idx="12">
                  <c:v>61.185963677925102</c:v>
                </c:pt>
                <c:pt idx="13">
                  <c:v>74.898120038409601</c:v>
                </c:pt>
                <c:pt idx="14">
                  <c:v>83.132299183899804</c:v>
                </c:pt>
                <c:pt idx="15">
                  <c:v>80.787477532790902</c:v>
                </c:pt>
                <c:pt idx="16">
                  <c:v>66.464605367395706</c:v>
                </c:pt>
                <c:pt idx="17">
                  <c:v>66.785520471083103</c:v>
                </c:pt>
                <c:pt idx="18">
                  <c:v>76.331620291621604</c:v>
                </c:pt>
                <c:pt idx="19">
                  <c:v>78.611451403477503</c:v>
                </c:pt>
                <c:pt idx="20">
                  <c:v>85.6547770086041</c:v>
                </c:pt>
                <c:pt idx="21">
                  <c:v>96.380511480117093</c:v>
                </c:pt>
                <c:pt idx="22">
                  <c:v>106.813714756232</c:v>
                </c:pt>
                <c:pt idx="23">
                  <c:v>113.680191181235</c:v>
                </c:pt>
                <c:pt idx="24">
                  <c:v>101.22901121082801</c:v>
                </c:pt>
                <c:pt idx="25">
                  <c:v>82.726880785360393</c:v>
                </c:pt>
                <c:pt idx="26">
                  <c:v>82.630624368291095</c:v>
                </c:pt>
                <c:pt idx="27">
                  <c:v>88.816152666880001</c:v>
                </c:pt>
                <c:pt idx="28">
                  <c:v>91.542761511491193</c:v>
                </c:pt>
                <c:pt idx="29">
                  <c:v>100.234682369998</c:v>
                </c:pt>
                <c:pt idx="30">
                  <c:v>98.269210655597206</c:v>
                </c:pt>
                <c:pt idx="31">
                  <c:v>80.133218995909502</c:v>
                </c:pt>
                <c:pt idx="32">
                  <c:v>69.243511536778598</c:v>
                </c:pt>
                <c:pt idx="33">
                  <c:v>66.885673506268802</c:v>
                </c:pt>
                <c:pt idx="34">
                  <c:v>63.635040274754502</c:v>
                </c:pt>
                <c:pt idx="35">
                  <c:v>61.259861597942702</c:v>
                </c:pt>
                <c:pt idx="36">
                  <c:v>57.728248151096999</c:v>
                </c:pt>
                <c:pt idx="37">
                  <c:v>50.535317927465698</c:v>
                </c:pt>
                <c:pt idx="38">
                  <c:v>41.687801692156398</c:v>
                </c:pt>
                <c:pt idx="39">
                  <c:v>42.478052805101498</c:v>
                </c:pt>
                <c:pt idx="40">
                  <c:v>43.230691301728399</c:v>
                </c:pt>
                <c:pt idx="41">
                  <c:v>36.950584497186</c:v>
                </c:pt>
                <c:pt idx="42">
                  <c:v>35.6880056711462</c:v>
                </c:pt>
                <c:pt idx="43">
                  <c:v>29.261514346314701</c:v>
                </c:pt>
                <c:pt idx="44">
                  <c:v>23.141408698642099</c:v>
                </c:pt>
                <c:pt idx="45">
                  <c:v>21.730651275091201</c:v>
                </c:pt>
                <c:pt idx="46">
                  <c:v>21.678626185917899</c:v>
                </c:pt>
                <c:pt idx="47">
                  <c:v>22.1947602033467</c:v>
                </c:pt>
                <c:pt idx="48">
                  <c:v>20.547990267339401</c:v>
                </c:pt>
                <c:pt idx="49">
                  <c:v>19.755911736843501</c:v>
                </c:pt>
                <c:pt idx="50">
                  <c:v>17.510576905018802</c:v>
                </c:pt>
                <c:pt idx="51">
                  <c:v>14.3831520054883</c:v>
                </c:pt>
                <c:pt idx="52">
                  <c:v>15.785930917711401</c:v>
                </c:pt>
                <c:pt idx="53">
                  <c:v>15.2277735159741</c:v>
                </c:pt>
                <c:pt idx="54">
                  <c:v>14.1849176952745</c:v>
                </c:pt>
                <c:pt idx="55">
                  <c:v>13.3341095848743</c:v>
                </c:pt>
                <c:pt idx="56">
                  <c:v>11.426301872466899</c:v>
                </c:pt>
                <c:pt idx="57">
                  <c:v>9.8326447866762692</c:v>
                </c:pt>
                <c:pt idx="58">
                  <c:v>10.7895897009046</c:v>
                </c:pt>
                <c:pt idx="59">
                  <c:v>13.087479949711801</c:v>
                </c:pt>
                <c:pt idx="60">
                  <c:v>11.9545127020771</c:v>
                </c:pt>
                <c:pt idx="61">
                  <c:v>12.1355367739285</c:v>
                </c:pt>
                <c:pt idx="62">
                  <c:v>14.8965019085683</c:v>
                </c:pt>
                <c:pt idx="63">
                  <c:v>18.8752263601964</c:v>
                </c:pt>
                <c:pt idx="64">
                  <c:v>19.378448153936599</c:v>
                </c:pt>
                <c:pt idx="65">
                  <c:v>14.6398304026331</c:v>
                </c:pt>
                <c:pt idx="66">
                  <c:v>13.817406791197699</c:v>
                </c:pt>
                <c:pt idx="67">
                  <c:v>15.037265301921501</c:v>
                </c:pt>
                <c:pt idx="68">
                  <c:v>15.135253053389301</c:v>
                </c:pt>
                <c:pt idx="69">
                  <c:v>17.8909875629762</c:v>
                </c:pt>
                <c:pt idx="70">
                  <c:v>17.587283944631899</c:v>
                </c:pt>
                <c:pt idx="71">
                  <c:v>17.9081038183643</c:v>
                </c:pt>
                <c:pt idx="72">
                  <c:v>20.632315965872898</c:v>
                </c:pt>
                <c:pt idx="73">
                  <c:v>24.862486745720499</c:v>
                </c:pt>
                <c:pt idx="74">
                  <c:v>25.899882234377198</c:v>
                </c:pt>
                <c:pt idx="75">
                  <c:v>30.2241203893104</c:v>
                </c:pt>
                <c:pt idx="76">
                  <c:v>34.031768788146799</c:v>
                </c:pt>
                <c:pt idx="77">
                  <c:v>39.769025864762298</c:v>
                </c:pt>
                <c:pt idx="78">
                  <c:v>38.471672288188799</c:v>
                </c:pt>
                <c:pt idx="79">
                  <c:v>38.955131470755497</c:v>
                </c:pt>
                <c:pt idx="80">
                  <c:v>36.963899758196099</c:v>
                </c:pt>
                <c:pt idx="81">
                  <c:v>32.706725937221201</c:v>
                </c:pt>
                <c:pt idx="82">
                  <c:v>37.1762527132096</c:v>
                </c:pt>
                <c:pt idx="83">
                  <c:v>42.567540610374301</c:v>
                </c:pt>
                <c:pt idx="84">
                  <c:v>47.3721731315837</c:v>
                </c:pt>
                <c:pt idx="85">
                  <c:v>56.828813761777297</c:v>
                </c:pt>
                <c:pt idx="86">
                  <c:v>60.3374013799503</c:v>
                </c:pt>
                <c:pt idx="87">
                  <c:v>61.560307052341599</c:v>
                </c:pt>
                <c:pt idx="88">
                  <c:v>58.944823098845198</c:v>
                </c:pt>
                <c:pt idx="89">
                  <c:v>58.579751486109998</c:v>
                </c:pt>
                <c:pt idx="90">
                  <c:v>59.538655308733397</c:v>
                </c:pt>
                <c:pt idx="91">
                  <c:v>54.038956475724902</c:v>
                </c:pt>
                <c:pt idx="92">
                  <c:v>48.500148124390499</c:v>
                </c:pt>
                <c:pt idx="93">
                  <c:v>47.550451482969002</c:v>
                </c:pt>
                <c:pt idx="94">
                  <c:v>44.827377238258002</c:v>
                </c:pt>
                <c:pt idx="95">
                  <c:v>42.102840219435002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3.23144469491469</c:v>
                </c:pt>
                <c:pt idx="16">
                  <c:v>11.9808924836894</c:v>
                </c:pt>
                <c:pt idx="17">
                  <c:v>11.888892516541</c:v>
                </c:pt>
                <c:pt idx="18">
                  <c:v>11.937023238724599</c:v>
                </c:pt>
                <c:pt idx="19">
                  <c:v>11.902557478021</c:v>
                </c:pt>
                <c:pt idx="20">
                  <c:v>12.2529676099557</c:v>
                </c:pt>
                <c:pt idx="21">
                  <c:v>13.6774980479153</c:v>
                </c:pt>
                <c:pt idx="22">
                  <c:v>18.1925695124127</c:v>
                </c:pt>
                <c:pt idx="23">
                  <c:v>27.141763332148098</c:v>
                </c:pt>
                <c:pt idx="24">
                  <c:v>40.576491908496301</c:v>
                </c:pt>
                <c:pt idx="25">
                  <c:v>58.1692925069542</c:v>
                </c:pt>
                <c:pt idx="26">
                  <c:v>81.089181725383696</c:v>
                </c:pt>
                <c:pt idx="27">
                  <c:v>110.03927514410999</c:v>
                </c:pt>
                <c:pt idx="28">
                  <c:v>147.60365514633699</c:v>
                </c:pt>
                <c:pt idx="29">
                  <c:v>189.63023242910799</c:v>
                </c:pt>
                <c:pt idx="30">
                  <c:v>239.66796526922101</c:v>
                </c:pt>
                <c:pt idx="31">
                  <c:v>305.75583769668299</c:v>
                </c:pt>
                <c:pt idx="32">
                  <c:v>353.76273402397902</c:v>
                </c:pt>
                <c:pt idx="33">
                  <c:v>395.59286971672498</c:v>
                </c:pt>
                <c:pt idx="34">
                  <c:v>458.488431821804</c:v>
                </c:pt>
                <c:pt idx="35">
                  <c:v>497.10411927846502</c:v>
                </c:pt>
                <c:pt idx="36">
                  <c:v>551.36390231372104</c:v>
                </c:pt>
                <c:pt idx="37">
                  <c:v>559.90058496690096</c:v>
                </c:pt>
                <c:pt idx="38">
                  <c:v>609.02085775729302</c:v>
                </c:pt>
                <c:pt idx="39">
                  <c:v>671.831514013326</c:v>
                </c:pt>
                <c:pt idx="40">
                  <c:v>715.78863477481696</c:v>
                </c:pt>
                <c:pt idx="41">
                  <c:v>750.15923396003905</c:v>
                </c:pt>
                <c:pt idx="42">
                  <c:v>777.60085463139797</c:v>
                </c:pt>
                <c:pt idx="43">
                  <c:v>819.16859243660394</c:v>
                </c:pt>
                <c:pt idx="44">
                  <c:v>860.32781937525294</c:v>
                </c:pt>
                <c:pt idx="45">
                  <c:v>922.13099637705398</c:v>
                </c:pt>
                <c:pt idx="46">
                  <c:v>987.247926138965</c:v>
                </c:pt>
                <c:pt idx="47">
                  <c:v>1003.25417960944</c:v>
                </c:pt>
                <c:pt idx="48">
                  <c:v>993.33625291534202</c:v>
                </c:pt>
                <c:pt idx="49">
                  <c:v>1027.91052247724</c:v>
                </c:pt>
                <c:pt idx="50">
                  <c:v>1037.9492378377499</c:v>
                </c:pt>
                <c:pt idx="51">
                  <c:v>1082.44290262508</c:v>
                </c:pt>
                <c:pt idx="52">
                  <c:v>1095.13987960746</c:v>
                </c:pt>
                <c:pt idx="53">
                  <c:v>1107.7377503568</c:v>
                </c:pt>
                <c:pt idx="54">
                  <c:v>1145.2413865624801</c:v>
                </c:pt>
                <c:pt idx="55">
                  <c:v>1153.9021404815601</c:v>
                </c:pt>
                <c:pt idx="56">
                  <c:v>1126.62303204366</c:v>
                </c:pt>
                <c:pt idx="57">
                  <c:v>1151.1058761787899</c:v>
                </c:pt>
                <c:pt idx="58">
                  <c:v>1176.1217971922299</c:v>
                </c:pt>
                <c:pt idx="59">
                  <c:v>1128.8798191844501</c:v>
                </c:pt>
                <c:pt idx="60">
                  <c:v>1109.8170650918701</c:v>
                </c:pt>
                <c:pt idx="61">
                  <c:v>1082.5568747930699</c:v>
                </c:pt>
                <c:pt idx="62">
                  <c:v>1020.62388982939</c:v>
                </c:pt>
                <c:pt idx="63">
                  <c:v>979.89626975027397</c:v>
                </c:pt>
                <c:pt idx="64">
                  <c:v>962.52971648005405</c:v>
                </c:pt>
                <c:pt idx="65">
                  <c:v>888.91511438291604</c:v>
                </c:pt>
                <c:pt idx="66">
                  <c:v>816.42194407522197</c:v>
                </c:pt>
                <c:pt idx="67">
                  <c:v>776.838117512851</c:v>
                </c:pt>
                <c:pt idx="68">
                  <c:v>713.55304710122903</c:v>
                </c:pt>
                <c:pt idx="69">
                  <c:v>663.560608047747</c:v>
                </c:pt>
                <c:pt idx="70">
                  <c:v>589.13400628057195</c:v>
                </c:pt>
                <c:pt idx="71">
                  <c:v>505.10110488262097</c:v>
                </c:pt>
                <c:pt idx="72">
                  <c:v>410.28900278938801</c:v>
                </c:pt>
                <c:pt idx="73">
                  <c:v>328.20729854629599</c:v>
                </c:pt>
                <c:pt idx="74">
                  <c:v>261.61838894278202</c:v>
                </c:pt>
                <c:pt idx="75">
                  <c:v>203.55200381892499</c:v>
                </c:pt>
                <c:pt idx="76">
                  <c:v>154.865844993048</c:v>
                </c:pt>
                <c:pt idx="77">
                  <c:v>118.591860833425</c:v>
                </c:pt>
                <c:pt idx="78">
                  <c:v>93.121351328378395</c:v>
                </c:pt>
                <c:pt idx="79">
                  <c:v>75.109753517887199</c:v>
                </c:pt>
                <c:pt idx="80">
                  <c:v>57.781106467605298</c:v>
                </c:pt>
                <c:pt idx="81">
                  <c:v>43.194760592165899</c:v>
                </c:pt>
                <c:pt idx="82">
                  <c:v>31.945487406117199</c:v>
                </c:pt>
                <c:pt idx="83">
                  <c:v>23.7342357409483</c:v>
                </c:pt>
                <c:pt idx="84">
                  <c:v>14.4164542965077</c:v>
                </c:pt>
                <c:pt idx="85">
                  <c:v>11.0034697149795</c:v>
                </c:pt>
                <c:pt idx="86">
                  <c:v>11.1931639507361</c:v>
                </c:pt>
                <c:pt idx="87">
                  <c:v>11.1905335887557</c:v>
                </c:pt>
                <c:pt idx="88">
                  <c:v>6.5906224131135804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92.054616149796999</c:v>
                </c:pt>
                <c:pt idx="1">
                  <c:v>92.386226751309394</c:v>
                </c:pt>
                <c:pt idx="2">
                  <c:v>92.386226751309394</c:v>
                </c:pt>
                <c:pt idx="3">
                  <c:v>92.386226751309394</c:v>
                </c:pt>
                <c:pt idx="4">
                  <c:v>85.6606508399815</c:v>
                </c:pt>
                <c:pt idx="5">
                  <c:v>85.127792591406703</c:v>
                </c:pt>
                <c:pt idx="6">
                  <c:v>85.1564294143936</c:v>
                </c:pt>
                <c:pt idx="7">
                  <c:v>85.126571055376104</c:v>
                </c:pt>
                <c:pt idx="8">
                  <c:v>85.081783516849796</c:v>
                </c:pt>
                <c:pt idx="9">
                  <c:v>85.081783516849796</c:v>
                </c:pt>
                <c:pt idx="10">
                  <c:v>85.081783516849796</c:v>
                </c:pt>
                <c:pt idx="11">
                  <c:v>85.086681804575093</c:v>
                </c:pt>
                <c:pt idx="12">
                  <c:v>85.118520674789096</c:v>
                </c:pt>
                <c:pt idx="13">
                  <c:v>85.170928047990003</c:v>
                </c:pt>
                <c:pt idx="14">
                  <c:v>85.338032852225695</c:v>
                </c:pt>
                <c:pt idx="15">
                  <c:v>85.549919399177298</c:v>
                </c:pt>
                <c:pt idx="16">
                  <c:v>85.638288947675406</c:v>
                </c:pt>
                <c:pt idx="17">
                  <c:v>85.651884262828901</c:v>
                </c:pt>
                <c:pt idx="18">
                  <c:v>85.651884262828901</c:v>
                </c:pt>
                <c:pt idx="19">
                  <c:v>85.644133884425699</c:v>
                </c:pt>
                <c:pt idx="20">
                  <c:v>86.759481009632907</c:v>
                </c:pt>
                <c:pt idx="21">
                  <c:v>86.920264240714104</c:v>
                </c:pt>
                <c:pt idx="22">
                  <c:v>87.026453974125502</c:v>
                </c:pt>
                <c:pt idx="23">
                  <c:v>93.743766715828997</c:v>
                </c:pt>
                <c:pt idx="24">
                  <c:v>187.96763289729401</c:v>
                </c:pt>
                <c:pt idx="25">
                  <c:v>200.09707003920599</c:v>
                </c:pt>
                <c:pt idx="26">
                  <c:v>199.632851020717</c:v>
                </c:pt>
                <c:pt idx="27">
                  <c:v>202.51382249769</c:v>
                </c:pt>
                <c:pt idx="28">
                  <c:v>260.73997733675998</c:v>
                </c:pt>
                <c:pt idx="29">
                  <c:v>263.86150695853399</c:v>
                </c:pt>
                <c:pt idx="30">
                  <c:v>263.653634976224</c:v>
                </c:pt>
                <c:pt idx="31">
                  <c:v>267.66017159206501</c:v>
                </c:pt>
                <c:pt idx="32">
                  <c:v>311.65257240766903</c:v>
                </c:pt>
                <c:pt idx="33">
                  <c:v>318.56398352636302</c:v>
                </c:pt>
                <c:pt idx="34">
                  <c:v>318.45842029245199</c:v>
                </c:pt>
                <c:pt idx="35">
                  <c:v>310.72899401967999</c:v>
                </c:pt>
                <c:pt idx="36">
                  <c:v>235.40434415709899</c:v>
                </c:pt>
                <c:pt idx="37">
                  <c:v>228.660615215749</c:v>
                </c:pt>
                <c:pt idx="38">
                  <c:v>228.87541457139201</c:v>
                </c:pt>
                <c:pt idx="39">
                  <c:v>219.51977443726199</c:v>
                </c:pt>
                <c:pt idx="40">
                  <c:v>97.641524802965705</c:v>
                </c:pt>
                <c:pt idx="41">
                  <c:v>93.131675599798797</c:v>
                </c:pt>
                <c:pt idx="42">
                  <c:v>93.131675599798797</c:v>
                </c:pt>
                <c:pt idx="43">
                  <c:v>93.053789844264998</c:v>
                </c:pt>
                <c:pt idx="44">
                  <c:v>95.212288720953097</c:v>
                </c:pt>
                <c:pt idx="45">
                  <c:v>95.212288720953097</c:v>
                </c:pt>
                <c:pt idx="46">
                  <c:v>95.212288720953097</c:v>
                </c:pt>
                <c:pt idx="47">
                  <c:v>95.191076055043595</c:v>
                </c:pt>
                <c:pt idx="48">
                  <c:v>95.151874849729396</c:v>
                </c:pt>
                <c:pt idx="49">
                  <c:v>95.092042215487197</c:v>
                </c:pt>
                <c:pt idx="50">
                  <c:v>95.092042215487197</c:v>
                </c:pt>
                <c:pt idx="51">
                  <c:v>95.092042215487197</c:v>
                </c:pt>
                <c:pt idx="52">
                  <c:v>94.006801565179003</c:v>
                </c:pt>
                <c:pt idx="53">
                  <c:v>94.006801565179003</c:v>
                </c:pt>
                <c:pt idx="54">
                  <c:v>93.949538958844101</c:v>
                </c:pt>
                <c:pt idx="55">
                  <c:v>93.9407293271003</c:v>
                </c:pt>
                <c:pt idx="56">
                  <c:v>90.621299828722897</c:v>
                </c:pt>
                <c:pt idx="57">
                  <c:v>90.525738507543807</c:v>
                </c:pt>
                <c:pt idx="58">
                  <c:v>90.531114811628001</c:v>
                </c:pt>
                <c:pt idx="59">
                  <c:v>90.566060788175804</c:v>
                </c:pt>
                <c:pt idx="60">
                  <c:v>90.561952386605</c:v>
                </c:pt>
                <c:pt idx="61">
                  <c:v>90.504434764614302</c:v>
                </c:pt>
                <c:pt idx="62">
                  <c:v>90.504434764614302</c:v>
                </c:pt>
                <c:pt idx="63">
                  <c:v>101.463378749729</c:v>
                </c:pt>
                <c:pt idx="64">
                  <c:v>291.16578813891198</c:v>
                </c:pt>
                <c:pt idx="65">
                  <c:v>315.88979662728099</c:v>
                </c:pt>
                <c:pt idx="66">
                  <c:v>315.83108120448298</c:v>
                </c:pt>
                <c:pt idx="67">
                  <c:v>316.85532785055</c:v>
                </c:pt>
                <c:pt idx="68">
                  <c:v>340.71984305402799</c:v>
                </c:pt>
                <c:pt idx="69">
                  <c:v>342.74759507282801</c:v>
                </c:pt>
                <c:pt idx="70">
                  <c:v>343.28538003619798</c:v>
                </c:pt>
                <c:pt idx="71">
                  <c:v>348.82963235310598</c:v>
                </c:pt>
                <c:pt idx="72">
                  <c:v>312.592397832046</c:v>
                </c:pt>
                <c:pt idx="73">
                  <c:v>305.38643700718598</c:v>
                </c:pt>
                <c:pt idx="74">
                  <c:v>304.88192993094498</c:v>
                </c:pt>
                <c:pt idx="75">
                  <c:v>310.83524502308597</c:v>
                </c:pt>
                <c:pt idx="76">
                  <c:v>403.89588709790598</c:v>
                </c:pt>
                <c:pt idx="77">
                  <c:v>415.10313187847697</c:v>
                </c:pt>
                <c:pt idx="78">
                  <c:v>415.34917451582203</c:v>
                </c:pt>
                <c:pt idx="79">
                  <c:v>410.65883384243898</c:v>
                </c:pt>
                <c:pt idx="80">
                  <c:v>357.82701302568898</c:v>
                </c:pt>
                <c:pt idx="81">
                  <c:v>350.46067716039101</c:v>
                </c:pt>
                <c:pt idx="82">
                  <c:v>350.05678535196103</c:v>
                </c:pt>
                <c:pt idx="83">
                  <c:v>347.47091114723702</c:v>
                </c:pt>
                <c:pt idx="84">
                  <c:v>325.90801490547602</c:v>
                </c:pt>
                <c:pt idx="85">
                  <c:v>325.58943521758499</c:v>
                </c:pt>
                <c:pt idx="86">
                  <c:v>325.46937693796002</c:v>
                </c:pt>
                <c:pt idx="87">
                  <c:v>325.17176373203398</c:v>
                </c:pt>
                <c:pt idx="88">
                  <c:v>320.44288809553598</c:v>
                </c:pt>
                <c:pt idx="89">
                  <c:v>320.16855748779</c:v>
                </c:pt>
                <c:pt idx="90">
                  <c:v>320.40104124078903</c:v>
                </c:pt>
                <c:pt idx="91">
                  <c:v>309.34336038240099</c:v>
                </c:pt>
                <c:pt idx="92">
                  <c:v>162.333392392234</c:v>
                </c:pt>
                <c:pt idx="93">
                  <c:v>146.93512704024201</c:v>
                </c:pt>
                <c:pt idx="94">
                  <c:v>146.792155990336</c:v>
                </c:pt>
                <c:pt idx="95">
                  <c:v>146.01512107936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40.190234452937503</c:v>
                </c:pt>
                <c:pt idx="33">
                  <c:v>47.294474434748203</c:v>
                </c:pt>
                <c:pt idx="34">
                  <c:v>47.294474434748203</c:v>
                </c:pt>
                <c:pt idx="35">
                  <c:v>47.294474434748203</c:v>
                </c:pt>
                <c:pt idx="36">
                  <c:v>3.1529649623165401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78.942566140094499</c:v>
                </c:pt>
                <c:pt idx="69">
                  <c:v>154.18541799243701</c:v>
                </c:pt>
                <c:pt idx="70">
                  <c:v>145.859422149229</c:v>
                </c:pt>
                <c:pt idx="71">
                  <c:v>134.22142237257199</c:v>
                </c:pt>
                <c:pt idx="72">
                  <c:v>172.769417697227</c:v>
                </c:pt>
                <c:pt idx="73">
                  <c:v>194.56027607743599</c:v>
                </c:pt>
                <c:pt idx="74">
                  <c:v>199.10770420433099</c:v>
                </c:pt>
                <c:pt idx="75">
                  <c:v>199.061704407343</c:v>
                </c:pt>
                <c:pt idx="76">
                  <c:v>70.1105665136986</c:v>
                </c:pt>
                <c:pt idx="77">
                  <c:v>68.927709684987093</c:v>
                </c:pt>
                <c:pt idx="78">
                  <c:v>68.934282015654304</c:v>
                </c:pt>
                <c:pt idx="79">
                  <c:v>69.827996654505</c:v>
                </c:pt>
                <c:pt idx="80">
                  <c:v>270.86731881898601</c:v>
                </c:pt>
                <c:pt idx="81">
                  <c:v>313.22549362234901</c:v>
                </c:pt>
                <c:pt idx="82">
                  <c:v>317.76975215015301</c:v>
                </c:pt>
                <c:pt idx="83">
                  <c:v>320.75318016041899</c:v>
                </c:pt>
                <c:pt idx="84">
                  <c:v>396.83717728143802</c:v>
                </c:pt>
                <c:pt idx="85">
                  <c:v>403.74374472964797</c:v>
                </c:pt>
                <c:pt idx="86">
                  <c:v>400.34631754377102</c:v>
                </c:pt>
                <c:pt idx="87">
                  <c:v>397.63759280071298</c:v>
                </c:pt>
                <c:pt idx="88">
                  <c:v>225.62803559738501</c:v>
                </c:pt>
                <c:pt idx="89">
                  <c:v>224.78332991935301</c:v>
                </c:pt>
                <c:pt idx="90">
                  <c:v>224.66504501359</c:v>
                </c:pt>
                <c:pt idx="91">
                  <c:v>202.24990095259099</c:v>
                </c:pt>
                <c:pt idx="92">
                  <c:v>141.56747313460301</c:v>
                </c:pt>
                <c:pt idx="93">
                  <c:v>137.934278313497</c:v>
                </c:pt>
                <c:pt idx="94">
                  <c:v>137.97370327301701</c:v>
                </c:pt>
                <c:pt idx="95">
                  <c:v>91.927708952294907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-2704.8674378014298</c:v>
                </c:pt>
                <c:pt idx="1">
                  <c:v>-2750.86277271467</c:v>
                </c:pt>
                <c:pt idx="2">
                  <c:v>-2731.5357275792499</c:v>
                </c:pt>
                <c:pt idx="3">
                  <c:v>-2621.1773519151602</c:v>
                </c:pt>
                <c:pt idx="4">
                  <c:v>-2430.4967850145499</c:v>
                </c:pt>
                <c:pt idx="5">
                  <c:v>-2362.8443026648802</c:v>
                </c:pt>
                <c:pt idx="6">
                  <c:v>-2372.5583294847502</c:v>
                </c:pt>
                <c:pt idx="7">
                  <c:v>-2330.95084328138</c:v>
                </c:pt>
                <c:pt idx="8">
                  <c:v>-2278.7349525980198</c:v>
                </c:pt>
                <c:pt idx="9">
                  <c:v>-2232.5158501997098</c:v>
                </c:pt>
                <c:pt idx="10">
                  <c:v>-2224.7447639799402</c:v>
                </c:pt>
                <c:pt idx="11">
                  <c:v>-2198.75764567441</c:v>
                </c:pt>
                <c:pt idx="12">
                  <c:v>-2362.3814248345898</c:v>
                </c:pt>
                <c:pt idx="13">
                  <c:v>-2415.0397791334799</c:v>
                </c:pt>
                <c:pt idx="14">
                  <c:v>-2459.0897907149301</c:v>
                </c:pt>
                <c:pt idx="15">
                  <c:v>-2429.7144923411902</c:v>
                </c:pt>
                <c:pt idx="16">
                  <c:v>-2419.71463431549</c:v>
                </c:pt>
                <c:pt idx="17">
                  <c:v>-2403.1663695184502</c:v>
                </c:pt>
                <c:pt idx="18">
                  <c:v>-2401.9714778734101</c:v>
                </c:pt>
                <c:pt idx="19">
                  <c:v>-2463.9060159441701</c:v>
                </c:pt>
                <c:pt idx="20">
                  <c:v>-2877.6453340328799</c:v>
                </c:pt>
                <c:pt idx="21">
                  <c:v>-3034.4648042578801</c:v>
                </c:pt>
                <c:pt idx="22">
                  <c:v>-2963.2996119100098</c:v>
                </c:pt>
                <c:pt idx="23">
                  <c:v>-2858.0370138610001</c:v>
                </c:pt>
                <c:pt idx="24">
                  <c:v>-2442.6890620883401</c:v>
                </c:pt>
                <c:pt idx="25">
                  <c:v>-2268.07522278941</c:v>
                </c:pt>
                <c:pt idx="26">
                  <c:v>-2210.1153709729901</c:v>
                </c:pt>
                <c:pt idx="27">
                  <c:v>-2188.6429818399401</c:v>
                </c:pt>
                <c:pt idx="28">
                  <c:v>-1968.17763285461</c:v>
                </c:pt>
                <c:pt idx="29">
                  <c:v>-1925.7757390751799</c:v>
                </c:pt>
                <c:pt idx="30">
                  <c:v>-1922.0250054506</c:v>
                </c:pt>
                <c:pt idx="31">
                  <c:v>-1897.2589807889599</c:v>
                </c:pt>
                <c:pt idx="32">
                  <c:v>-1919.0260478242301</c:v>
                </c:pt>
                <c:pt idx="33">
                  <c:v>-1838.7894417341699</c:v>
                </c:pt>
                <c:pt idx="34">
                  <c:v>-1779.74021464778</c:v>
                </c:pt>
                <c:pt idx="35">
                  <c:v>-1775.91849815813</c:v>
                </c:pt>
                <c:pt idx="36">
                  <c:v>-1658.02128821611</c:v>
                </c:pt>
                <c:pt idx="37">
                  <c:v>-1583.0169677277399</c:v>
                </c:pt>
                <c:pt idx="38">
                  <c:v>-1629.3798953528899</c:v>
                </c:pt>
                <c:pt idx="39">
                  <c:v>-1686.06547674989</c:v>
                </c:pt>
                <c:pt idx="40">
                  <c:v>-1591.6909563132499</c:v>
                </c:pt>
                <c:pt idx="41">
                  <c:v>-1605.6597852571399</c:v>
                </c:pt>
                <c:pt idx="42">
                  <c:v>-1601.2836248122001</c:v>
                </c:pt>
                <c:pt idx="43">
                  <c:v>-1562.6099736021199</c:v>
                </c:pt>
                <c:pt idx="44">
                  <c:v>-1526.44034800705</c:v>
                </c:pt>
                <c:pt idx="45">
                  <c:v>-1536.8586974355101</c:v>
                </c:pt>
                <c:pt idx="46">
                  <c:v>-1557.98472109811</c:v>
                </c:pt>
                <c:pt idx="47">
                  <c:v>-1542.03317764435</c:v>
                </c:pt>
                <c:pt idx="48">
                  <c:v>-1292.77625930104</c:v>
                </c:pt>
                <c:pt idx="49">
                  <c:v>-1168.12293439222</c:v>
                </c:pt>
                <c:pt idx="50">
                  <c:v>-1193.1108992413201</c:v>
                </c:pt>
                <c:pt idx="51">
                  <c:v>-1331.92536208094</c:v>
                </c:pt>
                <c:pt idx="52">
                  <c:v>-1605.19506402969</c:v>
                </c:pt>
                <c:pt idx="53">
                  <c:v>-1662.56415938183</c:v>
                </c:pt>
                <c:pt idx="54">
                  <c:v>-1699.28066214911</c:v>
                </c:pt>
                <c:pt idx="55">
                  <c:v>-1777.8210691655299</c:v>
                </c:pt>
                <c:pt idx="56">
                  <c:v>-1847.5817699771401</c:v>
                </c:pt>
                <c:pt idx="57">
                  <c:v>-1885.7980976976901</c:v>
                </c:pt>
                <c:pt idx="58">
                  <c:v>-1882.6057121664801</c:v>
                </c:pt>
                <c:pt idx="59">
                  <c:v>-1919.99839554913</c:v>
                </c:pt>
                <c:pt idx="60">
                  <c:v>-1911.39790940646</c:v>
                </c:pt>
                <c:pt idx="61">
                  <c:v>-1927.5246158386699</c:v>
                </c:pt>
                <c:pt idx="62">
                  <c:v>-1899.7582892391899</c:v>
                </c:pt>
                <c:pt idx="63">
                  <c:v>-1878.8817681738899</c:v>
                </c:pt>
                <c:pt idx="64">
                  <c:v>-1913.40874176025</c:v>
                </c:pt>
                <c:pt idx="65">
                  <c:v>-1859.99528690846</c:v>
                </c:pt>
                <c:pt idx="66">
                  <c:v>-1849.1563692367799</c:v>
                </c:pt>
                <c:pt idx="67">
                  <c:v>-1838.14528310081</c:v>
                </c:pt>
                <c:pt idx="68">
                  <c:v>-2031.67611229056</c:v>
                </c:pt>
                <c:pt idx="69">
                  <c:v>-2109.6654562547601</c:v>
                </c:pt>
                <c:pt idx="70">
                  <c:v>-2118.98464189387</c:v>
                </c:pt>
                <c:pt idx="71">
                  <c:v>-2099.84655704136</c:v>
                </c:pt>
                <c:pt idx="72">
                  <c:v>-2160.2497070137101</c:v>
                </c:pt>
                <c:pt idx="73">
                  <c:v>-2171.7101312681398</c:v>
                </c:pt>
                <c:pt idx="74">
                  <c:v>-2127.6152824720698</c:v>
                </c:pt>
                <c:pt idx="75">
                  <c:v>-2113.9562730463299</c:v>
                </c:pt>
                <c:pt idx="76">
                  <c:v>-2052.1102341384799</c:v>
                </c:pt>
                <c:pt idx="77">
                  <c:v>-2079.4394904678202</c:v>
                </c:pt>
                <c:pt idx="78">
                  <c:v>-2090.3532709933402</c:v>
                </c:pt>
                <c:pt idx="79">
                  <c:v>-2093.76560036924</c:v>
                </c:pt>
                <c:pt idx="80">
                  <c:v>-2326.3513339393598</c:v>
                </c:pt>
                <c:pt idx="81">
                  <c:v>-2397.6611001426099</c:v>
                </c:pt>
                <c:pt idx="82">
                  <c:v>-2470.0518215572201</c:v>
                </c:pt>
                <c:pt idx="83">
                  <c:v>-2511.9030225738102</c:v>
                </c:pt>
                <c:pt idx="84">
                  <c:v>-2570.2607744832999</c:v>
                </c:pt>
                <c:pt idx="85">
                  <c:v>-2566.9007686074001</c:v>
                </c:pt>
                <c:pt idx="86">
                  <c:v>-2657.9349970529802</c:v>
                </c:pt>
                <c:pt idx="87">
                  <c:v>-2731.71584921555</c:v>
                </c:pt>
                <c:pt idx="88">
                  <c:v>-2586.60716716758</c:v>
                </c:pt>
                <c:pt idx="89">
                  <c:v>-2608.3504954333898</c:v>
                </c:pt>
                <c:pt idx="90">
                  <c:v>-2671.32205307505</c:v>
                </c:pt>
                <c:pt idx="91">
                  <c:v>-2695.9091555159998</c:v>
                </c:pt>
                <c:pt idx="92">
                  <c:v>-2708.8115993308502</c:v>
                </c:pt>
                <c:pt idx="93">
                  <c:v>-2807.2574596009799</c:v>
                </c:pt>
                <c:pt idx="94">
                  <c:v>-2862.1107766750301</c:v>
                </c:pt>
                <c:pt idx="95">
                  <c:v>-2883.3778644936301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-152.33032235165101</c:v>
                </c:pt>
                <c:pt idx="1">
                  <c:v>-166.49887021260801</c:v>
                </c:pt>
                <c:pt idx="2">
                  <c:v>-166.63871271645101</c:v>
                </c:pt>
                <c:pt idx="3">
                  <c:v>-293.06883961630302</c:v>
                </c:pt>
                <c:pt idx="4">
                  <c:v>-575.06027956557796</c:v>
                </c:pt>
                <c:pt idx="5">
                  <c:v>-575.99419918030605</c:v>
                </c:pt>
                <c:pt idx="6">
                  <c:v>-576.18862406258802</c:v>
                </c:pt>
                <c:pt idx="7">
                  <c:v>-617.20267795261498</c:v>
                </c:pt>
                <c:pt idx="8">
                  <c:v>-789.19025273633099</c:v>
                </c:pt>
                <c:pt idx="9">
                  <c:v>-789.47939060394299</c:v>
                </c:pt>
                <c:pt idx="10">
                  <c:v>-788.61872962926395</c:v>
                </c:pt>
                <c:pt idx="11">
                  <c:v>-788.16919225813695</c:v>
                </c:pt>
                <c:pt idx="12">
                  <c:v>-785.82292850433896</c:v>
                </c:pt>
                <c:pt idx="13">
                  <c:v>-786.16459591864896</c:v>
                </c:pt>
                <c:pt idx="14">
                  <c:v>-784.69765710873503</c:v>
                </c:pt>
                <c:pt idx="15">
                  <c:v>-783.879867947403</c:v>
                </c:pt>
                <c:pt idx="16">
                  <c:v>-781.25201386304502</c:v>
                </c:pt>
                <c:pt idx="17">
                  <c:v>-780.66208492729095</c:v>
                </c:pt>
                <c:pt idx="18">
                  <c:v>-778.52098552081998</c:v>
                </c:pt>
                <c:pt idx="19">
                  <c:v>-740.570645736286</c:v>
                </c:pt>
                <c:pt idx="20">
                  <c:v>-338.974713688836</c:v>
                </c:pt>
                <c:pt idx="21">
                  <c:v>-71.959782471370801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-37.686213601162201</c:v>
                </c:pt>
                <c:pt idx="49">
                  <c:v>-51.274205005479701</c:v>
                </c:pt>
                <c:pt idx="50">
                  <c:v>-51.174281320623699</c:v>
                </c:pt>
                <c:pt idx="51">
                  <c:v>-51.093460802382197</c:v>
                </c:pt>
                <c:pt idx="52">
                  <c:v>-51.059665906221298</c:v>
                </c:pt>
                <c:pt idx="53">
                  <c:v>-51.155180714926999</c:v>
                </c:pt>
                <c:pt idx="54">
                  <c:v>-51.036887566417001</c:v>
                </c:pt>
                <c:pt idx="55">
                  <c:v>-33.980998060223101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715466398440673"/>
          <c:h val="0.7360909275421149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3069.0546821959701</c:v>
                </c:pt>
                <c:pt idx="1">
                  <c:v>3069.5880989090301</c:v>
                </c:pt>
                <c:pt idx="2">
                  <c:v>3070.1949365271798</c:v>
                </c:pt>
                <c:pt idx="3">
                  <c:v>3072.1220480704201</c:v>
                </c:pt>
                <c:pt idx="4">
                  <c:v>3071.5485673113699</c:v>
                </c:pt>
                <c:pt idx="5">
                  <c:v>3071.3952136692701</c:v>
                </c:pt>
                <c:pt idx="6">
                  <c:v>3071.2018448199201</c:v>
                </c:pt>
                <c:pt idx="7">
                  <c:v>3071.5152104522799</c:v>
                </c:pt>
                <c:pt idx="8">
                  <c:v>3072.0286358413</c:v>
                </c:pt>
                <c:pt idx="9">
                  <c:v>3072.5354191617398</c:v>
                </c:pt>
                <c:pt idx="10">
                  <c:v>3073.4556386918298</c:v>
                </c:pt>
                <c:pt idx="11">
                  <c:v>3073.7090303520499</c:v>
                </c:pt>
                <c:pt idx="12">
                  <c:v>3074.8426263351098</c:v>
                </c:pt>
                <c:pt idx="13">
                  <c:v>3075.94952380723</c:v>
                </c:pt>
                <c:pt idx="14">
                  <c:v>3076.8963930095201</c:v>
                </c:pt>
                <c:pt idx="15">
                  <c:v>3075.75615495788</c:v>
                </c:pt>
                <c:pt idx="16">
                  <c:v>3073.7090140724699</c:v>
                </c:pt>
                <c:pt idx="17">
                  <c:v>3073.3155854664601</c:v>
                </c:pt>
                <c:pt idx="18">
                  <c:v>3070.7617263789198</c:v>
                </c:pt>
                <c:pt idx="19">
                  <c:v>3070.7616938197598</c:v>
                </c:pt>
                <c:pt idx="20">
                  <c:v>3072.4754451896101</c:v>
                </c:pt>
                <c:pt idx="21">
                  <c:v>3072.8888488400898</c:v>
                </c:pt>
                <c:pt idx="22">
                  <c:v>3075.2626720541598</c:v>
                </c:pt>
                <c:pt idx="23">
                  <c:v>3076.2829133227901</c:v>
                </c:pt>
                <c:pt idx="24">
                  <c:v>3077.3631774022901</c:v>
                </c:pt>
                <c:pt idx="25">
                  <c:v>3077.1231024383801</c:v>
                </c:pt>
                <c:pt idx="26">
                  <c:v>3078.8968115007801</c:v>
                </c:pt>
                <c:pt idx="27">
                  <c:v>3077.5098564166601</c:v>
                </c:pt>
                <c:pt idx="28">
                  <c:v>3076.1028611697502</c:v>
                </c:pt>
                <c:pt idx="29">
                  <c:v>3077.1964419455599</c:v>
                </c:pt>
                <c:pt idx="30">
                  <c:v>3077.0364136757298</c:v>
                </c:pt>
                <c:pt idx="31">
                  <c:v>3077.0230806998402</c:v>
                </c:pt>
                <c:pt idx="32">
                  <c:v>3080.1304292223799</c:v>
                </c:pt>
                <c:pt idx="33">
                  <c:v>3080.1237545946501</c:v>
                </c:pt>
                <c:pt idx="34">
                  <c:v>3080.0437079005701</c:v>
                </c:pt>
                <c:pt idx="35">
                  <c:v>3081.5040513306199</c:v>
                </c:pt>
                <c:pt idx="36">
                  <c:v>3079.870379214</c:v>
                </c:pt>
                <c:pt idx="37">
                  <c:v>3081.5440502582801</c:v>
                </c:pt>
                <c:pt idx="38">
                  <c:v>3082.0775320896701</c:v>
                </c:pt>
                <c:pt idx="39">
                  <c:v>3085.2048882158401</c:v>
                </c:pt>
                <c:pt idx="40">
                  <c:v>3085.6516324458298</c:v>
                </c:pt>
                <c:pt idx="41">
                  <c:v>3086.1650252756999</c:v>
                </c:pt>
                <c:pt idx="42">
                  <c:v>3086.9452241395702</c:v>
                </c:pt>
                <c:pt idx="43">
                  <c:v>3086.8985505841702</c:v>
                </c:pt>
                <c:pt idx="44">
                  <c:v>3084.3313585207402</c:v>
                </c:pt>
                <c:pt idx="45">
                  <c:v>3085.9649980781901</c:v>
                </c:pt>
                <c:pt idx="46">
                  <c:v>3086.5785266036501</c:v>
                </c:pt>
                <c:pt idx="47">
                  <c:v>3087.2519802625102</c:v>
                </c:pt>
                <c:pt idx="48">
                  <c:v>3088.2655306238198</c:v>
                </c:pt>
                <c:pt idx="49">
                  <c:v>3088.79230526831</c:v>
                </c:pt>
                <c:pt idx="50">
                  <c:v>3088.25885599609</c:v>
                </c:pt>
                <c:pt idx="51">
                  <c:v>3088.3188788069601</c:v>
                </c:pt>
                <c:pt idx="52">
                  <c:v>3087.7387234201701</c:v>
                </c:pt>
                <c:pt idx="53">
                  <c:v>3087.6253687057401</c:v>
                </c:pt>
                <c:pt idx="54">
                  <c:v>3087.7787386274199</c:v>
                </c:pt>
                <c:pt idx="55">
                  <c:v>3087.3052958864901</c:v>
                </c:pt>
                <c:pt idx="56">
                  <c:v>3086.0116879131701</c:v>
                </c:pt>
                <c:pt idx="57">
                  <c:v>3085.6582745144101</c:v>
                </c:pt>
                <c:pt idx="58">
                  <c:v>3084.98482085555</c:v>
                </c:pt>
                <c:pt idx="59">
                  <c:v>3085.79166939163</c:v>
                </c:pt>
                <c:pt idx="60">
                  <c:v>3086.2784125492899</c:v>
                </c:pt>
                <c:pt idx="61">
                  <c:v>3086.5851686722299</c:v>
                </c:pt>
                <c:pt idx="62">
                  <c:v>3087.8587527623399</c:v>
                </c:pt>
                <c:pt idx="63">
                  <c:v>3087.53200531535</c:v>
                </c:pt>
                <c:pt idx="64">
                  <c:v>3087.6320433334799</c:v>
                </c:pt>
                <c:pt idx="65">
                  <c:v>3086.6251675999001</c:v>
                </c:pt>
                <c:pt idx="66">
                  <c:v>3085.0114868073301</c:v>
                </c:pt>
                <c:pt idx="67">
                  <c:v>3084.0912672772502</c:v>
                </c:pt>
                <c:pt idx="68">
                  <c:v>3082.1575299450101</c:v>
                </c:pt>
                <c:pt idx="69">
                  <c:v>3080.1504368260098</c:v>
                </c:pt>
                <c:pt idx="70">
                  <c:v>3081.2106607427199</c:v>
                </c:pt>
                <c:pt idx="71">
                  <c:v>3079.6569702018701</c:v>
                </c:pt>
                <c:pt idx="72">
                  <c:v>3081.1039643764502</c:v>
                </c:pt>
                <c:pt idx="73">
                  <c:v>3082.9110465775202</c:v>
                </c:pt>
                <c:pt idx="74">
                  <c:v>3083.1244067509201</c:v>
                </c:pt>
                <c:pt idx="75">
                  <c:v>3083.5711672604898</c:v>
                </c:pt>
                <c:pt idx="76">
                  <c:v>3085.9983549372901</c:v>
                </c:pt>
                <c:pt idx="77">
                  <c:v>3084.6847556399198</c:v>
                </c:pt>
                <c:pt idx="78">
                  <c:v>3084.71140531213</c:v>
                </c:pt>
                <c:pt idx="79">
                  <c:v>3084.9647969723501</c:v>
                </c:pt>
                <c:pt idx="80">
                  <c:v>3085.4582473168998</c:v>
                </c:pt>
                <c:pt idx="81">
                  <c:v>3085.61160095901</c:v>
                </c:pt>
                <c:pt idx="82">
                  <c:v>3085.4782712001102</c:v>
                </c:pt>
                <c:pt idx="83">
                  <c:v>3085.2781951638599</c:v>
                </c:pt>
                <c:pt idx="84">
                  <c:v>3085.4982462445701</c:v>
                </c:pt>
                <c:pt idx="85">
                  <c:v>3088.09881144667</c:v>
                </c:pt>
                <c:pt idx="86">
                  <c:v>3087.1519585239698</c:v>
                </c:pt>
                <c:pt idx="87">
                  <c:v>3088.6656338575699</c:v>
                </c:pt>
                <c:pt idx="88">
                  <c:v>3088.8056382442001</c:v>
                </c:pt>
                <c:pt idx="89">
                  <c:v>3090.0859132416299</c:v>
                </c:pt>
                <c:pt idx="90">
                  <c:v>3089.22574908158</c:v>
                </c:pt>
                <c:pt idx="91">
                  <c:v>3088.1188353298799</c:v>
                </c:pt>
                <c:pt idx="92">
                  <c:v>3089.48581536954</c:v>
                </c:pt>
                <c:pt idx="93">
                  <c:v>3090.2059588633801</c:v>
                </c:pt>
                <c:pt idx="94">
                  <c:v>3090.5059915198399</c:v>
                </c:pt>
                <c:pt idx="95">
                  <c:v>3088.7389570851801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3883.4235176321699</c:v>
                </c:pt>
                <c:pt idx="1">
                  <c:v>3843.33883011535</c:v>
                </c:pt>
                <c:pt idx="2">
                  <c:v>3824.4839371734402</c:v>
                </c:pt>
                <c:pt idx="3">
                  <c:v>3767.6905031330498</c:v>
                </c:pt>
                <c:pt idx="4">
                  <c:v>3836.8445728096899</c:v>
                </c:pt>
                <c:pt idx="5">
                  <c:v>3853.8185620996201</c:v>
                </c:pt>
                <c:pt idx="6">
                  <c:v>3852.0930433868798</c:v>
                </c:pt>
                <c:pt idx="7">
                  <c:v>3814.7298892441599</c:v>
                </c:pt>
                <c:pt idx="8">
                  <c:v>3873.78966786506</c:v>
                </c:pt>
                <c:pt idx="9">
                  <c:v>3863.60606792828</c:v>
                </c:pt>
                <c:pt idx="10">
                  <c:v>3836.7726844294102</c:v>
                </c:pt>
                <c:pt idx="11">
                  <c:v>3879.7985057160699</c:v>
                </c:pt>
                <c:pt idx="12">
                  <c:v>3899.24658482105</c:v>
                </c:pt>
                <c:pt idx="13">
                  <c:v>3898.17604729914</c:v>
                </c:pt>
                <c:pt idx="14">
                  <c:v>3926.2080699229</c:v>
                </c:pt>
                <c:pt idx="15">
                  <c:v>3942.1194086662199</c:v>
                </c:pt>
                <c:pt idx="16">
                  <c:v>3856.4206547246299</c:v>
                </c:pt>
                <c:pt idx="17">
                  <c:v>3805.0835586267899</c:v>
                </c:pt>
                <c:pt idx="18">
                  <c:v>3804.7425910182601</c:v>
                </c:pt>
                <c:pt idx="19">
                  <c:v>3794.2152737341798</c:v>
                </c:pt>
                <c:pt idx="20">
                  <c:v>3856.47602820674</c:v>
                </c:pt>
                <c:pt idx="21">
                  <c:v>3844.2269298787901</c:v>
                </c:pt>
                <c:pt idx="22">
                  <c:v>3883.4059324763898</c:v>
                </c:pt>
                <c:pt idx="23">
                  <c:v>3875.4628592135</c:v>
                </c:pt>
                <c:pt idx="24">
                  <c:v>3868.7622068444398</c:v>
                </c:pt>
                <c:pt idx="25">
                  <c:v>3891.4653839050602</c:v>
                </c:pt>
                <c:pt idx="26">
                  <c:v>3970.2369531056402</c:v>
                </c:pt>
                <c:pt idx="27">
                  <c:v>3950.34766441798</c:v>
                </c:pt>
                <c:pt idx="28">
                  <c:v>4069.0568183434898</c:v>
                </c:pt>
                <c:pt idx="29">
                  <c:v>4080.1766302395799</c:v>
                </c:pt>
                <c:pt idx="30">
                  <c:v>4097.4120093684796</c:v>
                </c:pt>
                <c:pt idx="31">
                  <c:v>4121.3262240767399</c:v>
                </c:pt>
                <c:pt idx="32">
                  <c:v>4094.9150489716098</c:v>
                </c:pt>
                <c:pt idx="33">
                  <c:v>4105.2016406213197</c:v>
                </c:pt>
                <c:pt idx="34">
                  <c:v>4128.3862195541897</c:v>
                </c:pt>
                <c:pt idx="35">
                  <c:v>4137.88409720853</c:v>
                </c:pt>
                <c:pt idx="36">
                  <c:v>4150.9465748533503</c:v>
                </c:pt>
                <c:pt idx="37">
                  <c:v>4116.7371899690097</c:v>
                </c:pt>
                <c:pt idx="38">
                  <c:v>4106.51371058719</c:v>
                </c:pt>
                <c:pt idx="39">
                  <c:v>4102.4410016807597</c:v>
                </c:pt>
                <c:pt idx="40">
                  <c:v>4081.49378804546</c:v>
                </c:pt>
                <c:pt idx="41">
                  <c:v>4069.4836041467101</c:v>
                </c:pt>
                <c:pt idx="42">
                  <c:v>4055.8772380508099</c:v>
                </c:pt>
                <c:pt idx="43">
                  <c:v>3983.4420384604</c:v>
                </c:pt>
                <c:pt idx="44">
                  <c:v>3820.7535954431801</c:v>
                </c:pt>
                <c:pt idx="45">
                  <c:v>3832.6955956995198</c:v>
                </c:pt>
                <c:pt idx="46">
                  <c:v>3814.4050413617701</c:v>
                </c:pt>
                <c:pt idx="47">
                  <c:v>3752.23486361388</c:v>
                </c:pt>
                <c:pt idx="48">
                  <c:v>3431.0841120303999</c:v>
                </c:pt>
                <c:pt idx="49">
                  <c:v>3354.59859661582</c:v>
                </c:pt>
                <c:pt idx="50">
                  <c:v>3417.8874899435</c:v>
                </c:pt>
                <c:pt idx="51">
                  <c:v>3349.2567927028599</c:v>
                </c:pt>
                <c:pt idx="52">
                  <c:v>3310.2660401858302</c:v>
                </c:pt>
                <c:pt idx="53">
                  <c:v>3204.2552293357599</c:v>
                </c:pt>
                <c:pt idx="54">
                  <c:v>3137.1673825323701</c:v>
                </c:pt>
                <c:pt idx="55">
                  <c:v>3126.53606913975</c:v>
                </c:pt>
                <c:pt idx="56">
                  <c:v>3192.5483893742298</c:v>
                </c:pt>
                <c:pt idx="57">
                  <c:v>3169.96629961287</c:v>
                </c:pt>
                <c:pt idx="58">
                  <c:v>3111.9282383014402</c:v>
                </c:pt>
                <c:pt idx="59">
                  <c:v>3084.0939663527001</c:v>
                </c:pt>
                <c:pt idx="60">
                  <c:v>3149.2275062976801</c:v>
                </c:pt>
                <c:pt idx="61">
                  <c:v>3173.70849650434</c:v>
                </c:pt>
                <c:pt idx="62">
                  <c:v>3166.3979125570099</c:v>
                </c:pt>
                <c:pt idx="63">
                  <c:v>3191.3268302710198</c:v>
                </c:pt>
                <c:pt idx="64">
                  <c:v>3202.44504501345</c:v>
                </c:pt>
                <c:pt idx="65">
                  <c:v>3282.2173050778702</c:v>
                </c:pt>
                <c:pt idx="66">
                  <c:v>3335.2762810125801</c:v>
                </c:pt>
                <c:pt idx="67">
                  <c:v>3355.64264114555</c:v>
                </c:pt>
                <c:pt idx="68">
                  <c:v>3699.00308223917</c:v>
                </c:pt>
                <c:pt idx="69">
                  <c:v>3801.64663213624</c:v>
                </c:pt>
                <c:pt idx="70">
                  <c:v>3818.0556900639599</c:v>
                </c:pt>
                <c:pt idx="71">
                  <c:v>3797.8502637442898</c:v>
                </c:pt>
                <c:pt idx="72">
                  <c:v>3934.18061643377</c:v>
                </c:pt>
                <c:pt idx="73">
                  <c:v>4033.8635209415102</c:v>
                </c:pt>
                <c:pt idx="74">
                  <c:v>4071.5559851175799</c:v>
                </c:pt>
                <c:pt idx="75">
                  <c:v>4088.2610762997801</c:v>
                </c:pt>
                <c:pt idx="76">
                  <c:v>3986.5881512605001</c:v>
                </c:pt>
                <c:pt idx="77">
                  <c:v>4055.28275111311</c:v>
                </c:pt>
                <c:pt idx="78">
                  <c:v>4094.6251079527501</c:v>
                </c:pt>
                <c:pt idx="79">
                  <c:v>4098.7109233985202</c:v>
                </c:pt>
                <c:pt idx="80">
                  <c:v>4126.2237558237002</c:v>
                </c:pt>
                <c:pt idx="81">
                  <c:v>4162.1380446126896</c:v>
                </c:pt>
                <c:pt idx="82">
                  <c:v>4155.4016950360101</c:v>
                </c:pt>
                <c:pt idx="83">
                  <c:v>4097.2884851749704</c:v>
                </c:pt>
                <c:pt idx="84">
                  <c:v>4164.8130135480797</c:v>
                </c:pt>
                <c:pt idx="85">
                  <c:v>4153.91520601098</c:v>
                </c:pt>
                <c:pt idx="86">
                  <c:v>4077.1475212943201</c:v>
                </c:pt>
                <c:pt idx="87">
                  <c:v>3978.0522705410899</c:v>
                </c:pt>
                <c:pt idx="88">
                  <c:v>4069.0942444287798</c:v>
                </c:pt>
                <c:pt idx="89">
                  <c:v>4047.5397172299799</c:v>
                </c:pt>
                <c:pt idx="90">
                  <c:v>4165.6658606724504</c:v>
                </c:pt>
                <c:pt idx="91">
                  <c:v>4157.64363774305</c:v>
                </c:pt>
                <c:pt idx="92">
                  <c:v>4142.6719851798898</c:v>
                </c:pt>
                <c:pt idx="93">
                  <c:v>4123.2301794310497</c:v>
                </c:pt>
                <c:pt idx="94">
                  <c:v>4054.6189279478799</c:v>
                </c:pt>
                <c:pt idx="95">
                  <c:v>3906.19715057442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24.145535580138301</c:v>
                </c:pt>
                <c:pt idx="1">
                  <c:v>24.185644595723101</c:v>
                </c:pt>
                <c:pt idx="2">
                  <c:v>24.185644595723101</c:v>
                </c:pt>
                <c:pt idx="3">
                  <c:v>24.158905251999901</c:v>
                </c:pt>
                <c:pt idx="4">
                  <c:v>24.112111400484299</c:v>
                </c:pt>
                <c:pt idx="5">
                  <c:v>24.1054265645535</c:v>
                </c:pt>
                <c:pt idx="6">
                  <c:v>24.138850744207499</c:v>
                </c:pt>
                <c:pt idx="7">
                  <c:v>24.0786872208303</c:v>
                </c:pt>
                <c:pt idx="8">
                  <c:v>24.0653175489687</c:v>
                </c:pt>
                <c:pt idx="9">
                  <c:v>24.132165908276701</c:v>
                </c:pt>
                <c:pt idx="10">
                  <c:v>24.125481072345899</c:v>
                </c:pt>
                <c:pt idx="11">
                  <c:v>24.1054265645535</c:v>
                </c:pt>
                <c:pt idx="12">
                  <c:v>24.118796236415101</c:v>
                </c:pt>
                <c:pt idx="13">
                  <c:v>24.118796236415101</c:v>
                </c:pt>
                <c:pt idx="14">
                  <c:v>24.112111400484299</c:v>
                </c:pt>
                <c:pt idx="15">
                  <c:v>24.125481072345899</c:v>
                </c:pt>
                <c:pt idx="16">
                  <c:v>24.212383811943599</c:v>
                </c:pt>
                <c:pt idx="17">
                  <c:v>24.152220416069099</c:v>
                </c:pt>
                <c:pt idx="18">
                  <c:v>24.1054265645535</c:v>
                </c:pt>
                <c:pt idx="19">
                  <c:v>24.112111400484299</c:v>
                </c:pt>
                <c:pt idx="20">
                  <c:v>24.098741728622699</c:v>
                </c:pt>
                <c:pt idx="21">
                  <c:v>24.192329431653899</c:v>
                </c:pt>
                <c:pt idx="22">
                  <c:v>24.118796236415101</c:v>
                </c:pt>
                <c:pt idx="23">
                  <c:v>24.145535580138301</c:v>
                </c:pt>
                <c:pt idx="24">
                  <c:v>24.172274923861501</c:v>
                </c:pt>
                <c:pt idx="25">
                  <c:v>24.145535580138301</c:v>
                </c:pt>
                <c:pt idx="26">
                  <c:v>24.0786872208303</c:v>
                </c:pt>
                <c:pt idx="27">
                  <c:v>24.1054265645535</c:v>
                </c:pt>
                <c:pt idx="28">
                  <c:v>24.0786872208303</c:v>
                </c:pt>
                <c:pt idx="29">
                  <c:v>24.0987416011201</c:v>
                </c:pt>
                <c:pt idx="30">
                  <c:v>24.118796236415101</c:v>
                </c:pt>
                <c:pt idx="31">
                  <c:v>24.152220416069099</c:v>
                </c:pt>
                <c:pt idx="32">
                  <c:v>24.132165908276701</c:v>
                </c:pt>
                <c:pt idx="33">
                  <c:v>24.158905251999901</c:v>
                </c:pt>
                <c:pt idx="34">
                  <c:v>24.098741728622699</c:v>
                </c:pt>
                <c:pt idx="35">
                  <c:v>24.152220416069099</c:v>
                </c:pt>
                <c:pt idx="36">
                  <c:v>24.178959759792299</c:v>
                </c:pt>
                <c:pt idx="37">
                  <c:v>24.112111400484299</c:v>
                </c:pt>
                <c:pt idx="38">
                  <c:v>24.085372056761098</c:v>
                </c:pt>
                <c:pt idx="39">
                  <c:v>24.178959759792299</c:v>
                </c:pt>
                <c:pt idx="40">
                  <c:v>24.178959504786999</c:v>
                </c:pt>
                <c:pt idx="41">
                  <c:v>24.098741728622699</c:v>
                </c:pt>
                <c:pt idx="42">
                  <c:v>24.125481072345899</c:v>
                </c:pt>
                <c:pt idx="43">
                  <c:v>24.138850744207499</c:v>
                </c:pt>
                <c:pt idx="44">
                  <c:v>24.138850744207499</c:v>
                </c:pt>
                <c:pt idx="45">
                  <c:v>24.152220416069099</c:v>
                </c:pt>
                <c:pt idx="46">
                  <c:v>24.112111400484299</c:v>
                </c:pt>
                <c:pt idx="47">
                  <c:v>24.132165908276701</c:v>
                </c:pt>
                <c:pt idx="48">
                  <c:v>24.118796108912498</c:v>
                </c:pt>
                <c:pt idx="49">
                  <c:v>24.1054265645535</c:v>
                </c:pt>
                <c:pt idx="50">
                  <c:v>24.178959759792299</c:v>
                </c:pt>
                <c:pt idx="51">
                  <c:v>24.172274923861501</c:v>
                </c:pt>
                <c:pt idx="52">
                  <c:v>24.165590087930699</c:v>
                </c:pt>
                <c:pt idx="53">
                  <c:v>24.192329431653899</c:v>
                </c:pt>
                <c:pt idx="54">
                  <c:v>24.158905251999901</c:v>
                </c:pt>
                <c:pt idx="55">
                  <c:v>24.1054265645535</c:v>
                </c:pt>
                <c:pt idx="56">
                  <c:v>24.0786872208303</c:v>
                </c:pt>
                <c:pt idx="57">
                  <c:v>24.192329431653899</c:v>
                </c:pt>
                <c:pt idx="58">
                  <c:v>24.165590087930699</c:v>
                </c:pt>
                <c:pt idx="59">
                  <c:v>24.165590087930699</c:v>
                </c:pt>
                <c:pt idx="60">
                  <c:v>24.1054265645535</c:v>
                </c:pt>
                <c:pt idx="61">
                  <c:v>24.205699103515499</c:v>
                </c:pt>
                <c:pt idx="62">
                  <c:v>24.239123283169501</c:v>
                </c:pt>
                <c:pt idx="63">
                  <c:v>24.225753611307901</c:v>
                </c:pt>
                <c:pt idx="64">
                  <c:v>24.0920568926919</c:v>
                </c:pt>
                <c:pt idx="65">
                  <c:v>24.098741728622699</c:v>
                </c:pt>
                <c:pt idx="66">
                  <c:v>24.1054265645535</c:v>
                </c:pt>
                <c:pt idx="67">
                  <c:v>24.0786872208303</c:v>
                </c:pt>
                <c:pt idx="68">
                  <c:v>24.138850744207499</c:v>
                </c:pt>
                <c:pt idx="69">
                  <c:v>24.0653175489687</c:v>
                </c:pt>
                <c:pt idx="70">
                  <c:v>24.0653175489687</c:v>
                </c:pt>
                <c:pt idx="71">
                  <c:v>23.96504564752</c:v>
                </c:pt>
                <c:pt idx="72">
                  <c:v>24.152220416069099</c:v>
                </c:pt>
                <c:pt idx="73">
                  <c:v>24.145535580138301</c:v>
                </c:pt>
                <c:pt idx="74">
                  <c:v>24.098741728622699</c:v>
                </c:pt>
                <c:pt idx="75">
                  <c:v>24.098741728622699</c:v>
                </c:pt>
                <c:pt idx="76">
                  <c:v>24.1054265645535</c:v>
                </c:pt>
                <c:pt idx="77">
                  <c:v>24.165590087930699</c:v>
                </c:pt>
                <c:pt idx="78">
                  <c:v>24.212383939446301</c:v>
                </c:pt>
                <c:pt idx="79">
                  <c:v>24.158905251999901</c:v>
                </c:pt>
                <c:pt idx="80">
                  <c:v>24.125481072345899</c:v>
                </c:pt>
                <c:pt idx="81">
                  <c:v>24.185644595723101</c:v>
                </c:pt>
                <c:pt idx="82">
                  <c:v>24.145535580138301</c:v>
                </c:pt>
                <c:pt idx="83">
                  <c:v>24.1054265645535</c:v>
                </c:pt>
                <c:pt idx="84">
                  <c:v>24.219068775377099</c:v>
                </c:pt>
                <c:pt idx="85">
                  <c:v>24.132165908276701</c:v>
                </c:pt>
                <c:pt idx="86">
                  <c:v>24.219068775377099</c:v>
                </c:pt>
                <c:pt idx="87">
                  <c:v>24.205699103515499</c:v>
                </c:pt>
                <c:pt idx="88">
                  <c:v>24.1589049969946</c:v>
                </c:pt>
                <c:pt idx="89">
                  <c:v>24.125481072345899</c:v>
                </c:pt>
                <c:pt idx="90">
                  <c:v>24.212383939446301</c:v>
                </c:pt>
                <c:pt idx="91">
                  <c:v>24.098741728622699</c:v>
                </c:pt>
                <c:pt idx="92">
                  <c:v>24.118796236415101</c:v>
                </c:pt>
                <c:pt idx="93">
                  <c:v>24.199014267584701</c:v>
                </c:pt>
                <c:pt idx="94">
                  <c:v>24.118796236415101</c:v>
                </c:pt>
                <c:pt idx="95">
                  <c:v>24.132165908276701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408.23617426189298</c:v>
                </c:pt>
                <c:pt idx="1">
                  <c:v>426.50669799328398</c:v>
                </c:pt>
                <c:pt idx="2">
                  <c:v>430.59891220350499</c:v>
                </c:pt>
                <c:pt idx="3">
                  <c:v>431.19291993030203</c:v>
                </c:pt>
                <c:pt idx="4">
                  <c:v>429.162903547523</c:v>
                </c:pt>
                <c:pt idx="5">
                  <c:v>429.63905428456701</c:v>
                </c:pt>
                <c:pt idx="6">
                  <c:v>427.667712979307</c:v>
                </c:pt>
                <c:pt idx="7">
                  <c:v>427.80508310560799</c:v>
                </c:pt>
                <c:pt idx="8">
                  <c:v>427.68650170057902</c:v>
                </c:pt>
                <c:pt idx="9">
                  <c:v>428.05520859747901</c:v>
                </c:pt>
                <c:pt idx="10">
                  <c:v>428.56509200058798</c:v>
                </c:pt>
                <c:pt idx="11">
                  <c:v>422.18147804158099</c:v>
                </c:pt>
                <c:pt idx="12">
                  <c:v>423.18296040147197</c:v>
                </c:pt>
                <c:pt idx="13">
                  <c:v>424.62474134171401</c:v>
                </c:pt>
                <c:pt idx="14">
                  <c:v>423.89137454632402</c:v>
                </c:pt>
                <c:pt idx="15">
                  <c:v>422.062095428139</c:v>
                </c:pt>
                <c:pt idx="16">
                  <c:v>422.704119344802</c:v>
                </c:pt>
                <c:pt idx="17">
                  <c:v>420.92176339414198</c:v>
                </c:pt>
                <c:pt idx="18">
                  <c:v>420.89848995356999</c:v>
                </c:pt>
                <c:pt idx="19">
                  <c:v>421.929714296084</c:v>
                </c:pt>
                <c:pt idx="20">
                  <c:v>426.20134799559298</c:v>
                </c:pt>
                <c:pt idx="21">
                  <c:v>426.69765693154898</c:v>
                </c:pt>
                <c:pt idx="22">
                  <c:v>427.54497194593199</c:v>
                </c:pt>
                <c:pt idx="23">
                  <c:v>433.25796678319102</c:v>
                </c:pt>
                <c:pt idx="24">
                  <c:v>475.98776561549602</c:v>
                </c:pt>
                <c:pt idx="25">
                  <c:v>484.14492991192401</c:v>
                </c:pt>
                <c:pt idx="26">
                  <c:v>484.08645449656598</c:v>
                </c:pt>
                <c:pt idx="27">
                  <c:v>485.35378190382301</c:v>
                </c:pt>
                <c:pt idx="28">
                  <c:v>489.66281386188501</c:v>
                </c:pt>
                <c:pt idx="29">
                  <c:v>497.775901456464</c:v>
                </c:pt>
                <c:pt idx="30">
                  <c:v>497.738321454149</c:v>
                </c:pt>
                <c:pt idx="31">
                  <c:v>498.88828334774001</c:v>
                </c:pt>
                <c:pt idx="32">
                  <c:v>501.23112682015</c:v>
                </c:pt>
                <c:pt idx="33">
                  <c:v>502.846409058456</c:v>
                </c:pt>
                <c:pt idx="34">
                  <c:v>502.400773354965</c:v>
                </c:pt>
                <c:pt idx="35">
                  <c:v>504.363306487214</c:v>
                </c:pt>
                <c:pt idx="36">
                  <c:v>506.647764136261</c:v>
                </c:pt>
                <c:pt idx="37">
                  <c:v>513.33493369328403</c:v>
                </c:pt>
                <c:pt idx="38">
                  <c:v>510.77230569810899</c:v>
                </c:pt>
                <c:pt idx="39">
                  <c:v>508.18917393489698</c:v>
                </c:pt>
                <c:pt idx="40">
                  <c:v>501.85768715844802</c:v>
                </c:pt>
                <c:pt idx="41">
                  <c:v>502.69039867761899</c:v>
                </c:pt>
                <c:pt idx="42">
                  <c:v>501.65133887518402</c:v>
                </c:pt>
                <c:pt idx="43">
                  <c:v>489.57196245924598</c:v>
                </c:pt>
                <c:pt idx="44">
                  <c:v>456.10782664159802</c:v>
                </c:pt>
                <c:pt idx="45">
                  <c:v>454.83263305716503</c:v>
                </c:pt>
                <c:pt idx="46">
                  <c:v>458.37709716757797</c:v>
                </c:pt>
                <c:pt idx="47">
                  <c:v>462.19274344849703</c:v>
                </c:pt>
                <c:pt idx="48">
                  <c:v>457.925028758834</c:v>
                </c:pt>
                <c:pt idx="49">
                  <c:v>456.471928509946</c:v>
                </c:pt>
                <c:pt idx="50">
                  <c:v>457.22527688002901</c:v>
                </c:pt>
                <c:pt idx="51">
                  <c:v>458.52679771218402</c:v>
                </c:pt>
                <c:pt idx="52">
                  <c:v>455.820387363625</c:v>
                </c:pt>
                <c:pt idx="53">
                  <c:v>456.85125077838802</c:v>
                </c:pt>
                <c:pt idx="54">
                  <c:v>447.56033561995002</c:v>
                </c:pt>
                <c:pt idx="55">
                  <c:v>450.02093625103299</c:v>
                </c:pt>
                <c:pt idx="56">
                  <c:v>450.662417496182</c:v>
                </c:pt>
                <c:pt idx="57">
                  <c:v>449.34986916930899</c:v>
                </c:pt>
                <c:pt idx="58">
                  <c:v>450.81011629963899</c:v>
                </c:pt>
                <c:pt idx="59">
                  <c:v>449.80672946990802</c:v>
                </c:pt>
                <c:pt idx="60">
                  <c:v>439.24267110384199</c:v>
                </c:pt>
                <c:pt idx="61">
                  <c:v>440.78338720445799</c:v>
                </c:pt>
                <c:pt idx="62">
                  <c:v>439.34400221014403</c:v>
                </c:pt>
                <c:pt idx="63">
                  <c:v>432.94795032243701</c:v>
                </c:pt>
                <c:pt idx="64">
                  <c:v>436.819755425697</c:v>
                </c:pt>
                <c:pt idx="65">
                  <c:v>443.52231688748998</c:v>
                </c:pt>
                <c:pt idx="66">
                  <c:v>444.80369743913099</c:v>
                </c:pt>
                <c:pt idx="67">
                  <c:v>447.49143425612601</c:v>
                </c:pt>
                <c:pt idx="68">
                  <c:v>471.36030578822101</c:v>
                </c:pt>
                <c:pt idx="69">
                  <c:v>472.62342237170498</c:v>
                </c:pt>
                <c:pt idx="70">
                  <c:v>473.41308365731402</c:v>
                </c:pt>
                <c:pt idx="71">
                  <c:v>471.756732448425</c:v>
                </c:pt>
                <c:pt idx="72">
                  <c:v>497.26493527009802</c:v>
                </c:pt>
                <c:pt idx="73">
                  <c:v>503.53140129600001</c:v>
                </c:pt>
                <c:pt idx="74">
                  <c:v>501.72159435802098</c:v>
                </c:pt>
                <c:pt idx="75">
                  <c:v>502.15754644672103</c:v>
                </c:pt>
                <c:pt idx="76">
                  <c:v>502.35159758870498</c:v>
                </c:pt>
                <c:pt idx="77">
                  <c:v>502.26050300779298</c:v>
                </c:pt>
                <c:pt idx="78">
                  <c:v>502.312497082243</c:v>
                </c:pt>
                <c:pt idx="79">
                  <c:v>499.96395043939901</c:v>
                </c:pt>
                <c:pt idx="80">
                  <c:v>498.97208258047499</c:v>
                </c:pt>
                <c:pt idx="81">
                  <c:v>500.57509839475699</c:v>
                </c:pt>
                <c:pt idx="82">
                  <c:v>499.36838637165698</c:v>
                </c:pt>
                <c:pt idx="83">
                  <c:v>500.29720962346897</c:v>
                </c:pt>
                <c:pt idx="84">
                  <c:v>490.707233825402</c:v>
                </c:pt>
                <c:pt idx="85">
                  <c:v>490.590195962461</c:v>
                </c:pt>
                <c:pt idx="86">
                  <c:v>488.296994134687</c:v>
                </c:pt>
                <c:pt idx="87">
                  <c:v>483.826338217348</c:v>
                </c:pt>
                <c:pt idx="88">
                  <c:v>436.98055257884698</c:v>
                </c:pt>
                <c:pt idx="89">
                  <c:v>434.388192840133</c:v>
                </c:pt>
                <c:pt idx="90">
                  <c:v>430.019840742187</c:v>
                </c:pt>
                <c:pt idx="91">
                  <c:v>428.25129987718202</c:v>
                </c:pt>
                <c:pt idx="92">
                  <c:v>425.38806770028702</c:v>
                </c:pt>
                <c:pt idx="93">
                  <c:v>424.98714608169701</c:v>
                </c:pt>
                <c:pt idx="94">
                  <c:v>424.34278253407399</c:v>
                </c:pt>
                <c:pt idx="95">
                  <c:v>414.884681033346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120.015181488463</c:v>
                </c:pt>
                <c:pt idx="1">
                  <c:v>113.266961075212</c:v>
                </c:pt>
                <c:pt idx="2">
                  <c:v>122.800402432382</c:v>
                </c:pt>
                <c:pt idx="3">
                  <c:v>127.60511187620099</c:v>
                </c:pt>
                <c:pt idx="4">
                  <c:v>109.791589675379</c:v>
                </c:pt>
                <c:pt idx="5">
                  <c:v>105.402997581447</c:v>
                </c:pt>
                <c:pt idx="6">
                  <c:v>111.33690063342701</c:v>
                </c:pt>
                <c:pt idx="7">
                  <c:v>111.093105645243</c:v>
                </c:pt>
                <c:pt idx="8">
                  <c:v>112.715667383583</c:v>
                </c:pt>
                <c:pt idx="9">
                  <c:v>119.513374947259</c:v>
                </c:pt>
                <c:pt idx="10">
                  <c:v>127.85712245669001</c:v>
                </c:pt>
                <c:pt idx="11">
                  <c:v>137.45091168091801</c:v>
                </c:pt>
                <c:pt idx="12">
                  <c:v>145.37045200766701</c:v>
                </c:pt>
                <c:pt idx="13">
                  <c:v>140.493442324982</c:v>
                </c:pt>
                <c:pt idx="14">
                  <c:v>136.41433395184399</c:v>
                </c:pt>
                <c:pt idx="15">
                  <c:v>143.022891383195</c:v>
                </c:pt>
                <c:pt idx="16">
                  <c:v>149.27709764852801</c:v>
                </c:pt>
                <c:pt idx="17">
                  <c:v>143.75172984809899</c:v>
                </c:pt>
                <c:pt idx="18">
                  <c:v>156.40907712413599</c:v>
                </c:pt>
                <c:pt idx="19">
                  <c:v>147.316955636009</c:v>
                </c:pt>
                <c:pt idx="20">
                  <c:v>141.67030557162801</c:v>
                </c:pt>
                <c:pt idx="21">
                  <c:v>148.79203538615499</c:v>
                </c:pt>
                <c:pt idx="22">
                  <c:v>139.747180688616</c:v>
                </c:pt>
                <c:pt idx="23">
                  <c:v>143.06478130239699</c:v>
                </c:pt>
                <c:pt idx="24">
                  <c:v>141.30258267334199</c:v>
                </c:pt>
                <c:pt idx="25">
                  <c:v>143.90839488973501</c:v>
                </c:pt>
                <c:pt idx="26">
                  <c:v>139.720233712838</c:v>
                </c:pt>
                <c:pt idx="27">
                  <c:v>139.89154843297999</c:v>
                </c:pt>
                <c:pt idx="28">
                  <c:v>139.45483887631099</c:v>
                </c:pt>
                <c:pt idx="29">
                  <c:v>142.57303239115399</c:v>
                </c:pt>
                <c:pt idx="30">
                  <c:v>143.63603735960299</c:v>
                </c:pt>
                <c:pt idx="31">
                  <c:v>142.04096633733499</c:v>
                </c:pt>
                <c:pt idx="32">
                  <c:v>148.40167160124801</c:v>
                </c:pt>
                <c:pt idx="33">
                  <c:v>143.91538523999699</c:v>
                </c:pt>
                <c:pt idx="34">
                  <c:v>142.91140792464901</c:v>
                </c:pt>
                <c:pt idx="35">
                  <c:v>138.343320480458</c:v>
                </c:pt>
                <c:pt idx="36">
                  <c:v>127.17521055332401</c:v>
                </c:pt>
                <c:pt idx="37">
                  <c:v>131.40046295869499</c:v>
                </c:pt>
                <c:pt idx="38">
                  <c:v>140.85332482220201</c:v>
                </c:pt>
                <c:pt idx="39">
                  <c:v>140.82535820291699</c:v>
                </c:pt>
                <c:pt idx="40">
                  <c:v>135.85355089626199</c:v>
                </c:pt>
                <c:pt idx="41">
                  <c:v>123.176517299384</c:v>
                </c:pt>
                <c:pt idx="42">
                  <c:v>120.041394258298</c:v>
                </c:pt>
                <c:pt idx="43">
                  <c:v>116.0790627233</c:v>
                </c:pt>
                <c:pt idx="44">
                  <c:v>110.70371401788699</c:v>
                </c:pt>
                <c:pt idx="45">
                  <c:v>112.589888043</c:v>
                </c:pt>
                <c:pt idx="46">
                  <c:v>111.735343814654</c:v>
                </c:pt>
                <c:pt idx="47">
                  <c:v>106.521889867981</c:v>
                </c:pt>
                <c:pt idx="48">
                  <c:v>107.877194381015</c:v>
                </c:pt>
                <c:pt idx="49">
                  <c:v>109.39440461108801</c:v>
                </c:pt>
                <c:pt idx="50">
                  <c:v>106.943444620804</c:v>
                </c:pt>
                <c:pt idx="51">
                  <c:v>101.660079865979</c:v>
                </c:pt>
                <c:pt idx="52">
                  <c:v>104.70271017837</c:v>
                </c:pt>
                <c:pt idx="53">
                  <c:v>103.540958424202</c:v>
                </c:pt>
                <c:pt idx="54">
                  <c:v>106.747553569945</c:v>
                </c:pt>
                <c:pt idx="55">
                  <c:v>104.394847241983</c:v>
                </c:pt>
                <c:pt idx="56">
                  <c:v>115.606995958309</c:v>
                </c:pt>
                <c:pt idx="57">
                  <c:v>127.492578508374</c:v>
                </c:pt>
                <c:pt idx="58">
                  <c:v>128.79940246889799</c:v>
                </c:pt>
                <c:pt idx="59">
                  <c:v>133.289752271287</c:v>
                </c:pt>
                <c:pt idx="60">
                  <c:v>127.70895583580401</c:v>
                </c:pt>
                <c:pt idx="61">
                  <c:v>134.29930996926501</c:v>
                </c:pt>
                <c:pt idx="62">
                  <c:v>132.07023202460201</c:v>
                </c:pt>
                <c:pt idx="63">
                  <c:v>134.93979481104901</c:v>
                </c:pt>
                <c:pt idx="64">
                  <c:v>133.75731674140999</c:v>
                </c:pt>
                <c:pt idx="65">
                  <c:v>135.48107835867401</c:v>
                </c:pt>
                <c:pt idx="66">
                  <c:v>143.64351822414099</c:v>
                </c:pt>
                <c:pt idx="67">
                  <c:v>150.49901880604801</c:v>
                </c:pt>
                <c:pt idx="68">
                  <c:v>151.05161444780401</c:v>
                </c:pt>
                <c:pt idx="69">
                  <c:v>154.30566006607799</c:v>
                </c:pt>
                <c:pt idx="70">
                  <c:v>150.483090659482</c:v>
                </c:pt>
                <c:pt idx="71">
                  <c:v>145.446196804766</c:v>
                </c:pt>
                <c:pt idx="72">
                  <c:v>150.02050856202999</c:v>
                </c:pt>
                <c:pt idx="73">
                  <c:v>145.38444627560801</c:v>
                </c:pt>
                <c:pt idx="74">
                  <c:v>143.27615016596999</c:v>
                </c:pt>
                <c:pt idx="75">
                  <c:v>131.644838736655</c:v>
                </c:pt>
                <c:pt idx="76">
                  <c:v>120.33574926643099</c:v>
                </c:pt>
                <c:pt idx="77">
                  <c:v>111.327984231895</c:v>
                </c:pt>
                <c:pt idx="78">
                  <c:v>98.061353518463704</c:v>
                </c:pt>
                <c:pt idx="79">
                  <c:v>89.815214697265105</c:v>
                </c:pt>
                <c:pt idx="80">
                  <c:v>81.050472351839304</c:v>
                </c:pt>
                <c:pt idx="81">
                  <c:v>79.077932330072798</c:v>
                </c:pt>
                <c:pt idx="82">
                  <c:v>80.938138842489195</c:v>
                </c:pt>
                <c:pt idx="83">
                  <c:v>82.246716652462396</c:v>
                </c:pt>
                <c:pt idx="84">
                  <c:v>80.095491672639795</c:v>
                </c:pt>
                <c:pt idx="85">
                  <c:v>73.515543225546296</c:v>
                </c:pt>
                <c:pt idx="86">
                  <c:v>69.030331299290296</c:v>
                </c:pt>
                <c:pt idx="87">
                  <c:v>69.164817529191197</c:v>
                </c:pt>
                <c:pt idx="88">
                  <c:v>70.903510870669393</c:v>
                </c:pt>
                <c:pt idx="89">
                  <c:v>73.636320364157996</c:v>
                </c:pt>
                <c:pt idx="90">
                  <c:v>71.208440114224103</c:v>
                </c:pt>
                <c:pt idx="91">
                  <c:v>67.631879793764199</c:v>
                </c:pt>
                <c:pt idx="92">
                  <c:v>64.227730805947999</c:v>
                </c:pt>
                <c:pt idx="93">
                  <c:v>64.564414847925306</c:v>
                </c:pt>
                <c:pt idx="94">
                  <c:v>61.765028738804801</c:v>
                </c:pt>
                <c:pt idx="95">
                  <c:v>60.903706020618102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3.3525235574052799</c:v>
                </c:pt>
                <c:pt idx="22">
                  <c:v>3.8608418399544702</c:v>
                </c:pt>
                <c:pt idx="23">
                  <c:v>3.8038632999864599</c:v>
                </c:pt>
                <c:pt idx="24">
                  <c:v>3.6073174248740498</c:v>
                </c:pt>
                <c:pt idx="25">
                  <c:v>3.2908528940757402</c:v>
                </c:pt>
                <c:pt idx="26">
                  <c:v>8.4448528544649708</c:v>
                </c:pt>
                <c:pt idx="27">
                  <c:v>18.2618611456409</c:v>
                </c:pt>
                <c:pt idx="28">
                  <c:v>32.8636603659955</c:v>
                </c:pt>
                <c:pt idx="29">
                  <c:v>53.6317125733814</c:v>
                </c:pt>
                <c:pt idx="30">
                  <c:v>73.129075416347703</c:v>
                </c:pt>
                <c:pt idx="31">
                  <c:v>94.837470555679701</c:v>
                </c:pt>
                <c:pt idx="32">
                  <c:v>111.508014711116</c:v>
                </c:pt>
                <c:pt idx="33">
                  <c:v>128.97510291045299</c:v>
                </c:pt>
                <c:pt idx="34">
                  <c:v>157.087940834351</c:v>
                </c:pt>
                <c:pt idx="35">
                  <c:v>187.682690119981</c:v>
                </c:pt>
                <c:pt idx="36">
                  <c:v>213.26833199711899</c:v>
                </c:pt>
                <c:pt idx="37">
                  <c:v>250.879524031816</c:v>
                </c:pt>
                <c:pt idx="38">
                  <c:v>287.98785617158001</c:v>
                </c:pt>
                <c:pt idx="39">
                  <c:v>333.51024577042301</c:v>
                </c:pt>
                <c:pt idx="40">
                  <c:v>398.84273265558102</c:v>
                </c:pt>
                <c:pt idx="41">
                  <c:v>444.39502059648697</c:v>
                </c:pt>
                <c:pt idx="42">
                  <c:v>497.52275613766</c:v>
                </c:pt>
                <c:pt idx="43">
                  <c:v>531.36410336219001</c:v>
                </c:pt>
                <c:pt idx="44">
                  <c:v>567.85006277044499</c:v>
                </c:pt>
                <c:pt idx="45">
                  <c:v>574.97794409722599</c:v>
                </c:pt>
                <c:pt idx="46">
                  <c:v>623.87163684698999</c:v>
                </c:pt>
                <c:pt idx="47">
                  <c:v>679.52114309285503</c:v>
                </c:pt>
                <c:pt idx="48">
                  <c:v>708.19423794371698</c:v>
                </c:pt>
                <c:pt idx="49">
                  <c:v>762.13554853942298</c:v>
                </c:pt>
                <c:pt idx="50">
                  <c:v>770.42659866257395</c:v>
                </c:pt>
                <c:pt idx="51">
                  <c:v>804.70959883493595</c:v>
                </c:pt>
                <c:pt idx="52">
                  <c:v>851.05665768488598</c:v>
                </c:pt>
                <c:pt idx="53">
                  <c:v>908.13297808295704</c:v>
                </c:pt>
                <c:pt idx="54">
                  <c:v>927.29386354053895</c:v>
                </c:pt>
                <c:pt idx="55">
                  <c:v>993.25593361800998</c:v>
                </c:pt>
                <c:pt idx="56">
                  <c:v>1024.8823856623601</c:v>
                </c:pt>
                <c:pt idx="57">
                  <c:v>1046.79381888377</c:v>
                </c:pt>
                <c:pt idx="58">
                  <c:v>1022.65159698141</c:v>
                </c:pt>
                <c:pt idx="59">
                  <c:v>1046.2108079245299</c:v>
                </c:pt>
                <c:pt idx="60">
                  <c:v>1075.65422273478</c:v>
                </c:pt>
                <c:pt idx="61">
                  <c:v>1064.98906823268</c:v>
                </c:pt>
                <c:pt idx="62">
                  <c:v>1018.89187998775</c:v>
                </c:pt>
                <c:pt idx="63">
                  <c:v>974.06110981280403</c:v>
                </c:pt>
                <c:pt idx="64">
                  <c:v>929.49657734657296</c:v>
                </c:pt>
                <c:pt idx="65">
                  <c:v>870.84243824099894</c:v>
                </c:pt>
                <c:pt idx="66">
                  <c:v>799.23658968670998</c:v>
                </c:pt>
                <c:pt idx="67">
                  <c:v>722.06250136424501</c:v>
                </c:pt>
                <c:pt idx="68">
                  <c:v>632.17029146091295</c:v>
                </c:pt>
                <c:pt idx="69">
                  <c:v>552.19018055690901</c:v>
                </c:pt>
                <c:pt idx="70">
                  <c:v>461.72883031618699</c:v>
                </c:pt>
                <c:pt idx="71">
                  <c:v>357.67905654659302</c:v>
                </c:pt>
                <c:pt idx="72">
                  <c:v>280.40769938590199</c:v>
                </c:pt>
                <c:pt idx="73">
                  <c:v>203.492000768943</c:v>
                </c:pt>
                <c:pt idx="74">
                  <c:v>136.54866664481301</c:v>
                </c:pt>
                <c:pt idx="75">
                  <c:v>86.199766096731594</c:v>
                </c:pt>
                <c:pt idx="76">
                  <c:v>49.5103086650888</c:v>
                </c:pt>
                <c:pt idx="77">
                  <c:v>26.493606522933899</c:v>
                </c:pt>
                <c:pt idx="78">
                  <c:v>12.1927127577635</c:v>
                </c:pt>
                <c:pt idx="79">
                  <c:v>4.24251317741746</c:v>
                </c:pt>
                <c:pt idx="80">
                  <c:v>3.07008852661663</c:v>
                </c:pt>
                <c:pt idx="81">
                  <c:v>2.9561898531148301</c:v>
                </c:pt>
                <c:pt idx="82">
                  <c:v>1.53991099928861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206.54346527178001</c:v>
                </c:pt>
                <c:pt idx="1">
                  <c:v>206.27188508944499</c:v>
                </c:pt>
                <c:pt idx="2">
                  <c:v>206.27188508944499</c:v>
                </c:pt>
                <c:pt idx="3">
                  <c:v>206.27188508944499</c:v>
                </c:pt>
                <c:pt idx="4">
                  <c:v>205.14650262688201</c:v>
                </c:pt>
                <c:pt idx="5">
                  <c:v>205.13769311039599</c:v>
                </c:pt>
                <c:pt idx="6">
                  <c:v>205.13769311039599</c:v>
                </c:pt>
                <c:pt idx="7">
                  <c:v>205.13769311039599</c:v>
                </c:pt>
                <c:pt idx="8">
                  <c:v>205.13769311039599</c:v>
                </c:pt>
                <c:pt idx="9">
                  <c:v>205.13444720722899</c:v>
                </c:pt>
                <c:pt idx="10">
                  <c:v>205.089004562897</c:v>
                </c:pt>
                <c:pt idx="11">
                  <c:v>205.089004562897</c:v>
                </c:pt>
                <c:pt idx="12">
                  <c:v>205.089004562897</c:v>
                </c:pt>
                <c:pt idx="13">
                  <c:v>205.089004562897</c:v>
                </c:pt>
                <c:pt idx="14">
                  <c:v>205.089004562897</c:v>
                </c:pt>
                <c:pt idx="15">
                  <c:v>205.089004562897</c:v>
                </c:pt>
                <c:pt idx="16">
                  <c:v>203.99886016628</c:v>
                </c:pt>
                <c:pt idx="17">
                  <c:v>203.99886016628</c:v>
                </c:pt>
                <c:pt idx="18">
                  <c:v>203.97649259987401</c:v>
                </c:pt>
                <c:pt idx="19">
                  <c:v>203.931757467062</c:v>
                </c:pt>
                <c:pt idx="20">
                  <c:v>202.841613070444</c:v>
                </c:pt>
                <c:pt idx="21">
                  <c:v>202.841613070444</c:v>
                </c:pt>
                <c:pt idx="22">
                  <c:v>202.835890876956</c:v>
                </c:pt>
                <c:pt idx="23">
                  <c:v>202.81300210300401</c:v>
                </c:pt>
                <c:pt idx="24">
                  <c:v>218.27161205262399</c:v>
                </c:pt>
                <c:pt idx="25">
                  <c:v>222.10281576850099</c:v>
                </c:pt>
                <c:pt idx="26">
                  <c:v>222.01358947236699</c:v>
                </c:pt>
                <c:pt idx="27">
                  <c:v>221.879750028166</c:v>
                </c:pt>
                <c:pt idx="28">
                  <c:v>231.69104959772099</c:v>
                </c:pt>
                <c:pt idx="29">
                  <c:v>231.62421304703699</c:v>
                </c:pt>
                <c:pt idx="30">
                  <c:v>231.53386449125</c:v>
                </c:pt>
                <c:pt idx="31">
                  <c:v>231.44309896942599</c:v>
                </c:pt>
                <c:pt idx="32">
                  <c:v>227.057975834378</c:v>
                </c:pt>
                <c:pt idx="33">
                  <c:v>226.55105602846601</c:v>
                </c:pt>
                <c:pt idx="34">
                  <c:v>226.54322017203401</c:v>
                </c:pt>
                <c:pt idx="35">
                  <c:v>226.492287105229</c:v>
                </c:pt>
                <c:pt idx="36">
                  <c:v>211.04261641950501</c:v>
                </c:pt>
                <c:pt idx="37">
                  <c:v>209.39247665446899</c:v>
                </c:pt>
                <c:pt idx="38">
                  <c:v>209.39247665446899</c:v>
                </c:pt>
                <c:pt idx="39">
                  <c:v>209.39247665446899</c:v>
                </c:pt>
                <c:pt idx="40">
                  <c:v>203.941754671382</c:v>
                </c:pt>
                <c:pt idx="41">
                  <c:v>203.941754671382</c:v>
                </c:pt>
                <c:pt idx="42">
                  <c:v>203.892787776874</c:v>
                </c:pt>
                <c:pt idx="43">
                  <c:v>203.88929014155201</c:v>
                </c:pt>
                <c:pt idx="44">
                  <c:v>201.709001348318</c:v>
                </c:pt>
                <c:pt idx="45">
                  <c:v>201.709001348318</c:v>
                </c:pt>
                <c:pt idx="46">
                  <c:v>201.64777720485199</c:v>
                </c:pt>
                <c:pt idx="47">
                  <c:v>201.65214536767201</c:v>
                </c:pt>
                <c:pt idx="48">
                  <c:v>201.70540834310401</c:v>
                </c:pt>
                <c:pt idx="49">
                  <c:v>201.69501080703</c:v>
                </c:pt>
                <c:pt idx="50">
                  <c:v>201.66641758282501</c:v>
                </c:pt>
                <c:pt idx="51">
                  <c:v>201.66641758282501</c:v>
                </c:pt>
                <c:pt idx="52">
                  <c:v>202.75656197944201</c:v>
                </c:pt>
                <c:pt idx="53">
                  <c:v>202.74143919793099</c:v>
                </c:pt>
                <c:pt idx="54">
                  <c:v>202.73911261616001</c:v>
                </c:pt>
                <c:pt idx="55">
                  <c:v>202.73099508586299</c:v>
                </c:pt>
                <c:pt idx="56">
                  <c:v>201.6286743938</c:v>
                </c:pt>
                <c:pt idx="57">
                  <c:v>201.6286743938</c:v>
                </c:pt>
                <c:pt idx="58">
                  <c:v>201.58349346219299</c:v>
                </c:pt>
                <c:pt idx="59">
                  <c:v>201.57654254963799</c:v>
                </c:pt>
                <c:pt idx="60">
                  <c:v>202.66668694625599</c:v>
                </c:pt>
                <c:pt idx="61">
                  <c:v>202.66668694625599</c:v>
                </c:pt>
                <c:pt idx="62">
                  <c:v>202.64107014982599</c:v>
                </c:pt>
                <c:pt idx="63">
                  <c:v>202.621050235284</c:v>
                </c:pt>
                <c:pt idx="64">
                  <c:v>201.72292867932899</c:v>
                </c:pt>
                <c:pt idx="65">
                  <c:v>204.73156708129099</c:v>
                </c:pt>
                <c:pt idx="66">
                  <c:v>207.534909593393</c:v>
                </c:pt>
                <c:pt idx="67">
                  <c:v>208.936580849444</c:v>
                </c:pt>
                <c:pt idx="68">
                  <c:v>214.36119033445601</c:v>
                </c:pt>
                <c:pt idx="69">
                  <c:v>214.256740342158</c:v>
                </c:pt>
                <c:pt idx="70">
                  <c:v>214.23625466767999</c:v>
                </c:pt>
                <c:pt idx="71">
                  <c:v>220.133511790048</c:v>
                </c:pt>
                <c:pt idx="72">
                  <c:v>308.89949738047397</c:v>
                </c:pt>
                <c:pt idx="73">
                  <c:v>326.08788317241101</c:v>
                </c:pt>
                <c:pt idx="74">
                  <c:v>326.87859050676599</c:v>
                </c:pt>
                <c:pt idx="75">
                  <c:v>327.41875891833001</c:v>
                </c:pt>
                <c:pt idx="76">
                  <c:v>347.84096362446098</c:v>
                </c:pt>
                <c:pt idx="77">
                  <c:v>351.37278128987901</c:v>
                </c:pt>
                <c:pt idx="78">
                  <c:v>352.40067798012501</c:v>
                </c:pt>
                <c:pt idx="79">
                  <c:v>358.17164540504899</c:v>
                </c:pt>
                <c:pt idx="80">
                  <c:v>433.354330233599</c:v>
                </c:pt>
                <c:pt idx="81">
                  <c:v>444.401612507062</c:v>
                </c:pt>
                <c:pt idx="82">
                  <c:v>444.67875962957402</c:v>
                </c:pt>
                <c:pt idx="83">
                  <c:v>444.98531838303302</c:v>
                </c:pt>
                <c:pt idx="84">
                  <c:v>435.67543378053898</c:v>
                </c:pt>
                <c:pt idx="85">
                  <c:v>435.46077168017399</c:v>
                </c:pt>
                <c:pt idx="86">
                  <c:v>435.99568144028098</c:v>
                </c:pt>
                <c:pt idx="87">
                  <c:v>433.84689354398802</c:v>
                </c:pt>
                <c:pt idx="88">
                  <c:v>428.66381496283401</c:v>
                </c:pt>
                <c:pt idx="89">
                  <c:v>427.95802897207</c:v>
                </c:pt>
                <c:pt idx="90">
                  <c:v>419.37755104276101</c:v>
                </c:pt>
                <c:pt idx="91">
                  <c:v>410.53815272973299</c:v>
                </c:pt>
                <c:pt idx="92">
                  <c:v>281.54736704029801</c:v>
                </c:pt>
                <c:pt idx="93">
                  <c:v>264.50310511550998</c:v>
                </c:pt>
                <c:pt idx="94">
                  <c:v>264.61548522517802</c:v>
                </c:pt>
                <c:pt idx="95">
                  <c:v>261.06800915432399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44.234757841482001</c:v>
                </c:pt>
                <c:pt idx="32">
                  <c:v>89.162932882777397</c:v>
                </c:pt>
                <c:pt idx="33">
                  <c:v>90.281559496196394</c:v>
                </c:pt>
                <c:pt idx="34">
                  <c:v>89.941391965311794</c:v>
                </c:pt>
                <c:pt idx="35">
                  <c:v>89.516184048975006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7.1958348785665704E-2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62.688802971171</c:v>
                </c:pt>
                <c:pt idx="72">
                  <c:v>461.47812709499499</c:v>
                </c:pt>
                <c:pt idx="73">
                  <c:v>533.76563792317097</c:v>
                </c:pt>
                <c:pt idx="74">
                  <c:v>542.25438635771002</c:v>
                </c:pt>
                <c:pt idx="75">
                  <c:v>537.72378222678003</c:v>
                </c:pt>
                <c:pt idx="76">
                  <c:v>563.55434700788101</c:v>
                </c:pt>
                <c:pt idx="77">
                  <c:v>559.68823084398605</c:v>
                </c:pt>
                <c:pt idx="78">
                  <c:v>561.24515100541396</c:v>
                </c:pt>
                <c:pt idx="79">
                  <c:v>570.93989968296296</c:v>
                </c:pt>
                <c:pt idx="80">
                  <c:v>498.53016778728602</c:v>
                </c:pt>
                <c:pt idx="81">
                  <c:v>493.195007175748</c:v>
                </c:pt>
                <c:pt idx="82">
                  <c:v>496.910997171335</c:v>
                </c:pt>
                <c:pt idx="83">
                  <c:v>496.40832405233402</c:v>
                </c:pt>
                <c:pt idx="84">
                  <c:v>479.56353112987603</c:v>
                </c:pt>
                <c:pt idx="85">
                  <c:v>491.64797897128801</c:v>
                </c:pt>
                <c:pt idx="86">
                  <c:v>492.12289671638001</c:v>
                </c:pt>
                <c:pt idx="87">
                  <c:v>491.66230084803601</c:v>
                </c:pt>
                <c:pt idx="88">
                  <c:v>415.10142867541202</c:v>
                </c:pt>
                <c:pt idx="89">
                  <c:v>270.22321803891498</c:v>
                </c:pt>
                <c:pt idx="90">
                  <c:v>184.789034877852</c:v>
                </c:pt>
                <c:pt idx="91">
                  <c:v>160.06807067375499</c:v>
                </c:pt>
                <c:pt idx="92">
                  <c:v>0</c:v>
                </c:pt>
                <c:pt idx="93">
                  <c:v>0</c:v>
                </c:pt>
                <c:pt idx="94">
                  <c:v>265.297343884621</c:v>
                </c:pt>
                <c:pt idx="95">
                  <c:v>303.42217878910702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544.23534271976598</c:v>
                </c:pt>
                <c:pt idx="49">
                  <c:v>822.00369562324704</c:v>
                </c:pt>
                <c:pt idx="50">
                  <c:v>823.282233564227</c:v>
                </c:pt>
                <c:pt idx="51">
                  <c:v>755.70735860975105</c:v>
                </c:pt>
                <c:pt idx="52">
                  <c:v>759.00562862628101</c:v>
                </c:pt>
                <c:pt idx="53">
                  <c:v>734.786729264629</c:v>
                </c:pt>
                <c:pt idx="54">
                  <c:v>735.63153372385295</c:v>
                </c:pt>
                <c:pt idx="55">
                  <c:v>684.64379249748004</c:v>
                </c:pt>
                <c:pt idx="56">
                  <c:v>560.18964254656805</c:v>
                </c:pt>
                <c:pt idx="57">
                  <c:v>487.04356461321902</c:v>
                </c:pt>
                <c:pt idx="58">
                  <c:v>469.22236034424299</c:v>
                </c:pt>
                <c:pt idx="59">
                  <c:v>471.61587546248097</c:v>
                </c:pt>
                <c:pt idx="60">
                  <c:v>471.563368984813</c:v>
                </c:pt>
                <c:pt idx="61">
                  <c:v>404.96053913367501</c:v>
                </c:pt>
                <c:pt idx="62">
                  <c:v>324.81189865837302</c:v>
                </c:pt>
                <c:pt idx="63">
                  <c:v>249.580460561785</c:v>
                </c:pt>
                <c:pt idx="64">
                  <c:v>341.06047841710102</c:v>
                </c:pt>
                <c:pt idx="65">
                  <c:v>318.56990559009</c:v>
                </c:pt>
                <c:pt idx="66">
                  <c:v>275.89526386188197</c:v>
                </c:pt>
                <c:pt idx="67">
                  <c:v>250.76065956477501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-1551.01711284665</c:v>
                </c:pt>
                <c:pt idx="1">
                  <c:v>-1601.3395663034</c:v>
                </c:pt>
                <c:pt idx="2">
                  <c:v>-1667.21069382216</c:v>
                </c:pt>
                <c:pt idx="3">
                  <c:v>-1681.3378457715601</c:v>
                </c:pt>
                <c:pt idx="4">
                  <c:v>-1712.53315362236</c:v>
                </c:pt>
                <c:pt idx="5">
                  <c:v>-1712.9211533288801</c:v>
                </c:pt>
                <c:pt idx="6">
                  <c:v>-1770.9326037584899</c:v>
                </c:pt>
                <c:pt idx="7">
                  <c:v>-1719.52383287681</c:v>
                </c:pt>
                <c:pt idx="8">
                  <c:v>-1740.3977586277699</c:v>
                </c:pt>
                <c:pt idx="9">
                  <c:v>-1782.2446438708</c:v>
                </c:pt>
                <c:pt idx="10">
                  <c:v>-1754.4256764602401</c:v>
                </c:pt>
                <c:pt idx="11">
                  <c:v>-1730.3668092442699</c:v>
                </c:pt>
                <c:pt idx="12">
                  <c:v>-1744.84794510242</c:v>
                </c:pt>
                <c:pt idx="13">
                  <c:v>-1686.1198706202699</c:v>
                </c:pt>
                <c:pt idx="14">
                  <c:v>-1723.9072220709099</c:v>
                </c:pt>
                <c:pt idx="15">
                  <c:v>-1783.4330808243501</c:v>
                </c:pt>
                <c:pt idx="16">
                  <c:v>-1671.4855674917401</c:v>
                </c:pt>
                <c:pt idx="17">
                  <c:v>-1633.82781911603</c:v>
                </c:pt>
                <c:pt idx="18">
                  <c:v>-1653.86294767459</c:v>
                </c:pt>
                <c:pt idx="19">
                  <c:v>-1616.51978932307</c:v>
                </c:pt>
                <c:pt idx="20">
                  <c:v>-1591.16230250228</c:v>
                </c:pt>
                <c:pt idx="21">
                  <c:v>-1596.7074065316899</c:v>
                </c:pt>
                <c:pt idx="22">
                  <c:v>-1597.6593920125299</c:v>
                </c:pt>
                <c:pt idx="23">
                  <c:v>-1597.77419933754</c:v>
                </c:pt>
                <c:pt idx="24">
                  <c:v>-1582.24918565136</c:v>
                </c:pt>
                <c:pt idx="25">
                  <c:v>-1546.5680805366701</c:v>
                </c:pt>
                <c:pt idx="26">
                  <c:v>-1513.52291120835</c:v>
                </c:pt>
                <c:pt idx="27">
                  <c:v>-1403.07928246195</c:v>
                </c:pt>
                <c:pt idx="28">
                  <c:v>-1435.46571230217</c:v>
                </c:pt>
                <c:pt idx="29">
                  <c:v>-1348.60987525374</c:v>
                </c:pt>
                <c:pt idx="30">
                  <c:v>-1285.12179321706</c:v>
                </c:pt>
                <c:pt idx="31">
                  <c:v>-1255.71927981264</c:v>
                </c:pt>
                <c:pt idx="32">
                  <c:v>-1146.2696753923501</c:v>
                </c:pt>
                <c:pt idx="33">
                  <c:v>-1048.4659892841901</c:v>
                </c:pt>
                <c:pt idx="34">
                  <c:v>-973.121430025054</c:v>
                </c:pt>
                <c:pt idx="35">
                  <c:v>-926.71655211321695</c:v>
                </c:pt>
                <c:pt idx="36">
                  <c:v>-734.27073349718398</c:v>
                </c:pt>
                <c:pt idx="37">
                  <c:v>-752.55609631114896</c:v>
                </c:pt>
                <c:pt idx="38">
                  <c:v>-671.12096197326696</c:v>
                </c:pt>
                <c:pt idx="39">
                  <c:v>-613.85339071410999</c:v>
                </c:pt>
                <c:pt idx="40">
                  <c:v>-488.17834092442001</c:v>
                </c:pt>
                <c:pt idx="41">
                  <c:v>-462.92993669169999</c:v>
                </c:pt>
                <c:pt idx="42">
                  <c:v>-468.73455544973001</c:v>
                </c:pt>
                <c:pt idx="43">
                  <c:v>-426.73530043205</c:v>
                </c:pt>
                <c:pt idx="44">
                  <c:v>-209.832362665125</c:v>
                </c:pt>
                <c:pt idx="45">
                  <c:v>-164.46791261078599</c:v>
                </c:pt>
                <c:pt idx="46">
                  <c:v>-239.357582209041</c:v>
                </c:pt>
                <c:pt idx="47">
                  <c:v>-160.37678205760901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-752.72609514969804</c:v>
                </c:pt>
                <c:pt idx="69">
                  <c:v>-1206.7920110718301</c:v>
                </c:pt>
                <c:pt idx="70">
                  <c:v>-1184.8900291669199</c:v>
                </c:pt>
                <c:pt idx="71">
                  <c:v>-1151.8952904228599</c:v>
                </c:pt>
                <c:pt idx="72">
                  <c:v>-1645.02505190334</c:v>
                </c:pt>
                <c:pt idx="73">
                  <c:v>-1737.5509713823899</c:v>
                </c:pt>
                <c:pt idx="74">
                  <c:v>-1709.4488729500599</c:v>
                </c:pt>
                <c:pt idx="75">
                  <c:v>-1676.72430492027</c:v>
                </c:pt>
                <c:pt idx="76">
                  <c:v>-1550.49587124046</c:v>
                </c:pt>
                <c:pt idx="77">
                  <c:v>-1545.49432266761</c:v>
                </c:pt>
                <c:pt idx="78">
                  <c:v>-1513.0217392434499</c:v>
                </c:pt>
                <c:pt idx="79">
                  <c:v>-1466.7072588752501</c:v>
                </c:pt>
                <c:pt idx="80">
                  <c:v>-1415.84028815803</c:v>
                </c:pt>
                <c:pt idx="81">
                  <c:v>-1349.56683806974</c:v>
                </c:pt>
                <c:pt idx="82">
                  <c:v>-1414.4854992057101</c:v>
                </c:pt>
                <c:pt idx="83">
                  <c:v>-1411.0379932922301</c:v>
                </c:pt>
                <c:pt idx="84">
                  <c:v>-1547.5923455802599</c:v>
                </c:pt>
                <c:pt idx="85">
                  <c:v>-1588.94041527794</c:v>
                </c:pt>
                <c:pt idx="86">
                  <c:v>-1578.0639761499399</c:v>
                </c:pt>
                <c:pt idx="87">
                  <c:v>-1561.1083112291701</c:v>
                </c:pt>
                <c:pt idx="88">
                  <c:v>-1561.9142227433699</c:v>
                </c:pt>
                <c:pt idx="89">
                  <c:v>-1474.45551899814</c:v>
                </c:pt>
                <c:pt idx="90">
                  <c:v>-1510.14677114392</c:v>
                </c:pt>
                <c:pt idx="91">
                  <c:v>-1485.4045903503199</c:v>
                </c:pt>
                <c:pt idx="92">
                  <c:v>-1214.06366530431</c:v>
                </c:pt>
                <c:pt idx="93">
                  <c:v>-1302.2402995523901</c:v>
                </c:pt>
                <c:pt idx="94">
                  <c:v>-1611.3420783517099</c:v>
                </c:pt>
                <c:pt idx="95">
                  <c:v>-1585.1657677994299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-126.689108052883</c:v>
                </c:pt>
                <c:pt idx="48">
                  <c:v>-614.29709801370302</c:v>
                </c:pt>
                <c:pt idx="49">
                  <c:v>-937.77734888713906</c:v>
                </c:pt>
                <c:pt idx="50">
                  <c:v>-1124.52058307075</c:v>
                </c:pt>
                <c:pt idx="51">
                  <c:v>-1123.95221226232</c:v>
                </c:pt>
                <c:pt idx="52">
                  <c:v>-1121.39183025286</c:v>
                </c:pt>
                <c:pt idx="53">
                  <c:v>-1120.2818341371301</c:v>
                </c:pt>
                <c:pt idx="54">
                  <c:v>-1118.37919487004</c:v>
                </c:pt>
                <c:pt idx="55">
                  <c:v>-1116.1964547108701</c:v>
                </c:pt>
                <c:pt idx="56">
                  <c:v>-1111.3302933252201</c:v>
                </c:pt>
                <c:pt idx="57">
                  <c:v>-1111.14200929246</c:v>
                </c:pt>
                <c:pt idx="58">
                  <c:v>-1108.0463455658301</c:v>
                </c:pt>
                <c:pt idx="59">
                  <c:v>-1106.7539381941599</c:v>
                </c:pt>
                <c:pt idx="60">
                  <c:v>-1103.5398277454501</c:v>
                </c:pt>
                <c:pt idx="61">
                  <c:v>-1100.9118468535901</c:v>
                </c:pt>
                <c:pt idx="62">
                  <c:v>-1097.5273597984401</c:v>
                </c:pt>
                <c:pt idx="63">
                  <c:v>-1096.3818544457499</c:v>
                </c:pt>
                <c:pt idx="64">
                  <c:v>-1095.9733867121299</c:v>
                </c:pt>
                <c:pt idx="65">
                  <c:v>-1091.5670860520599</c:v>
                </c:pt>
                <c:pt idx="66">
                  <c:v>-1087.8590593802001</c:v>
                </c:pt>
                <c:pt idx="67">
                  <c:v>-1052.08457691376</c:v>
                </c:pt>
                <c:pt idx="68">
                  <c:v>-338.278525080154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7.6373896256696702E-2"/>
          <c:w val="0.19904200363756794"/>
          <c:h val="0.792124555932513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3038.43953681727</c:v>
                </c:pt>
                <c:pt idx="1">
                  <c:v>3040.7531910645398</c:v>
                </c:pt>
                <c:pt idx="2">
                  <c:v>3041.0132228167799</c:v>
                </c:pt>
                <c:pt idx="3">
                  <c:v>3042.20672525892</c:v>
                </c:pt>
                <c:pt idx="4">
                  <c:v>3042.90686083322</c:v>
                </c:pt>
                <c:pt idx="5">
                  <c:v>3044.28702811216</c:v>
                </c:pt>
                <c:pt idx="6">
                  <c:v>3047.1607745404299</c:v>
                </c:pt>
                <c:pt idx="7">
                  <c:v>3049.3210859114001</c:v>
                </c:pt>
                <c:pt idx="8">
                  <c:v>3049.2610673142699</c:v>
                </c:pt>
                <c:pt idx="9">
                  <c:v>3049.6478429767999</c:v>
                </c:pt>
                <c:pt idx="10">
                  <c:v>3052.02815742349</c:v>
                </c:pt>
                <c:pt idx="11">
                  <c:v>3052.3415661705699</c:v>
                </c:pt>
                <c:pt idx="12">
                  <c:v>3050.3679196364001</c:v>
                </c:pt>
                <c:pt idx="13">
                  <c:v>3050.9680567723599</c:v>
                </c:pt>
                <c:pt idx="14">
                  <c:v>3052.6949547588601</c:v>
                </c:pt>
                <c:pt idx="15">
                  <c:v>3054.7552351346199</c:v>
                </c:pt>
                <c:pt idx="16">
                  <c:v>3056.6621889124999</c:v>
                </c:pt>
                <c:pt idx="17">
                  <c:v>3056.92891110234</c:v>
                </c:pt>
                <c:pt idx="18">
                  <c:v>3056.5155039169199</c:v>
                </c:pt>
                <c:pt idx="19">
                  <c:v>3056.0887809700598</c:v>
                </c:pt>
                <c:pt idx="20">
                  <c:v>3057.7356704388299</c:v>
                </c:pt>
                <c:pt idx="21">
                  <c:v>3058.74914964646</c:v>
                </c:pt>
                <c:pt idx="22">
                  <c:v>3057.5889854432498</c:v>
                </c:pt>
                <c:pt idx="23">
                  <c:v>3058.14240346509</c:v>
                </c:pt>
                <c:pt idx="24">
                  <c:v>3057.66235235869</c:v>
                </c:pt>
                <c:pt idx="25">
                  <c:v>3057.6423298812101</c:v>
                </c:pt>
                <c:pt idx="26">
                  <c:v>3057.8756812752499</c:v>
                </c:pt>
                <c:pt idx="27">
                  <c:v>3057.4756549650301</c:v>
                </c:pt>
                <c:pt idx="28">
                  <c:v>3056.2887615682998</c:v>
                </c:pt>
                <c:pt idx="29">
                  <c:v>3057.8357014340399</c:v>
                </c:pt>
                <c:pt idx="30">
                  <c:v>3057.6223399606101</c:v>
                </c:pt>
                <c:pt idx="31">
                  <c:v>3056.5555163150102</c:v>
                </c:pt>
                <c:pt idx="32">
                  <c:v>3056.0887809700598</c:v>
                </c:pt>
                <c:pt idx="33">
                  <c:v>3053.5750647323598</c:v>
                </c:pt>
                <c:pt idx="34">
                  <c:v>3052.3548982104498</c:v>
                </c:pt>
                <c:pt idx="35">
                  <c:v>3050.0478855654701</c:v>
                </c:pt>
                <c:pt idx="36">
                  <c:v>3046.8941011859101</c:v>
                </c:pt>
                <c:pt idx="37">
                  <c:v>3045.8739152622402</c:v>
                </c:pt>
                <c:pt idx="38">
                  <c:v>3044.7337735364999</c:v>
                </c:pt>
                <c:pt idx="39">
                  <c:v>3044.2870443905899</c:v>
                </c:pt>
                <c:pt idx="40">
                  <c:v>3042.5067856876799</c:v>
                </c:pt>
                <c:pt idx="41">
                  <c:v>3043.4135922978198</c:v>
                </c:pt>
                <c:pt idx="42">
                  <c:v>3040.4731368348198</c:v>
                </c:pt>
                <c:pt idx="43">
                  <c:v>3038.6995685695101</c:v>
                </c:pt>
                <c:pt idx="44">
                  <c:v>3036.7992563939101</c:v>
                </c:pt>
                <c:pt idx="45">
                  <c:v>3035.3790604384499</c:v>
                </c:pt>
                <c:pt idx="46">
                  <c:v>3034.8589806555301</c:v>
                </c:pt>
                <c:pt idx="47">
                  <c:v>3033.3121221819702</c:v>
                </c:pt>
                <c:pt idx="48">
                  <c:v>3031.7251861965801</c:v>
                </c:pt>
                <c:pt idx="49">
                  <c:v>3029.0714916793299</c:v>
                </c:pt>
                <c:pt idx="50">
                  <c:v>3028.2846734281402</c:v>
                </c:pt>
                <c:pt idx="51">
                  <c:v>3027.74458744618</c:v>
                </c:pt>
                <c:pt idx="52">
                  <c:v>3026.27770493348</c:v>
                </c:pt>
                <c:pt idx="53">
                  <c:v>3026.2043705749002</c:v>
                </c:pt>
                <c:pt idx="54">
                  <c:v>3026.8711516318399</c:v>
                </c:pt>
                <c:pt idx="55">
                  <c:v>3027.2445301407402</c:v>
                </c:pt>
                <c:pt idx="56">
                  <c:v>3026.73774984083</c:v>
                </c:pt>
                <c:pt idx="57">
                  <c:v>3026.4844248046202</c:v>
                </c:pt>
                <c:pt idx="58">
                  <c:v>3024.6174997032599</c:v>
                </c:pt>
                <c:pt idx="59">
                  <c:v>3023.0572766329401</c:v>
                </c:pt>
                <c:pt idx="60">
                  <c:v>3021.1369745367401</c:v>
                </c:pt>
                <c:pt idx="61">
                  <c:v>3020.3568630015802</c:v>
                </c:pt>
                <c:pt idx="62">
                  <c:v>3019.87676305987</c:v>
                </c:pt>
                <c:pt idx="63">
                  <c:v>3020.1168211699401</c:v>
                </c:pt>
                <c:pt idx="64">
                  <c:v>3019.7234527404398</c:v>
                </c:pt>
                <c:pt idx="65">
                  <c:v>3020.5568598782502</c:v>
                </c:pt>
                <c:pt idx="66">
                  <c:v>3020.32347592734</c:v>
                </c:pt>
                <c:pt idx="67">
                  <c:v>3020.7969342667602</c:v>
                </c:pt>
                <c:pt idx="68">
                  <c:v>3022.1171155054399</c:v>
                </c:pt>
                <c:pt idx="69">
                  <c:v>3021.9437664300999</c:v>
                </c:pt>
                <c:pt idx="70">
                  <c:v>3020.1768234886299</c:v>
                </c:pt>
                <c:pt idx="71">
                  <c:v>3021.3637006069298</c:v>
                </c:pt>
                <c:pt idx="72">
                  <c:v>3020.9702507852398</c:v>
                </c:pt>
                <c:pt idx="73">
                  <c:v>3016.4895947293999</c:v>
                </c:pt>
                <c:pt idx="74">
                  <c:v>3012.5089797005598</c:v>
                </c:pt>
                <c:pt idx="75">
                  <c:v>3009.3618857585998</c:v>
                </c:pt>
                <c:pt idx="76">
                  <c:v>3009.4085560374101</c:v>
                </c:pt>
                <c:pt idx="77">
                  <c:v>3008.97517520982</c:v>
                </c:pt>
                <c:pt idx="78">
                  <c:v>3009.46188419694</c:v>
                </c:pt>
                <c:pt idx="79">
                  <c:v>3010.5153920810999</c:v>
                </c:pt>
                <c:pt idx="80">
                  <c:v>3013.74921753526</c:v>
                </c:pt>
                <c:pt idx="81">
                  <c:v>3012.8557266865701</c:v>
                </c:pt>
                <c:pt idx="82">
                  <c:v>3014.6693561852799</c:v>
                </c:pt>
                <c:pt idx="83">
                  <c:v>3015.5828206761398</c:v>
                </c:pt>
                <c:pt idx="84">
                  <c:v>3015.5227858005701</c:v>
                </c:pt>
                <c:pt idx="85">
                  <c:v>3016.3162782109298</c:v>
                </c:pt>
                <c:pt idx="86">
                  <c:v>3017.1897303036999</c:v>
                </c:pt>
                <c:pt idx="87">
                  <c:v>3017.1097217859701</c:v>
                </c:pt>
                <c:pt idx="88">
                  <c:v>3015.5161767551599</c:v>
                </c:pt>
                <c:pt idx="89">
                  <c:v>3015.24274784929</c:v>
                </c:pt>
                <c:pt idx="90">
                  <c:v>3016.5962998837699</c:v>
                </c:pt>
                <c:pt idx="91">
                  <c:v>3018.3832164674</c:v>
                </c:pt>
                <c:pt idx="92">
                  <c:v>3018.0831885955199</c:v>
                </c:pt>
                <c:pt idx="93">
                  <c:v>3021.7370628373901</c:v>
                </c:pt>
                <c:pt idx="94">
                  <c:v>3026.3310493714398</c:v>
                </c:pt>
                <c:pt idx="95">
                  <c:v>3029.13144516271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3577.4517264879701</c:v>
                </c:pt>
                <c:pt idx="1">
                  <c:v>3635.5282774658899</c:v>
                </c:pt>
                <c:pt idx="2">
                  <c:v>3609.2481817634298</c:v>
                </c:pt>
                <c:pt idx="3">
                  <c:v>3562.20482872915</c:v>
                </c:pt>
                <c:pt idx="4">
                  <c:v>3643.3651049854798</c:v>
                </c:pt>
                <c:pt idx="5">
                  <c:v>3617.2474372513002</c:v>
                </c:pt>
                <c:pt idx="6">
                  <c:v>3595.7922017728301</c:v>
                </c:pt>
                <c:pt idx="7">
                  <c:v>3589.8788859443398</c:v>
                </c:pt>
                <c:pt idx="8">
                  <c:v>3593.3973716012902</c:v>
                </c:pt>
                <c:pt idx="9">
                  <c:v>3578.6326890965702</c:v>
                </c:pt>
                <c:pt idx="10">
                  <c:v>3573.1360923084799</c:v>
                </c:pt>
                <c:pt idx="11">
                  <c:v>3580.4535564820299</c:v>
                </c:pt>
                <c:pt idx="12">
                  <c:v>3607.1593197874799</c:v>
                </c:pt>
                <c:pt idx="13">
                  <c:v>3609.0495137676598</c:v>
                </c:pt>
                <c:pt idx="14">
                  <c:v>3594.7111427661898</c:v>
                </c:pt>
                <c:pt idx="15">
                  <c:v>3597.7282447536099</c:v>
                </c:pt>
                <c:pt idx="16">
                  <c:v>3638.52906731338</c:v>
                </c:pt>
                <c:pt idx="17">
                  <c:v>3656.9877230614502</c:v>
                </c:pt>
                <c:pt idx="18">
                  <c:v>3638.0699168968299</c:v>
                </c:pt>
                <c:pt idx="19">
                  <c:v>3630.0215598865302</c:v>
                </c:pt>
                <c:pt idx="20">
                  <c:v>3583.7593734401098</c:v>
                </c:pt>
                <c:pt idx="21">
                  <c:v>3447.9837082293702</c:v>
                </c:pt>
                <c:pt idx="22">
                  <c:v>3402.6517100054698</c:v>
                </c:pt>
                <c:pt idx="23">
                  <c:v>3384.0671469910699</c:v>
                </c:pt>
                <c:pt idx="24">
                  <c:v>3385.27487273615</c:v>
                </c:pt>
                <c:pt idx="25">
                  <c:v>3397.3998283369101</c:v>
                </c:pt>
                <c:pt idx="26">
                  <c:v>3396.92925281831</c:v>
                </c:pt>
                <c:pt idx="27">
                  <c:v>3382.6236381788099</c:v>
                </c:pt>
                <c:pt idx="28">
                  <c:v>3399.0330565823501</c:v>
                </c:pt>
                <c:pt idx="29">
                  <c:v>3408.0273526061601</c:v>
                </c:pt>
                <c:pt idx="30">
                  <c:v>3413.0181905049999</c:v>
                </c:pt>
                <c:pt idx="31">
                  <c:v>3405.8727137420601</c:v>
                </c:pt>
                <c:pt idx="32">
                  <c:v>3367.1834217494702</c:v>
                </c:pt>
                <c:pt idx="33">
                  <c:v>3348.39763164853</c:v>
                </c:pt>
                <c:pt idx="34">
                  <c:v>3353.9050591691998</c:v>
                </c:pt>
                <c:pt idx="35">
                  <c:v>3356.6557350411299</c:v>
                </c:pt>
                <c:pt idx="36">
                  <c:v>3198.00285492272</c:v>
                </c:pt>
                <c:pt idx="37">
                  <c:v>3061.8452247753798</c:v>
                </c:pt>
                <c:pt idx="38">
                  <c:v>3069.5469983428902</c:v>
                </c:pt>
                <c:pt idx="39">
                  <c:v>3108.71858814088</c:v>
                </c:pt>
                <c:pt idx="40">
                  <c:v>3022.4770142542502</c:v>
                </c:pt>
                <c:pt idx="41">
                  <c:v>2975.6993113530898</c:v>
                </c:pt>
                <c:pt idx="42">
                  <c:v>2978.2796838612398</c:v>
                </c:pt>
                <c:pt idx="43">
                  <c:v>2964.1869195335098</c:v>
                </c:pt>
                <c:pt idx="44">
                  <c:v>2858.8627670566202</c:v>
                </c:pt>
                <c:pt idx="45">
                  <c:v>2957.05039133317</c:v>
                </c:pt>
                <c:pt idx="46">
                  <c:v>2952.75034284204</c:v>
                </c:pt>
                <c:pt idx="47">
                  <c:v>2958.9683555758702</c:v>
                </c:pt>
                <c:pt idx="48">
                  <c:v>2964.80496472204</c:v>
                </c:pt>
                <c:pt idx="49">
                  <c:v>2996.2606481673201</c:v>
                </c:pt>
                <c:pt idx="50">
                  <c:v>2970.1354682634401</c:v>
                </c:pt>
                <c:pt idx="51">
                  <c:v>2896.07158375788</c:v>
                </c:pt>
                <c:pt idx="52">
                  <c:v>2758.88754357473</c:v>
                </c:pt>
                <c:pt idx="53">
                  <c:v>2795.96497160232</c:v>
                </c:pt>
                <c:pt idx="54">
                  <c:v>2751.5199047116498</c:v>
                </c:pt>
                <c:pt idx="55">
                  <c:v>2694.3617206078702</c:v>
                </c:pt>
                <c:pt idx="56">
                  <c:v>2694.2753719319098</c:v>
                </c:pt>
                <c:pt idx="57">
                  <c:v>2704.9510071077998</c:v>
                </c:pt>
                <c:pt idx="58">
                  <c:v>2696.3545919142098</c:v>
                </c:pt>
                <c:pt idx="59">
                  <c:v>2729.0943940918801</c:v>
                </c:pt>
                <c:pt idx="60">
                  <c:v>2777.1006421798602</c:v>
                </c:pt>
                <c:pt idx="61">
                  <c:v>2788.9632331898501</c:v>
                </c:pt>
                <c:pt idx="62">
                  <c:v>2808.84304285396</c:v>
                </c:pt>
                <c:pt idx="63">
                  <c:v>2824.2736007793901</c:v>
                </c:pt>
                <c:pt idx="64">
                  <c:v>2855.1873183284602</c:v>
                </c:pt>
                <c:pt idx="65">
                  <c:v>2883.8257069902402</c:v>
                </c:pt>
                <c:pt idx="66">
                  <c:v>2915.7439089457398</c:v>
                </c:pt>
                <c:pt idx="67">
                  <c:v>2916.71730452676</c:v>
                </c:pt>
                <c:pt idx="68">
                  <c:v>3014.2515021209801</c:v>
                </c:pt>
                <c:pt idx="69">
                  <c:v>3111.2071470759802</c:v>
                </c:pt>
                <c:pt idx="70">
                  <c:v>3153.6909267936098</c:v>
                </c:pt>
                <c:pt idx="71">
                  <c:v>3268.8295391236002</c:v>
                </c:pt>
                <c:pt idx="72">
                  <c:v>3295.0112171477699</c:v>
                </c:pt>
                <c:pt idx="73">
                  <c:v>3389.0499443917902</c:v>
                </c:pt>
                <c:pt idx="74">
                  <c:v>3443.7976961253999</c:v>
                </c:pt>
                <c:pt idx="75">
                  <c:v>3449.0719657107202</c:v>
                </c:pt>
                <c:pt idx="76">
                  <c:v>3384.8914548963899</c:v>
                </c:pt>
                <c:pt idx="77">
                  <c:v>3390.7227477378501</c:v>
                </c:pt>
                <c:pt idx="78">
                  <c:v>3426.2722995087902</c:v>
                </c:pt>
                <c:pt idx="79">
                  <c:v>3452.3459178610301</c:v>
                </c:pt>
                <c:pt idx="80">
                  <c:v>3439.1948989399798</c:v>
                </c:pt>
                <c:pt idx="81">
                  <c:v>3436.1903447525101</c:v>
                </c:pt>
                <c:pt idx="82">
                  <c:v>3460.6332279090502</c:v>
                </c:pt>
                <c:pt idx="83">
                  <c:v>3438.7294085824101</c:v>
                </c:pt>
                <c:pt idx="84">
                  <c:v>3521.71167492208</c:v>
                </c:pt>
                <c:pt idx="85">
                  <c:v>3541.1956180080701</c:v>
                </c:pt>
                <c:pt idx="86">
                  <c:v>3524.2846343221099</c:v>
                </c:pt>
                <c:pt idx="87">
                  <c:v>3504.1790137897101</c:v>
                </c:pt>
                <c:pt idx="88">
                  <c:v>3599.7503887564098</c:v>
                </c:pt>
                <c:pt idx="89">
                  <c:v>3599.6193963290498</c:v>
                </c:pt>
                <c:pt idx="90">
                  <c:v>3590.41089615191</c:v>
                </c:pt>
                <c:pt idx="91">
                  <c:v>3580.1716272294898</c:v>
                </c:pt>
                <c:pt idx="92">
                  <c:v>3711.6889158531499</c:v>
                </c:pt>
                <c:pt idx="93">
                  <c:v>3736.4988551787101</c:v>
                </c:pt>
                <c:pt idx="94">
                  <c:v>3706.1954725253099</c:v>
                </c:pt>
                <c:pt idx="95">
                  <c:v>3691.9666636297102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24.040422713178302</c:v>
                </c:pt>
                <c:pt idx="1">
                  <c:v>24.113696655019702</c:v>
                </c:pt>
                <c:pt idx="2">
                  <c:v>24.060406515498698</c:v>
                </c:pt>
                <c:pt idx="3">
                  <c:v>24.0670677829388</c:v>
                </c:pt>
                <c:pt idx="4">
                  <c:v>24.000455108537601</c:v>
                </c:pt>
                <c:pt idx="5">
                  <c:v>24.007116375977699</c:v>
                </c:pt>
                <c:pt idx="6">
                  <c:v>24.040422713178302</c:v>
                </c:pt>
                <c:pt idx="7">
                  <c:v>24.020438910857902</c:v>
                </c:pt>
                <c:pt idx="8">
                  <c:v>24.000455108537601</c:v>
                </c:pt>
                <c:pt idx="9">
                  <c:v>23.973810038777</c:v>
                </c:pt>
                <c:pt idx="10">
                  <c:v>24.000455108537501</c:v>
                </c:pt>
                <c:pt idx="11">
                  <c:v>24.0337614457382</c:v>
                </c:pt>
                <c:pt idx="12">
                  <c:v>23.987132573657298</c:v>
                </c:pt>
                <c:pt idx="13">
                  <c:v>24.0670677829388</c:v>
                </c:pt>
                <c:pt idx="14">
                  <c:v>24.000455108537601</c:v>
                </c:pt>
                <c:pt idx="15">
                  <c:v>23.9937938410974</c:v>
                </c:pt>
                <c:pt idx="16">
                  <c:v>24.0670677829388</c:v>
                </c:pt>
                <c:pt idx="17">
                  <c:v>24.0870515852592</c:v>
                </c:pt>
                <c:pt idx="18">
                  <c:v>24.100374120139499</c:v>
                </c:pt>
                <c:pt idx="19">
                  <c:v>24.087051458206101</c:v>
                </c:pt>
                <c:pt idx="20">
                  <c:v>24.0537452480586</c:v>
                </c:pt>
                <c:pt idx="21">
                  <c:v>23.980471306217201</c:v>
                </c:pt>
                <c:pt idx="22">
                  <c:v>24.040422713178302</c:v>
                </c:pt>
                <c:pt idx="23">
                  <c:v>24.020438910857902</c:v>
                </c:pt>
                <c:pt idx="24">
                  <c:v>24.073728923325799</c:v>
                </c:pt>
                <c:pt idx="25">
                  <c:v>24.0537452480586</c:v>
                </c:pt>
                <c:pt idx="26">
                  <c:v>24.0870515852592</c:v>
                </c:pt>
                <c:pt idx="27">
                  <c:v>24.160324891835</c:v>
                </c:pt>
                <c:pt idx="28">
                  <c:v>24.147002992220301</c:v>
                </c:pt>
                <c:pt idx="29">
                  <c:v>24.0870515852592</c:v>
                </c:pt>
                <c:pt idx="30">
                  <c:v>24.0470839806184</c:v>
                </c:pt>
                <c:pt idx="31">
                  <c:v>24.020438910857902</c:v>
                </c:pt>
                <c:pt idx="32">
                  <c:v>24.0537452480586</c:v>
                </c:pt>
                <c:pt idx="33">
                  <c:v>24.073729050378901</c:v>
                </c:pt>
                <c:pt idx="34">
                  <c:v>24.0537452480586</c:v>
                </c:pt>
                <c:pt idx="35">
                  <c:v>24.040422713178302</c:v>
                </c:pt>
                <c:pt idx="36">
                  <c:v>24.0537452480586</c:v>
                </c:pt>
                <c:pt idx="37">
                  <c:v>23.9937938410974</c:v>
                </c:pt>
                <c:pt idx="38">
                  <c:v>24.0870515852592</c:v>
                </c:pt>
                <c:pt idx="39">
                  <c:v>24.0537452480586</c:v>
                </c:pt>
                <c:pt idx="40">
                  <c:v>24.073729050378901</c:v>
                </c:pt>
                <c:pt idx="41">
                  <c:v>24.0537452480586</c:v>
                </c:pt>
                <c:pt idx="42">
                  <c:v>24.080390317819099</c:v>
                </c:pt>
                <c:pt idx="43">
                  <c:v>24.007116375977699</c:v>
                </c:pt>
                <c:pt idx="44">
                  <c:v>23.9937938410974</c:v>
                </c:pt>
                <c:pt idx="45">
                  <c:v>23.980471306217201</c:v>
                </c:pt>
                <c:pt idx="46">
                  <c:v>23.980471306217201</c:v>
                </c:pt>
                <c:pt idx="47">
                  <c:v>24.0337614457382</c:v>
                </c:pt>
                <c:pt idx="48">
                  <c:v>24.060406515498698</c:v>
                </c:pt>
                <c:pt idx="49">
                  <c:v>24.027100178298099</c:v>
                </c:pt>
                <c:pt idx="50">
                  <c:v>24.0670677829388</c:v>
                </c:pt>
                <c:pt idx="51">
                  <c:v>24.060406515498698</c:v>
                </c:pt>
                <c:pt idx="52">
                  <c:v>24.0870515852592</c:v>
                </c:pt>
                <c:pt idx="53">
                  <c:v>24.0537452480586</c:v>
                </c:pt>
                <c:pt idx="54">
                  <c:v>24.113696655019702</c:v>
                </c:pt>
                <c:pt idx="55">
                  <c:v>24.0870515852592</c:v>
                </c:pt>
                <c:pt idx="56">
                  <c:v>24.0337614457382</c:v>
                </c:pt>
                <c:pt idx="57">
                  <c:v>23.980471306217201</c:v>
                </c:pt>
                <c:pt idx="58">
                  <c:v>24.093712852699301</c:v>
                </c:pt>
                <c:pt idx="59">
                  <c:v>24.080390317819099</c:v>
                </c:pt>
                <c:pt idx="60">
                  <c:v>24.000455108537501</c:v>
                </c:pt>
                <c:pt idx="61">
                  <c:v>24.007116375977699</c:v>
                </c:pt>
                <c:pt idx="62">
                  <c:v>24.007116375977699</c:v>
                </c:pt>
                <c:pt idx="63">
                  <c:v>24.020438910857902</c:v>
                </c:pt>
                <c:pt idx="64">
                  <c:v>24.020438910857902</c:v>
                </c:pt>
                <c:pt idx="65">
                  <c:v>23.980471306217201</c:v>
                </c:pt>
                <c:pt idx="66">
                  <c:v>24.0670677829388</c:v>
                </c:pt>
                <c:pt idx="67">
                  <c:v>24.093712852699301</c:v>
                </c:pt>
                <c:pt idx="68">
                  <c:v>24.0870515852592</c:v>
                </c:pt>
                <c:pt idx="69">
                  <c:v>24.0537452480586</c:v>
                </c:pt>
                <c:pt idx="70">
                  <c:v>24.020438783804799</c:v>
                </c:pt>
                <c:pt idx="71">
                  <c:v>24.040422713178302</c:v>
                </c:pt>
                <c:pt idx="72">
                  <c:v>24.1070353875796</c:v>
                </c:pt>
                <c:pt idx="73">
                  <c:v>23.9937938410974</c:v>
                </c:pt>
                <c:pt idx="74">
                  <c:v>23.980471306217201</c:v>
                </c:pt>
                <c:pt idx="75">
                  <c:v>24.000455108537601</c:v>
                </c:pt>
                <c:pt idx="76">
                  <c:v>24.073729050379001</c:v>
                </c:pt>
                <c:pt idx="77">
                  <c:v>24.000455108537501</c:v>
                </c:pt>
                <c:pt idx="78">
                  <c:v>24.0470839806184</c:v>
                </c:pt>
                <c:pt idx="79">
                  <c:v>24.0537452480586</c:v>
                </c:pt>
                <c:pt idx="80">
                  <c:v>24.040422713178302</c:v>
                </c:pt>
                <c:pt idx="81">
                  <c:v>24.060406515498698</c:v>
                </c:pt>
                <c:pt idx="82">
                  <c:v>24.020438910857902</c:v>
                </c:pt>
                <c:pt idx="83">
                  <c:v>24.007116375977699</c:v>
                </c:pt>
                <c:pt idx="84">
                  <c:v>24.093712852699301</c:v>
                </c:pt>
                <c:pt idx="85">
                  <c:v>24.153664259660498</c:v>
                </c:pt>
                <c:pt idx="86">
                  <c:v>24.073729050379001</c:v>
                </c:pt>
                <c:pt idx="87">
                  <c:v>24.100374120139499</c:v>
                </c:pt>
                <c:pt idx="88">
                  <c:v>24.000455108537501</c:v>
                </c:pt>
                <c:pt idx="89">
                  <c:v>23.987132573657298</c:v>
                </c:pt>
                <c:pt idx="90">
                  <c:v>24.027100178298099</c:v>
                </c:pt>
                <c:pt idx="91">
                  <c:v>24.0137776434178</c:v>
                </c:pt>
                <c:pt idx="92">
                  <c:v>24.0537452480586</c:v>
                </c:pt>
                <c:pt idx="93">
                  <c:v>24.080390317819099</c:v>
                </c:pt>
                <c:pt idx="94">
                  <c:v>24.1603255271006</c:v>
                </c:pt>
                <c:pt idx="95">
                  <c:v>24.0670677829388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381.42935668701398</c:v>
                </c:pt>
                <c:pt idx="1">
                  <c:v>380.51623426536003</c:v>
                </c:pt>
                <c:pt idx="2">
                  <c:v>379.536681463923</c:v>
                </c:pt>
                <c:pt idx="3">
                  <c:v>379.88187782940599</c:v>
                </c:pt>
                <c:pt idx="4">
                  <c:v>378.05061043938298</c:v>
                </c:pt>
                <c:pt idx="5">
                  <c:v>379.68363610457902</c:v>
                </c:pt>
                <c:pt idx="6">
                  <c:v>380.47906546726699</c:v>
                </c:pt>
                <c:pt idx="7">
                  <c:v>380.41586386751499</c:v>
                </c:pt>
                <c:pt idx="8">
                  <c:v>380.390802384415</c:v>
                </c:pt>
                <c:pt idx="9">
                  <c:v>381.09023716376697</c:v>
                </c:pt>
                <c:pt idx="10">
                  <c:v>378.86018737413599</c:v>
                </c:pt>
                <c:pt idx="11">
                  <c:v>380.21721946037098</c:v>
                </c:pt>
                <c:pt idx="12">
                  <c:v>379.11994187348301</c:v>
                </c:pt>
                <c:pt idx="13">
                  <c:v>378.17146150391198</c:v>
                </c:pt>
                <c:pt idx="14">
                  <c:v>377.98200069409103</c:v>
                </c:pt>
                <c:pt idx="15">
                  <c:v>378.23308898187997</c:v>
                </c:pt>
                <c:pt idx="16">
                  <c:v>379.12865933551802</c:v>
                </c:pt>
                <c:pt idx="17">
                  <c:v>378.79722738377399</c:v>
                </c:pt>
                <c:pt idx="18">
                  <c:v>378.17972991415098</c:v>
                </c:pt>
                <c:pt idx="19">
                  <c:v>375.69173891584802</c:v>
                </c:pt>
                <c:pt idx="20">
                  <c:v>374.92532708495997</c:v>
                </c:pt>
                <c:pt idx="21">
                  <c:v>373.99775446938003</c:v>
                </c:pt>
                <c:pt idx="22">
                  <c:v>375.901616939382</c:v>
                </c:pt>
                <c:pt idx="23">
                  <c:v>383.51962934322501</c:v>
                </c:pt>
                <c:pt idx="24">
                  <c:v>408.515382487068</c:v>
                </c:pt>
                <c:pt idx="25">
                  <c:v>413.42784317856899</c:v>
                </c:pt>
                <c:pt idx="26">
                  <c:v>419.13856909246698</c:v>
                </c:pt>
                <c:pt idx="27">
                  <c:v>420.89578198417502</c:v>
                </c:pt>
                <c:pt idx="28">
                  <c:v>425.81137139525299</c:v>
                </c:pt>
                <c:pt idx="29">
                  <c:v>428.48879879838898</c:v>
                </c:pt>
                <c:pt idx="30">
                  <c:v>431.69471623613299</c:v>
                </c:pt>
                <c:pt idx="31">
                  <c:v>435.59880427480601</c:v>
                </c:pt>
                <c:pt idx="32">
                  <c:v>445.76348703226199</c:v>
                </c:pt>
                <c:pt idx="33">
                  <c:v>447.49751518451598</c:v>
                </c:pt>
                <c:pt idx="34">
                  <c:v>442.37903001722799</c:v>
                </c:pt>
                <c:pt idx="35">
                  <c:v>443.67719971073802</c:v>
                </c:pt>
                <c:pt idx="36">
                  <c:v>437.88353344206598</c:v>
                </c:pt>
                <c:pt idx="37">
                  <c:v>437.61730918016201</c:v>
                </c:pt>
                <c:pt idx="38">
                  <c:v>437.89274632537501</c:v>
                </c:pt>
                <c:pt idx="39">
                  <c:v>429.26315445316197</c:v>
                </c:pt>
                <c:pt idx="40">
                  <c:v>396.72958125849999</c:v>
                </c:pt>
                <c:pt idx="41">
                  <c:v>396.63345488822398</c:v>
                </c:pt>
                <c:pt idx="42">
                  <c:v>396.66794157803702</c:v>
                </c:pt>
                <c:pt idx="43">
                  <c:v>397.835820357312</c:v>
                </c:pt>
                <c:pt idx="44">
                  <c:v>391.66995848393799</c:v>
                </c:pt>
                <c:pt idx="45">
                  <c:v>392.88634950014603</c:v>
                </c:pt>
                <c:pt idx="46">
                  <c:v>391.10129051610397</c:v>
                </c:pt>
                <c:pt idx="47">
                  <c:v>390.456784045267</c:v>
                </c:pt>
                <c:pt idx="48">
                  <c:v>388.81903845521703</c:v>
                </c:pt>
                <c:pt idx="49">
                  <c:v>390.40835722579402</c:v>
                </c:pt>
                <c:pt idx="50">
                  <c:v>389.21263479468502</c:v>
                </c:pt>
                <c:pt idx="51">
                  <c:v>388.669960580527</c:v>
                </c:pt>
                <c:pt idx="52">
                  <c:v>365.00387908986602</c:v>
                </c:pt>
                <c:pt idx="53">
                  <c:v>358.69662935380398</c:v>
                </c:pt>
                <c:pt idx="54">
                  <c:v>357.39648407644302</c:v>
                </c:pt>
                <c:pt idx="55">
                  <c:v>380.23448354951898</c:v>
                </c:pt>
                <c:pt idx="56">
                  <c:v>358.38015766025501</c:v>
                </c:pt>
                <c:pt idx="57">
                  <c:v>356.10857179976699</c:v>
                </c:pt>
                <c:pt idx="58">
                  <c:v>355.05542453405502</c:v>
                </c:pt>
                <c:pt idx="59">
                  <c:v>356.09389219894399</c:v>
                </c:pt>
                <c:pt idx="60">
                  <c:v>354.000025908118</c:v>
                </c:pt>
                <c:pt idx="61">
                  <c:v>354.51396202759702</c:v>
                </c:pt>
                <c:pt idx="62">
                  <c:v>352.52884802805301</c:v>
                </c:pt>
                <c:pt idx="63">
                  <c:v>350.92767819486698</c:v>
                </c:pt>
                <c:pt idx="64">
                  <c:v>349.20910328158402</c:v>
                </c:pt>
                <c:pt idx="65">
                  <c:v>350.20553335309398</c:v>
                </c:pt>
                <c:pt idx="66">
                  <c:v>352.48255786535901</c:v>
                </c:pt>
                <c:pt idx="67">
                  <c:v>376.22665722453303</c:v>
                </c:pt>
                <c:pt idx="68">
                  <c:v>382.75755671936503</c:v>
                </c:pt>
                <c:pt idx="69">
                  <c:v>384.75045835086598</c:v>
                </c:pt>
                <c:pt idx="70">
                  <c:v>385.68187719269798</c:v>
                </c:pt>
                <c:pt idx="71">
                  <c:v>388.85464533402097</c:v>
                </c:pt>
                <c:pt idx="72">
                  <c:v>415.26410138882198</c:v>
                </c:pt>
                <c:pt idx="73">
                  <c:v>428.50877916280001</c:v>
                </c:pt>
                <c:pt idx="74">
                  <c:v>429.71905672928898</c:v>
                </c:pt>
                <c:pt idx="75">
                  <c:v>431.322894027762</c:v>
                </c:pt>
                <c:pt idx="76">
                  <c:v>440.43064796647599</c:v>
                </c:pt>
                <c:pt idx="77">
                  <c:v>442.57971468144399</c:v>
                </c:pt>
                <c:pt idx="78">
                  <c:v>440.68819625482701</c:v>
                </c:pt>
                <c:pt idx="79">
                  <c:v>443.15477187537198</c:v>
                </c:pt>
                <c:pt idx="80">
                  <c:v>437.913759020817</c:v>
                </c:pt>
                <c:pt idx="81">
                  <c:v>439.145647204976</c:v>
                </c:pt>
                <c:pt idx="82">
                  <c:v>440.04363365251498</c:v>
                </c:pt>
                <c:pt idx="83">
                  <c:v>436.68168535874298</c:v>
                </c:pt>
                <c:pt idx="84">
                  <c:v>433.05191183579501</c:v>
                </c:pt>
                <c:pt idx="85">
                  <c:v>430.525658695895</c:v>
                </c:pt>
                <c:pt idx="86">
                  <c:v>427.24656777993403</c:v>
                </c:pt>
                <c:pt idx="87">
                  <c:v>417.58956248255402</c:v>
                </c:pt>
                <c:pt idx="88">
                  <c:v>378.16061348634702</c:v>
                </c:pt>
                <c:pt idx="89">
                  <c:v>378.22116958530199</c:v>
                </c:pt>
                <c:pt idx="90">
                  <c:v>378.02317435086297</c:v>
                </c:pt>
                <c:pt idx="91">
                  <c:v>378.11742397749202</c:v>
                </c:pt>
                <c:pt idx="92">
                  <c:v>374.25734057430299</c:v>
                </c:pt>
                <c:pt idx="93">
                  <c:v>374.22564093422199</c:v>
                </c:pt>
                <c:pt idx="94">
                  <c:v>373.155570028959</c:v>
                </c:pt>
                <c:pt idx="95">
                  <c:v>374.18108718648801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37.389193623020297</c:v>
                </c:pt>
                <c:pt idx="1">
                  <c:v>34.491754531964503</c:v>
                </c:pt>
                <c:pt idx="2">
                  <c:v>31.806245125391499</c:v>
                </c:pt>
                <c:pt idx="3">
                  <c:v>29.026723202622499</c:v>
                </c:pt>
                <c:pt idx="4">
                  <c:v>27.562856582782501</c:v>
                </c:pt>
                <c:pt idx="5">
                  <c:v>26.649300830504298</c:v>
                </c:pt>
                <c:pt idx="6">
                  <c:v>26.466690585536099</c:v>
                </c:pt>
                <c:pt idx="7">
                  <c:v>26.4252049814041</c:v>
                </c:pt>
                <c:pt idx="8">
                  <c:v>27.9857834839808</c:v>
                </c:pt>
                <c:pt idx="9">
                  <c:v>28.6824238890194</c:v>
                </c:pt>
                <c:pt idx="10">
                  <c:v>26.657030075039099</c:v>
                </c:pt>
                <c:pt idx="11">
                  <c:v>23.6847890671371</c:v>
                </c:pt>
                <c:pt idx="12">
                  <c:v>20.155278094980499</c:v>
                </c:pt>
                <c:pt idx="13">
                  <c:v>15.529976889296</c:v>
                </c:pt>
                <c:pt idx="14">
                  <c:v>12.7866396111522</c:v>
                </c:pt>
                <c:pt idx="15">
                  <c:v>10.973615594334101</c:v>
                </c:pt>
                <c:pt idx="16">
                  <c:v>10.182932669903</c:v>
                </c:pt>
                <c:pt idx="17">
                  <c:v>10.7015182824215</c:v>
                </c:pt>
                <c:pt idx="18">
                  <c:v>12.6465283677581</c:v>
                </c:pt>
                <c:pt idx="19">
                  <c:v>12.3816629118616</c:v>
                </c:pt>
                <c:pt idx="20">
                  <c:v>11.989571598552001</c:v>
                </c:pt>
                <c:pt idx="21">
                  <c:v>13.8522607093749</c:v>
                </c:pt>
                <c:pt idx="22">
                  <c:v>13.5406908038513</c:v>
                </c:pt>
                <c:pt idx="23">
                  <c:v>14.824753201364</c:v>
                </c:pt>
                <c:pt idx="24">
                  <c:v>16.1544582906462</c:v>
                </c:pt>
                <c:pt idx="25">
                  <c:v>15.8408348110693</c:v>
                </c:pt>
                <c:pt idx="26">
                  <c:v>15.2462644912152</c:v>
                </c:pt>
                <c:pt idx="27">
                  <c:v>17.792534194617399</c:v>
                </c:pt>
                <c:pt idx="28">
                  <c:v>18.434246576511899</c:v>
                </c:pt>
                <c:pt idx="29">
                  <c:v>15.4317171442798</c:v>
                </c:pt>
                <c:pt idx="30">
                  <c:v>11.8922060935461</c:v>
                </c:pt>
                <c:pt idx="31">
                  <c:v>8.8275055309550208</c:v>
                </c:pt>
                <c:pt idx="32">
                  <c:v>6.5311998438599801</c:v>
                </c:pt>
                <c:pt idx="33">
                  <c:v>5.0089481384777397</c:v>
                </c:pt>
                <c:pt idx="34">
                  <c:v>4.4049976745159602</c:v>
                </c:pt>
                <c:pt idx="35">
                  <c:v>3.6369922730807498</c:v>
                </c:pt>
                <c:pt idx="36">
                  <c:v>3.5871641107155998</c:v>
                </c:pt>
                <c:pt idx="37">
                  <c:v>3.4210525561016198</c:v>
                </c:pt>
                <c:pt idx="38">
                  <c:v>3.4932098819796602</c:v>
                </c:pt>
                <c:pt idx="39">
                  <c:v>3.1532296099464401</c:v>
                </c:pt>
                <c:pt idx="40">
                  <c:v>3.63199387870426</c:v>
                </c:pt>
                <c:pt idx="41">
                  <c:v>3.4968357123585299</c:v>
                </c:pt>
                <c:pt idx="42">
                  <c:v>3.4433980453670299</c:v>
                </c:pt>
                <c:pt idx="43">
                  <c:v>3.7392564085447901</c:v>
                </c:pt>
                <c:pt idx="44">
                  <c:v>3.8456992293421002</c:v>
                </c:pt>
                <c:pt idx="45">
                  <c:v>4.37976685317307</c:v>
                </c:pt>
                <c:pt idx="46">
                  <c:v>4.9894271935634196</c:v>
                </c:pt>
                <c:pt idx="47">
                  <c:v>4.7299040996111597</c:v>
                </c:pt>
                <c:pt idx="48">
                  <c:v>4.8089199029093903</c:v>
                </c:pt>
                <c:pt idx="49">
                  <c:v>5.4377373336591299</c:v>
                </c:pt>
                <c:pt idx="50">
                  <c:v>5.5334942380067202</c:v>
                </c:pt>
                <c:pt idx="51">
                  <c:v>3.87556899475867</c:v>
                </c:pt>
                <c:pt idx="52">
                  <c:v>4.4705443865525298</c:v>
                </c:pt>
                <c:pt idx="53">
                  <c:v>4.5441138612377099</c:v>
                </c:pt>
                <c:pt idx="54">
                  <c:v>3.9638437573783598</c:v>
                </c:pt>
                <c:pt idx="55">
                  <c:v>3.9780393775254699</c:v>
                </c:pt>
                <c:pt idx="56">
                  <c:v>5.2988493126937799</c:v>
                </c:pt>
                <c:pt idx="57">
                  <c:v>5.0135857460603503</c:v>
                </c:pt>
                <c:pt idx="58">
                  <c:v>4.1695738257551396</c:v>
                </c:pt>
                <c:pt idx="59">
                  <c:v>3.7262911291834802</c:v>
                </c:pt>
                <c:pt idx="60">
                  <c:v>5.6334826704885703</c:v>
                </c:pt>
                <c:pt idx="61">
                  <c:v>5.2398132943136098</c:v>
                </c:pt>
                <c:pt idx="62">
                  <c:v>4.8490620086404599</c:v>
                </c:pt>
                <c:pt idx="63">
                  <c:v>5.0017680807434104</c:v>
                </c:pt>
                <c:pt idx="64">
                  <c:v>6.9314700877722597</c:v>
                </c:pt>
                <c:pt idx="65">
                  <c:v>6.8164627360794396</c:v>
                </c:pt>
                <c:pt idx="66">
                  <c:v>6.4736980596624702</c:v>
                </c:pt>
                <c:pt idx="67">
                  <c:v>5.66513673373644</c:v>
                </c:pt>
                <c:pt idx="68">
                  <c:v>5.3174386369706497</c:v>
                </c:pt>
                <c:pt idx="69">
                  <c:v>6.1101914365337899</c:v>
                </c:pt>
                <c:pt idx="70">
                  <c:v>7.3817902199752501</c:v>
                </c:pt>
                <c:pt idx="71">
                  <c:v>6.9298180203118198</c:v>
                </c:pt>
                <c:pt idx="72">
                  <c:v>8.4215113219421003</c:v>
                </c:pt>
                <c:pt idx="73">
                  <c:v>10.2576897793437</c:v>
                </c:pt>
                <c:pt idx="74">
                  <c:v>12.246834533941399</c:v>
                </c:pt>
                <c:pt idx="75">
                  <c:v>14.352137782612701</c:v>
                </c:pt>
                <c:pt idx="76">
                  <c:v>15.555140754492101</c:v>
                </c:pt>
                <c:pt idx="77">
                  <c:v>17.138304163289401</c:v>
                </c:pt>
                <c:pt idx="78">
                  <c:v>16.740693380350599</c:v>
                </c:pt>
                <c:pt idx="79">
                  <c:v>18.351814175653001</c:v>
                </c:pt>
                <c:pt idx="80">
                  <c:v>21.5558500108075</c:v>
                </c:pt>
                <c:pt idx="81">
                  <c:v>25.968855966745799</c:v>
                </c:pt>
                <c:pt idx="82">
                  <c:v>29.561511890118499</c:v>
                </c:pt>
                <c:pt idx="83">
                  <c:v>32.991382180658803</c:v>
                </c:pt>
                <c:pt idx="84">
                  <c:v>35.701380906876999</c:v>
                </c:pt>
                <c:pt idx="85">
                  <c:v>37.339660187779401</c:v>
                </c:pt>
                <c:pt idx="86">
                  <c:v>37.285167013596102</c:v>
                </c:pt>
                <c:pt idx="87">
                  <c:v>36.922472845448297</c:v>
                </c:pt>
                <c:pt idx="88">
                  <c:v>39.9913013807328</c:v>
                </c:pt>
                <c:pt idx="89">
                  <c:v>42.366666033619403</c:v>
                </c:pt>
                <c:pt idx="90">
                  <c:v>43.685278625305401</c:v>
                </c:pt>
                <c:pt idx="91">
                  <c:v>49.8503533538236</c:v>
                </c:pt>
                <c:pt idx="92">
                  <c:v>48.974671373500399</c:v>
                </c:pt>
                <c:pt idx="93">
                  <c:v>46.415858491629002</c:v>
                </c:pt>
                <c:pt idx="94">
                  <c:v>47.347564335532503</c:v>
                </c:pt>
                <c:pt idx="95">
                  <c:v>51.392261840960799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4.7363172041776203</c:v>
                </c:pt>
                <c:pt idx="18">
                  <c:v>7.8927873117656402</c:v>
                </c:pt>
                <c:pt idx="19">
                  <c:v>7.8931307974558997</c:v>
                </c:pt>
                <c:pt idx="20">
                  <c:v>7.9034268645909904</c:v>
                </c:pt>
                <c:pt idx="21">
                  <c:v>8.6772849942481294</c:v>
                </c:pt>
                <c:pt idx="22">
                  <c:v>14.8101648146146</c:v>
                </c:pt>
                <c:pt idx="23">
                  <c:v>29.367046201770201</c:v>
                </c:pt>
                <c:pt idx="24">
                  <c:v>46.365129886248901</c:v>
                </c:pt>
                <c:pt idx="25">
                  <c:v>69.992360953384207</c:v>
                </c:pt>
                <c:pt idx="26">
                  <c:v>107.101538722635</c:v>
                </c:pt>
                <c:pt idx="27">
                  <c:v>163.54781445454299</c:v>
                </c:pt>
                <c:pt idx="28">
                  <c:v>235.56084853240401</c:v>
                </c:pt>
                <c:pt idx="29">
                  <c:v>316.17402583235298</c:v>
                </c:pt>
                <c:pt idx="30">
                  <c:v>401.80377052814998</c:v>
                </c:pt>
                <c:pt idx="31">
                  <c:v>493.936124284588</c:v>
                </c:pt>
                <c:pt idx="32">
                  <c:v>594.11494180066802</c:v>
                </c:pt>
                <c:pt idx="33">
                  <c:v>692.73980260800499</c:v>
                </c:pt>
                <c:pt idx="34">
                  <c:v>786.10919747013395</c:v>
                </c:pt>
                <c:pt idx="35">
                  <c:v>880.83465999710495</c:v>
                </c:pt>
                <c:pt idx="36">
                  <c:v>965.27208792237298</c:v>
                </c:pt>
                <c:pt idx="37">
                  <c:v>1049.1646003431199</c:v>
                </c:pt>
                <c:pt idx="38">
                  <c:v>1113.52810570418</c:v>
                </c:pt>
                <c:pt idx="39">
                  <c:v>1187.25512880209</c:v>
                </c:pt>
                <c:pt idx="40">
                  <c:v>1250.1593281999801</c:v>
                </c:pt>
                <c:pt idx="41">
                  <c:v>1311.1104673765999</c:v>
                </c:pt>
                <c:pt idx="42">
                  <c:v>1340.3699111292599</c:v>
                </c:pt>
                <c:pt idx="43">
                  <c:v>1387.5260775934901</c:v>
                </c:pt>
                <c:pt idx="44">
                  <c:v>1420.67458678875</c:v>
                </c:pt>
                <c:pt idx="45">
                  <c:v>1448.9229137617101</c:v>
                </c:pt>
                <c:pt idx="46">
                  <c:v>1458.0393066516499</c:v>
                </c:pt>
                <c:pt idx="47">
                  <c:v>1501.23221241837</c:v>
                </c:pt>
                <c:pt idx="48">
                  <c:v>1510.6907337110799</c:v>
                </c:pt>
                <c:pt idx="49">
                  <c:v>1519.6452842602901</c:v>
                </c:pt>
                <c:pt idx="50">
                  <c:v>1525.54157756473</c:v>
                </c:pt>
                <c:pt idx="51">
                  <c:v>1516.2912593871699</c:v>
                </c:pt>
                <c:pt idx="52">
                  <c:v>1498.9461668356701</c:v>
                </c:pt>
                <c:pt idx="53">
                  <c:v>1470.29813582202</c:v>
                </c:pt>
                <c:pt idx="54">
                  <c:v>1488.8319513583101</c:v>
                </c:pt>
                <c:pt idx="55">
                  <c:v>1464.5721447988501</c:v>
                </c:pt>
                <c:pt idx="56">
                  <c:v>1430.6254510983599</c:v>
                </c:pt>
                <c:pt idx="57">
                  <c:v>1410.3129687202099</c:v>
                </c:pt>
                <c:pt idx="58">
                  <c:v>1376.3049385741599</c:v>
                </c:pt>
                <c:pt idx="59">
                  <c:v>1334.9657731766499</c:v>
                </c:pt>
                <c:pt idx="60">
                  <c:v>1285.31291836888</c:v>
                </c:pt>
                <c:pt idx="61">
                  <c:v>1223.3985920668199</c:v>
                </c:pt>
                <c:pt idx="62">
                  <c:v>1208.90326839404</c:v>
                </c:pt>
                <c:pt idx="63">
                  <c:v>1155.3936115193801</c:v>
                </c:pt>
                <c:pt idx="64">
                  <c:v>1071.92033907122</c:v>
                </c:pt>
                <c:pt idx="65">
                  <c:v>1007.78766172396</c:v>
                </c:pt>
                <c:pt idx="66">
                  <c:v>941.23267144653403</c:v>
                </c:pt>
                <c:pt idx="67">
                  <c:v>856.513805996271</c:v>
                </c:pt>
                <c:pt idx="68">
                  <c:v>770.16409746551301</c:v>
                </c:pt>
                <c:pt idx="69">
                  <c:v>681.38449808978805</c:v>
                </c:pt>
                <c:pt idx="70">
                  <c:v>584.84552682743004</c:v>
                </c:pt>
                <c:pt idx="71">
                  <c:v>490.72826421377601</c:v>
                </c:pt>
                <c:pt idx="72">
                  <c:v>399.70190318065499</c:v>
                </c:pt>
                <c:pt idx="73">
                  <c:v>311.66663219357599</c:v>
                </c:pt>
                <c:pt idx="74">
                  <c:v>235.52507582021599</c:v>
                </c:pt>
                <c:pt idx="75">
                  <c:v>172.14655018874299</c:v>
                </c:pt>
                <c:pt idx="76">
                  <c:v>128.04961448172099</c:v>
                </c:pt>
                <c:pt idx="77">
                  <c:v>99.348061864443295</c:v>
                </c:pt>
                <c:pt idx="78">
                  <c:v>74.595810245219099</c:v>
                </c:pt>
                <c:pt idx="79">
                  <c:v>45.767580668369</c:v>
                </c:pt>
                <c:pt idx="80">
                  <c:v>32.341193729639002</c:v>
                </c:pt>
                <c:pt idx="81">
                  <c:v>22.4259889467397</c:v>
                </c:pt>
                <c:pt idx="82">
                  <c:v>17.9434167087582</c:v>
                </c:pt>
                <c:pt idx="83">
                  <c:v>16.881413494635201</c:v>
                </c:pt>
                <c:pt idx="84">
                  <c:v>16.932509762052899</c:v>
                </c:pt>
                <c:pt idx="85">
                  <c:v>15.8813993312846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283.49004259748898</c:v>
                </c:pt>
                <c:pt idx="1">
                  <c:v>278.46495475784599</c:v>
                </c:pt>
                <c:pt idx="2">
                  <c:v>278.49267723993597</c:v>
                </c:pt>
                <c:pt idx="3">
                  <c:v>271.92063083628699</c:v>
                </c:pt>
                <c:pt idx="4">
                  <c:v>189.29388793670401</c:v>
                </c:pt>
                <c:pt idx="5">
                  <c:v>186.130136805738</c:v>
                </c:pt>
                <c:pt idx="6">
                  <c:v>185.95442454646599</c:v>
                </c:pt>
                <c:pt idx="7">
                  <c:v>185.76265162157401</c:v>
                </c:pt>
                <c:pt idx="8">
                  <c:v>167.97278695609799</c:v>
                </c:pt>
                <c:pt idx="9">
                  <c:v>165.67830959267101</c:v>
                </c:pt>
                <c:pt idx="10">
                  <c:v>165.671285123617</c:v>
                </c:pt>
                <c:pt idx="11">
                  <c:v>165.600553811049</c:v>
                </c:pt>
                <c:pt idx="12">
                  <c:v>164.52665174132699</c:v>
                </c:pt>
                <c:pt idx="13">
                  <c:v>164.500889650799</c:v>
                </c:pt>
                <c:pt idx="14">
                  <c:v>164.440338898666</c:v>
                </c:pt>
                <c:pt idx="15">
                  <c:v>164.42520121063299</c:v>
                </c:pt>
                <c:pt idx="16">
                  <c:v>165.476561451142</c:v>
                </c:pt>
                <c:pt idx="17">
                  <c:v>165.476561451142</c:v>
                </c:pt>
                <c:pt idx="18">
                  <c:v>165.413439623551</c:v>
                </c:pt>
                <c:pt idx="19">
                  <c:v>165.40372857315199</c:v>
                </c:pt>
                <c:pt idx="20">
                  <c:v>165.40372857315199</c:v>
                </c:pt>
                <c:pt idx="21">
                  <c:v>165.40372857315199</c:v>
                </c:pt>
                <c:pt idx="22">
                  <c:v>165.38343376121799</c:v>
                </c:pt>
                <c:pt idx="23">
                  <c:v>165.32762302839899</c:v>
                </c:pt>
                <c:pt idx="24">
                  <c:v>172.63589860063101</c:v>
                </c:pt>
                <c:pt idx="25">
                  <c:v>172.94439557061699</c:v>
                </c:pt>
                <c:pt idx="26">
                  <c:v>172.89523177372601</c:v>
                </c:pt>
                <c:pt idx="27">
                  <c:v>172.89523177372601</c:v>
                </c:pt>
                <c:pt idx="28">
                  <c:v>179.03845936785299</c:v>
                </c:pt>
                <c:pt idx="29">
                  <c:v>178.665873743232</c:v>
                </c:pt>
                <c:pt idx="30">
                  <c:v>178.665873743232</c:v>
                </c:pt>
                <c:pt idx="31">
                  <c:v>178.665873743232</c:v>
                </c:pt>
                <c:pt idx="32">
                  <c:v>178.109813436015</c:v>
                </c:pt>
                <c:pt idx="33">
                  <c:v>178.33249488034701</c:v>
                </c:pt>
                <c:pt idx="34">
                  <c:v>178.30385904616</c:v>
                </c:pt>
                <c:pt idx="35">
                  <c:v>178.382390214515</c:v>
                </c:pt>
                <c:pt idx="36">
                  <c:v>169.532293951197</c:v>
                </c:pt>
                <c:pt idx="37">
                  <c:v>169.198546111177</c:v>
                </c:pt>
                <c:pt idx="38">
                  <c:v>169.27670509390001</c:v>
                </c:pt>
                <c:pt idx="39">
                  <c:v>169.22698408805999</c:v>
                </c:pt>
                <c:pt idx="40">
                  <c:v>159.39091354108501</c:v>
                </c:pt>
                <c:pt idx="41">
                  <c:v>159.86573470862399</c:v>
                </c:pt>
                <c:pt idx="42">
                  <c:v>159.85451138672099</c:v>
                </c:pt>
                <c:pt idx="43">
                  <c:v>159.80961809910701</c:v>
                </c:pt>
                <c:pt idx="44">
                  <c:v>161.82067931225001</c:v>
                </c:pt>
                <c:pt idx="45">
                  <c:v>161.71395401277101</c:v>
                </c:pt>
                <c:pt idx="46">
                  <c:v>161.73123497668499</c:v>
                </c:pt>
                <c:pt idx="47">
                  <c:v>161.43599658509001</c:v>
                </c:pt>
                <c:pt idx="48">
                  <c:v>160.13672435069401</c:v>
                </c:pt>
                <c:pt idx="49">
                  <c:v>160.13672435069401</c:v>
                </c:pt>
                <c:pt idx="50">
                  <c:v>160.06556416905099</c:v>
                </c:pt>
                <c:pt idx="51">
                  <c:v>160.00329901011301</c:v>
                </c:pt>
                <c:pt idx="52">
                  <c:v>158.951938769604</c:v>
                </c:pt>
                <c:pt idx="53">
                  <c:v>158.64169744684301</c:v>
                </c:pt>
                <c:pt idx="54">
                  <c:v>158.50848921454701</c:v>
                </c:pt>
                <c:pt idx="55">
                  <c:v>158.45546452647301</c:v>
                </c:pt>
                <c:pt idx="56">
                  <c:v>159.91597656044999</c:v>
                </c:pt>
                <c:pt idx="57">
                  <c:v>160.11115263097699</c:v>
                </c:pt>
                <c:pt idx="58">
                  <c:v>160.11115263097699</c:v>
                </c:pt>
                <c:pt idx="59">
                  <c:v>160.05718571433499</c:v>
                </c:pt>
                <c:pt idx="60">
                  <c:v>159.00582547382601</c:v>
                </c:pt>
                <c:pt idx="61">
                  <c:v>159.00582547382601</c:v>
                </c:pt>
                <c:pt idx="62">
                  <c:v>159.00348968813501</c:v>
                </c:pt>
                <c:pt idx="63">
                  <c:v>158.98830708114599</c:v>
                </c:pt>
                <c:pt idx="64">
                  <c:v>156.663503005704</c:v>
                </c:pt>
                <c:pt idx="65">
                  <c:v>155.83870542119001</c:v>
                </c:pt>
                <c:pt idx="66">
                  <c:v>155.85671792238099</c:v>
                </c:pt>
                <c:pt idx="67">
                  <c:v>156.06696002451201</c:v>
                </c:pt>
                <c:pt idx="68">
                  <c:v>162.71998140160099</c:v>
                </c:pt>
                <c:pt idx="69">
                  <c:v>162.71998140160099</c:v>
                </c:pt>
                <c:pt idx="70">
                  <c:v>162.71998140160099</c:v>
                </c:pt>
                <c:pt idx="71">
                  <c:v>162.71998140160099</c:v>
                </c:pt>
                <c:pt idx="72">
                  <c:v>165.867444063672</c:v>
                </c:pt>
                <c:pt idx="73">
                  <c:v>165.824426677204</c:v>
                </c:pt>
                <c:pt idx="74">
                  <c:v>165.824426677204</c:v>
                </c:pt>
                <c:pt idx="75">
                  <c:v>170.25035554124199</c:v>
                </c:pt>
                <c:pt idx="76">
                  <c:v>205.44375725566101</c:v>
                </c:pt>
                <c:pt idx="77">
                  <c:v>209.07788364706201</c:v>
                </c:pt>
                <c:pt idx="78">
                  <c:v>209.07788364706201</c:v>
                </c:pt>
                <c:pt idx="79">
                  <c:v>209.61238713359299</c:v>
                </c:pt>
                <c:pt idx="80">
                  <c:v>217.81211146444099</c:v>
                </c:pt>
                <c:pt idx="81">
                  <c:v>219.66187940305599</c:v>
                </c:pt>
                <c:pt idx="82">
                  <c:v>219.52487765801101</c:v>
                </c:pt>
                <c:pt idx="83">
                  <c:v>218.580762493468</c:v>
                </c:pt>
                <c:pt idx="84">
                  <c:v>204.59712798923201</c:v>
                </c:pt>
                <c:pt idx="85">
                  <c:v>202.51734933003101</c:v>
                </c:pt>
                <c:pt idx="86">
                  <c:v>202.529614343904</c:v>
                </c:pt>
                <c:pt idx="87">
                  <c:v>202.529614343904</c:v>
                </c:pt>
                <c:pt idx="88">
                  <c:v>203.245570090531</c:v>
                </c:pt>
                <c:pt idx="89">
                  <c:v>203.552226452837</c:v>
                </c:pt>
                <c:pt idx="90">
                  <c:v>203.587808682656</c:v>
                </c:pt>
                <c:pt idx="91">
                  <c:v>199.902287519569</c:v>
                </c:pt>
                <c:pt idx="92">
                  <c:v>166.324972502809</c:v>
                </c:pt>
                <c:pt idx="93">
                  <c:v>164.943307139376</c:v>
                </c:pt>
                <c:pt idx="94">
                  <c:v>164.94614879806599</c:v>
                </c:pt>
                <c:pt idx="95">
                  <c:v>164.94614879806599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104.823711741846</c:v>
                </c:pt>
                <c:pt idx="1">
                  <c:v>106.723150522043</c:v>
                </c:pt>
                <c:pt idx="2">
                  <c:v>106.46575574472</c:v>
                </c:pt>
                <c:pt idx="3">
                  <c:v>38.015532313339698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23.235711911967901</c:v>
                </c:pt>
                <c:pt idx="33">
                  <c:v>39.387937585879598</c:v>
                </c:pt>
                <c:pt idx="34">
                  <c:v>16.288418239047399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160.56295000327501</c:v>
                </c:pt>
                <c:pt idx="76">
                  <c:v>220.597931004125</c:v>
                </c:pt>
                <c:pt idx="77">
                  <c:v>241.759633115052</c:v>
                </c:pt>
                <c:pt idx="78">
                  <c:v>241.04195180505599</c:v>
                </c:pt>
                <c:pt idx="79">
                  <c:v>240.71274248082901</c:v>
                </c:pt>
                <c:pt idx="80">
                  <c:v>251.87707461101701</c:v>
                </c:pt>
                <c:pt idx="81">
                  <c:v>269.35702196075999</c:v>
                </c:pt>
                <c:pt idx="82">
                  <c:v>246.23991022003099</c:v>
                </c:pt>
                <c:pt idx="83">
                  <c:v>223.697462541504</c:v>
                </c:pt>
                <c:pt idx="84">
                  <c:v>232.13677618981799</c:v>
                </c:pt>
                <c:pt idx="85">
                  <c:v>239.90946702784299</c:v>
                </c:pt>
                <c:pt idx="86">
                  <c:v>239.277381870184</c:v>
                </c:pt>
                <c:pt idx="87">
                  <c:v>221.519722738133</c:v>
                </c:pt>
                <c:pt idx="88">
                  <c:v>121.202444267232</c:v>
                </c:pt>
                <c:pt idx="89">
                  <c:v>116.330115525663</c:v>
                </c:pt>
                <c:pt idx="90">
                  <c:v>115.80337839661701</c:v>
                </c:pt>
                <c:pt idx="91">
                  <c:v>116.343285285081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-1707.75387372095</c:v>
                </c:pt>
                <c:pt idx="1">
                  <c:v>-1795.3740010111101</c:v>
                </c:pt>
                <c:pt idx="2">
                  <c:v>-1853.03444974084</c:v>
                </c:pt>
                <c:pt idx="3">
                  <c:v>-1798.5144732527201</c:v>
                </c:pt>
                <c:pt idx="4">
                  <c:v>-1721.63336555197</c:v>
                </c:pt>
                <c:pt idx="5">
                  <c:v>-1714.3146262028899</c:v>
                </c:pt>
                <c:pt idx="6">
                  <c:v>-1746.19125639289</c:v>
                </c:pt>
                <c:pt idx="7">
                  <c:v>-1670.21158684438</c:v>
                </c:pt>
                <c:pt idx="8">
                  <c:v>-1649.4002790234599</c:v>
                </c:pt>
                <c:pt idx="9">
                  <c:v>-1658.3687517005101</c:v>
                </c:pt>
                <c:pt idx="10">
                  <c:v>-1670.33202828048</c:v>
                </c:pt>
                <c:pt idx="11">
                  <c:v>-1669.55931384309</c:v>
                </c:pt>
                <c:pt idx="12">
                  <c:v>-1688.715987064</c:v>
                </c:pt>
                <c:pt idx="13">
                  <c:v>-1702.3904489465399</c:v>
                </c:pt>
                <c:pt idx="14">
                  <c:v>-1730.88806776511</c:v>
                </c:pt>
                <c:pt idx="15">
                  <c:v>-1747.55854501198</c:v>
                </c:pt>
                <c:pt idx="16">
                  <c:v>-1763.7272159336601</c:v>
                </c:pt>
                <c:pt idx="17">
                  <c:v>-1750.73559863777</c:v>
                </c:pt>
                <c:pt idx="18">
                  <c:v>-1760.82193348736</c:v>
                </c:pt>
                <c:pt idx="19">
                  <c:v>-1830.1262684737401</c:v>
                </c:pt>
                <c:pt idx="20">
                  <c:v>-1846.13788490295</c:v>
                </c:pt>
                <c:pt idx="21">
                  <c:v>-1792.7920679123799</c:v>
                </c:pt>
                <c:pt idx="22">
                  <c:v>-1781.2282172902001</c:v>
                </c:pt>
                <c:pt idx="23">
                  <c:v>-1754.1072937323599</c:v>
                </c:pt>
                <c:pt idx="24">
                  <c:v>-1723.78058195065</c:v>
                </c:pt>
                <c:pt idx="25">
                  <c:v>-1714.67681357847</c:v>
                </c:pt>
                <c:pt idx="26">
                  <c:v>-1635.6554652797799</c:v>
                </c:pt>
                <c:pt idx="27">
                  <c:v>-1633.47003637893</c:v>
                </c:pt>
                <c:pt idx="28">
                  <c:v>-1600.9424000754</c:v>
                </c:pt>
                <c:pt idx="29">
                  <c:v>-1561.5976169606799</c:v>
                </c:pt>
                <c:pt idx="30">
                  <c:v>-1563.2111964791</c:v>
                </c:pt>
                <c:pt idx="31">
                  <c:v>-1573.0481840626301</c:v>
                </c:pt>
                <c:pt idx="32">
                  <c:v>-1528.24980543691</c:v>
                </c:pt>
                <c:pt idx="33">
                  <c:v>-1513.22260039042</c:v>
                </c:pt>
                <c:pt idx="34">
                  <c:v>-1437.60237065464</c:v>
                </c:pt>
                <c:pt idx="35">
                  <c:v>-1392.0142775413501</c:v>
                </c:pt>
                <c:pt idx="36">
                  <c:v>-1225.08745923785</c:v>
                </c:pt>
                <c:pt idx="37">
                  <c:v>-1138.32857016758</c:v>
                </c:pt>
                <c:pt idx="38">
                  <c:v>-1073.70111764031</c:v>
                </c:pt>
                <c:pt idx="39">
                  <c:v>-1119.9685001364501</c:v>
                </c:pt>
                <c:pt idx="40">
                  <c:v>-975.98375630675503</c:v>
                </c:pt>
                <c:pt idx="41">
                  <c:v>-942.78699343564904</c:v>
                </c:pt>
                <c:pt idx="42">
                  <c:v>-909.96298853489702</c:v>
                </c:pt>
                <c:pt idx="43">
                  <c:v>-878.83638757326298</c:v>
                </c:pt>
                <c:pt idx="44">
                  <c:v>-615.78360702120995</c:v>
                </c:pt>
                <c:pt idx="45">
                  <c:v>-510.80837633661298</c:v>
                </c:pt>
                <c:pt idx="46">
                  <c:v>-525.11483309817595</c:v>
                </c:pt>
                <c:pt idx="47">
                  <c:v>-581.01285685381401</c:v>
                </c:pt>
                <c:pt idx="48">
                  <c:v>-629.80281479793905</c:v>
                </c:pt>
                <c:pt idx="49">
                  <c:v>-705.14176773697795</c:v>
                </c:pt>
                <c:pt idx="50">
                  <c:v>-777.55480775428703</c:v>
                </c:pt>
                <c:pt idx="51">
                  <c:v>-715.72657145431504</c:v>
                </c:pt>
                <c:pt idx="52">
                  <c:v>-218.56016578300199</c:v>
                </c:pt>
                <c:pt idx="53">
                  <c:v>-131.69866944373399</c:v>
                </c:pt>
                <c:pt idx="54">
                  <c:v>-161.73733523953999</c:v>
                </c:pt>
                <c:pt idx="55">
                  <c:v>-140.33277604589699</c:v>
                </c:pt>
                <c:pt idx="56">
                  <c:v>-142.780945097017</c:v>
                </c:pt>
                <c:pt idx="57">
                  <c:v>-144.73777746260299</c:v>
                </c:pt>
                <c:pt idx="58">
                  <c:v>-136.61734064927501</c:v>
                </c:pt>
                <c:pt idx="59">
                  <c:v>-154.59099877768199</c:v>
                </c:pt>
                <c:pt idx="60">
                  <c:v>-101.348105778039</c:v>
                </c:pt>
                <c:pt idx="61">
                  <c:v>-98.624018964400605</c:v>
                </c:pt>
                <c:pt idx="62">
                  <c:v>-155.539597074368</c:v>
                </c:pt>
                <c:pt idx="63">
                  <c:v>-142.505493509605</c:v>
                </c:pt>
                <c:pt idx="64">
                  <c:v>-189.393420891734</c:v>
                </c:pt>
                <c:pt idx="65">
                  <c:v>-149.02840365813799</c:v>
                </c:pt>
                <c:pt idx="66">
                  <c:v>-319.45754456687303</c:v>
                </c:pt>
                <c:pt idx="67">
                  <c:v>-447.22481359305999</c:v>
                </c:pt>
                <c:pt idx="68">
                  <c:v>-741.06593409429797</c:v>
                </c:pt>
                <c:pt idx="69">
                  <c:v>-796.61566467000898</c:v>
                </c:pt>
                <c:pt idx="70">
                  <c:v>-760.30942871726995</c:v>
                </c:pt>
                <c:pt idx="71">
                  <c:v>-795.09525286954295</c:v>
                </c:pt>
                <c:pt idx="72">
                  <c:v>-693.39824075769297</c:v>
                </c:pt>
                <c:pt idx="73">
                  <c:v>-615.55287310771496</c:v>
                </c:pt>
                <c:pt idx="74">
                  <c:v>-577.02332830998103</c:v>
                </c:pt>
                <c:pt idx="75">
                  <c:v>-653.78100551131797</c:v>
                </c:pt>
                <c:pt idx="76">
                  <c:v>-581.12279697805502</c:v>
                </c:pt>
                <c:pt idx="77">
                  <c:v>-602.46203078674296</c:v>
                </c:pt>
                <c:pt idx="78">
                  <c:v>-611.021267043894</c:v>
                </c:pt>
                <c:pt idx="79">
                  <c:v>-601.649555868692</c:v>
                </c:pt>
                <c:pt idx="80">
                  <c:v>-556.56412422983601</c:v>
                </c:pt>
                <c:pt idx="81">
                  <c:v>-582.79016577960999</c:v>
                </c:pt>
                <c:pt idx="82">
                  <c:v>-594.14332900764805</c:v>
                </c:pt>
                <c:pt idx="83">
                  <c:v>-487.73487017536797</c:v>
                </c:pt>
                <c:pt idx="84">
                  <c:v>-447.94803032961403</c:v>
                </c:pt>
                <c:pt idx="85">
                  <c:v>-467.32575764969698</c:v>
                </c:pt>
                <c:pt idx="86">
                  <c:v>-509.04713115176003</c:v>
                </c:pt>
                <c:pt idx="87">
                  <c:v>-486.88719557260498</c:v>
                </c:pt>
                <c:pt idx="88">
                  <c:v>-450.89669972280097</c:v>
                </c:pt>
                <c:pt idx="89">
                  <c:v>-503.03453527156103</c:v>
                </c:pt>
                <c:pt idx="90">
                  <c:v>-484.57493735000497</c:v>
                </c:pt>
                <c:pt idx="91">
                  <c:v>-568.03238025219105</c:v>
                </c:pt>
                <c:pt idx="92">
                  <c:v>-642.43983020874498</c:v>
                </c:pt>
                <c:pt idx="93">
                  <c:v>-777.99003912749401</c:v>
                </c:pt>
                <c:pt idx="94">
                  <c:v>-877.93853629700504</c:v>
                </c:pt>
                <c:pt idx="95">
                  <c:v>-978.52334368198501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-143.99101318180001</c:v>
                </c:pt>
                <c:pt idx="45">
                  <c:v>-309.18504649909602</c:v>
                </c:pt>
                <c:pt idx="46">
                  <c:v>-309.06404492640098</c:v>
                </c:pt>
                <c:pt idx="47">
                  <c:v>-333.10500379979499</c:v>
                </c:pt>
                <c:pt idx="48">
                  <c:v>-359.45298546940501</c:v>
                </c:pt>
                <c:pt idx="49">
                  <c:v>-359.30128215823299</c:v>
                </c:pt>
                <c:pt idx="50">
                  <c:v>-359.25833254947798</c:v>
                </c:pt>
                <c:pt idx="51">
                  <c:v>-397.38042989929301</c:v>
                </c:pt>
                <c:pt idx="52">
                  <c:v>-704.620079665513</c:v>
                </c:pt>
                <c:pt idx="53">
                  <c:v>-796.22758021840002</c:v>
                </c:pt>
                <c:pt idx="54">
                  <c:v>-794.67790663496498</c:v>
                </c:pt>
                <c:pt idx="55">
                  <c:v>-794.21687792326497</c:v>
                </c:pt>
                <c:pt idx="56">
                  <c:v>-792.15428322766002</c:v>
                </c:pt>
                <c:pt idx="57">
                  <c:v>-792.46654442422903</c:v>
                </c:pt>
                <c:pt idx="58">
                  <c:v>-790.08810649160102</c:v>
                </c:pt>
                <c:pt idx="59">
                  <c:v>-787.981903633412</c:v>
                </c:pt>
                <c:pt idx="60">
                  <c:v>-786.12630820335096</c:v>
                </c:pt>
                <c:pt idx="61">
                  <c:v>-785.03741304012897</c:v>
                </c:pt>
                <c:pt idx="62">
                  <c:v>-782.19973946759796</c:v>
                </c:pt>
                <c:pt idx="63">
                  <c:v>-781.63328880244796</c:v>
                </c:pt>
                <c:pt idx="64">
                  <c:v>-609.20438183739202</c:v>
                </c:pt>
                <c:pt idx="65">
                  <c:v>-572.13885101766004</c:v>
                </c:pt>
                <c:pt idx="66">
                  <c:v>-435.70929673886098</c:v>
                </c:pt>
                <c:pt idx="67">
                  <c:v>-286.11313624989202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2529166666666667E-2"/>
          <c:w val="0.19904200363756794"/>
          <c:h val="0.7790851851851852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General</c:formatCode>
                <c:ptCount val="96"/>
                <c:pt idx="0">
                  <c:v>3620.2064438944899</c:v>
                </c:pt>
                <c:pt idx="1">
                  <c:v>3621.1999572865102</c:v>
                </c:pt>
                <c:pt idx="2">
                  <c:v>3620.7532352201101</c:v>
                </c:pt>
                <c:pt idx="3">
                  <c:v>3621.5000348292401</c:v>
                </c:pt>
                <c:pt idx="4">
                  <c:v>3621.7734467714099</c:v>
                </c:pt>
                <c:pt idx="5">
                  <c:v>3621.2266554457901</c:v>
                </c:pt>
                <c:pt idx="6">
                  <c:v>3623.9672052168798</c:v>
                </c:pt>
                <c:pt idx="7">
                  <c:v>3623.9872288363499</c:v>
                </c:pt>
                <c:pt idx="8">
                  <c:v>3624.6807298030999</c:v>
                </c:pt>
                <c:pt idx="9">
                  <c:v>3625.5475408940802</c:v>
                </c:pt>
                <c:pt idx="10">
                  <c:v>3626.4210428042502</c:v>
                </c:pt>
                <c:pt idx="11">
                  <c:v>3626.2476838419302</c:v>
                </c:pt>
                <c:pt idx="12">
                  <c:v>3627.1345511110999</c:v>
                </c:pt>
                <c:pt idx="13">
                  <c:v>3627.0811873512698</c:v>
                </c:pt>
                <c:pt idx="14">
                  <c:v>3626.4277010647102</c:v>
                </c:pt>
                <c:pt idx="15">
                  <c:v>3625.7608982572401</c:v>
                </c:pt>
                <c:pt idx="16">
                  <c:v>3627.6546442774402</c:v>
                </c:pt>
                <c:pt idx="17">
                  <c:v>3631.2153647575901</c:v>
                </c:pt>
                <c:pt idx="18">
                  <c:v>3632.9823759180299</c:v>
                </c:pt>
                <c:pt idx="19">
                  <c:v>3633.94258172841</c:v>
                </c:pt>
                <c:pt idx="20">
                  <c:v>3634.1626299107402</c:v>
                </c:pt>
                <c:pt idx="21">
                  <c:v>3633.80256290646</c:v>
                </c:pt>
                <c:pt idx="22">
                  <c:v>3633.56252366339</c:v>
                </c:pt>
                <c:pt idx="23">
                  <c:v>3637.4632875283601</c:v>
                </c:pt>
                <c:pt idx="24">
                  <c:v>3637.5299678091101</c:v>
                </c:pt>
                <c:pt idx="25">
                  <c:v>3637.7300412100799</c:v>
                </c:pt>
                <c:pt idx="26">
                  <c:v>3637.1099113432601</c:v>
                </c:pt>
                <c:pt idx="27">
                  <c:v>3635.1895160018698</c:v>
                </c:pt>
                <c:pt idx="28">
                  <c:v>3634.2092865720301</c:v>
                </c:pt>
                <c:pt idx="29">
                  <c:v>3631.3287342583499</c:v>
                </c:pt>
                <c:pt idx="30">
                  <c:v>3628.8215491905198</c:v>
                </c:pt>
                <c:pt idx="31">
                  <c:v>3627.2345226941302</c:v>
                </c:pt>
                <c:pt idx="32">
                  <c:v>3624.58735136307</c:v>
                </c:pt>
                <c:pt idx="33">
                  <c:v>3626.83447356838</c:v>
                </c:pt>
                <c:pt idx="34">
                  <c:v>3626.5943854872098</c:v>
                </c:pt>
                <c:pt idx="35">
                  <c:v>3627.0745128114499</c:v>
                </c:pt>
                <c:pt idx="36">
                  <c:v>3622.5536190796502</c:v>
                </c:pt>
                <c:pt idx="37">
                  <c:v>3624.0672419173702</c:v>
                </c:pt>
                <c:pt idx="38">
                  <c:v>3621.9534965529201</c:v>
                </c:pt>
                <c:pt idx="39">
                  <c:v>3618.5594604952698</c:v>
                </c:pt>
                <c:pt idx="40">
                  <c:v>3619.2062234039199</c:v>
                </c:pt>
                <c:pt idx="41">
                  <c:v>3618.2260753709002</c:v>
                </c:pt>
                <c:pt idx="42">
                  <c:v>3613.1850070759401</c:v>
                </c:pt>
                <c:pt idx="43">
                  <c:v>3612.9983315927002</c:v>
                </c:pt>
                <c:pt idx="44">
                  <c:v>3611.4579943163299</c:v>
                </c:pt>
                <c:pt idx="45">
                  <c:v>3608.3106883209398</c:v>
                </c:pt>
                <c:pt idx="46">
                  <c:v>3607.2237639301602</c:v>
                </c:pt>
                <c:pt idx="47">
                  <c:v>3607.5905217536301</c:v>
                </c:pt>
                <c:pt idx="48">
                  <c:v>3605.7501883313598</c:v>
                </c:pt>
                <c:pt idx="49">
                  <c:v>3606.08355717636</c:v>
                </c:pt>
                <c:pt idx="50">
                  <c:v>3608.33069566104</c:v>
                </c:pt>
                <c:pt idx="51">
                  <c:v>3605.9302055541398</c:v>
                </c:pt>
                <c:pt idx="52">
                  <c:v>3608.3440284613098</c:v>
                </c:pt>
                <c:pt idx="53">
                  <c:v>3609.3909381719</c:v>
                </c:pt>
                <c:pt idx="54">
                  <c:v>3608.3306793816701</c:v>
                </c:pt>
                <c:pt idx="55">
                  <c:v>3607.1904400691501</c:v>
                </c:pt>
                <c:pt idx="56">
                  <c:v>3605.8435179332901</c:v>
                </c:pt>
                <c:pt idx="57">
                  <c:v>3606.6169994223401</c:v>
                </c:pt>
                <c:pt idx="58">
                  <c:v>3605.2300463269298</c:v>
                </c:pt>
                <c:pt idx="59">
                  <c:v>3602.9962406425302</c:v>
                </c:pt>
                <c:pt idx="60">
                  <c:v>3602.5762004560502</c:v>
                </c:pt>
                <c:pt idx="61">
                  <c:v>3602.6295479365199</c:v>
                </c:pt>
                <c:pt idx="62">
                  <c:v>3600.4157333128601</c:v>
                </c:pt>
                <c:pt idx="63">
                  <c:v>3601.5293558629201</c:v>
                </c:pt>
                <c:pt idx="64">
                  <c:v>3602.9829241216198</c:v>
                </c:pt>
                <c:pt idx="65">
                  <c:v>3600.9424847396499</c:v>
                </c:pt>
                <c:pt idx="66">
                  <c:v>3599.9422968078002</c:v>
                </c:pt>
                <c:pt idx="67">
                  <c:v>3601.3692320246801</c:v>
                </c:pt>
                <c:pt idx="68">
                  <c:v>3601.9894107296</c:v>
                </c:pt>
                <c:pt idx="69">
                  <c:v>3600.02230988883</c:v>
                </c:pt>
                <c:pt idx="70">
                  <c:v>3600.4890718540601</c:v>
                </c:pt>
                <c:pt idx="71">
                  <c:v>3601.5226162056401</c:v>
                </c:pt>
                <c:pt idx="72">
                  <c:v>3603.1296500421199</c:v>
                </c:pt>
                <c:pt idx="73">
                  <c:v>3602.2561155732201</c:v>
                </c:pt>
                <c:pt idx="74">
                  <c:v>3601.39593018397</c:v>
                </c:pt>
                <c:pt idx="75">
                  <c:v>3601.3226079221299</c:v>
                </c:pt>
                <c:pt idx="76">
                  <c:v>3598.4353322305401</c:v>
                </c:pt>
                <c:pt idx="77">
                  <c:v>3595.9814946431702</c:v>
                </c:pt>
                <c:pt idx="78">
                  <c:v>3595.9881529036202</c:v>
                </c:pt>
                <c:pt idx="79">
                  <c:v>3597.96192828422</c:v>
                </c:pt>
                <c:pt idx="80">
                  <c:v>3598.8887776748602</c:v>
                </c:pt>
                <c:pt idx="81">
                  <c:v>3598.4486975895502</c:v>
                </c:pt>
                <c:pt idx="82">
                  <c:v>3595.9615361411702</c:v>
                </c:pt>
                <c:pt idx="83">
                  <c:v>3596.4549311482201</c:v>
                </c:pt>
                <c:pt idx="84">
                  <c:v>3597.7418638225099</c:v>
                </c:pt>
                <c:pt idx="85">
                  <c:v>3600.1556867296899</c:v>
                </c:pt>
                <c:pt idx="86">
                  <c:v>3603.0362553227301</c:v>
                </c:pt>
                <c:pt idx="87">
                  <c:v>3602.46947293638</c:v>
                </c:pt>
                <c:pt idx="88">
                  <c:v>3601.0358794590402</c:v>
                </c:pt>
                <c:pt idx="89">
                  <c:v>3601.08921066015</c:v>
                </c:pt>
                <c:pt idx="90">
                  <c:v>3601.4225795051502</c:v>
                </c:pt>
                <c:pt idx="91">
                  <c:v>3603.5963957279901</c:v>
                </c:pt>
                <c:pt idx="92">
                  <c:v>3605.1567077857299</c:v>
                </c:pt>
                <c:pt idx="93">
                  <c:v>3607.9905871587498</c:v>
                </c:pt>
                <c:pt idx="94">
                  <c:v>3609.8443510574898</c:v>
                </c:pt>
                <c:pt idx="95">
                  <c:v>3611.5580147374499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General</c:formatCode>
                <c:ptCount val="96"/>
                <c:pt idx="0">
                  <c:v>3130.6737686380302</c:v>
                </c:pt>
                <c:pt idx="1">
                  <c:v>3139.8112089311198</c:v>
                </c:pt>
                <c:pt idx="2">
                  <c:v>3166.19572673726</c:v>
                </c:pt>
                <c:pt idx="3">
                  <c:v>3127.2747458778099</c:v>
                </c:pt>
                <c:pt idx="4">
                  <c:v>3051.1710471493898</c:v>
                </c:pt>
                <c:pt idx="5">
                  <c:v>3089.8707361347501</c:v>
                </c:pt>
                <c:pt idx="6">
                  <c:v>3062.5992388546802</c:v>
                </c:pt>
                <c:pt idx="7">
                  <c:v>3060.7311229653201</c:v>
                </c:pt>
                <c:pt idx="8">
                  <c:v>3175.3642012637001</c:v>
                </c:pt>
                <c:pt idx="9">
                  <c:v>3177.3955269110402</c:v>
                </c:pt>
                <c:pt idx="10">
                  <c:v>3115.5146657789401</c:v>
                </c:pt>
                <c:pt idx="11">
                  <c:v>3074.15402189929</c:v>
                </c:pt>
                <c:pt idx="12">
                  <c:v>3063.82846793916</c:v>
                </c:pt>
                <c:pt idx="13">
                  <c:v>3046.6391595642999</c:v>
                </c:pt>
                <c:pt idx="14">
                  <c:v>3079.99302065765</c:v>
                </c:pt>
                <c:pt idx="15">
                  <c:v>3033.1200610959499</c:v>
                </c:pt>
                <c:pt idx="16">
                  <c:v>3062.34444186878</c:v>
                </c:pt>
                <c:pt idx="17">
                  <c:v>3060.46423514753</c:v>
                </c:pt>
                <c:pt idx="18">
                  <c:v>2977.1881198682499</c:v>
                </c:pt>
                <c:pt idx="19">
                  <c:v>2956.6582991348901</c:v>
                </c:pt>
                <c:pt idx="20">
                  <c:v>2950.25248085981</c:v>
                </c:pt>
                <c:pt idx="21">
                  <c:v>2906.7783134430101</c:v>
                </c:pt>
                <c:pt idx="22">
                  <c:v>2902.1023242266301</c:v>
                </c:pt>
                <c:pt idx="23">
                  <c:v>2902.1407216777602</c:v>
                </c:pt>
                <c:pt idx="24">
                  <c:v>2929.0859476945998</c:v>
                </c:pt>
                <c:pt idx="25">
                  <c:v>2928.7988480910799</c:v>
                </c:pt>
                <c:pt idx="26">
                  <c:v>2933.2676294405301</c:v>
                </c:pt>
                <c:pt idx="27">
                  <c:v>2935.82464271464</c:v>
                </c:pt>
                <c:pt idx="28">
                  <c:v>2894.97726617942</c:v>
                </c:pt>
                <c:pt idx="29">
                  <c:v>2887.37686053574</c:v>
                </c:pt>
                <c:pt idx="30">
                  <c:v>2863.22583565182</c:v>
                </c:pt>
                <c:pt idx="31">
                  <c:v>2819.5788220510899</c:v>
                </c:pt>
                <c:pt idx="32">
                  <c:v>2776.9279678067901</c:v>
                </c:pt>
                <c:pt idx="33">
                  <c:v>2671.0192318694799</c:v>
                </c:pt>
                <c:pt idx="34">
                  <c:v>2651.4394309556001</c:v>
                </c:pt>
                <c:pt idx="35">
                  <c:v>2664.8654267239099</c:v>
                </c:pt>
                <c:pt idx="36">
                  <c:v>2551.6532847327699</c:v>
                </c:pt>
                <c:pt idx="37">
                  <c:v>2470.3425885362699</c:v>
                </c:pt>
                <c:pt idx="38">
                  <c:v>2476.36466291535</c:v>
                </c:pt>
                <c:pt idx="39">
                  <c:v>2478.43344708001</c:v>
                </c:pt>
                <c:pt idx="40">
                  <c:v>2477.8364828461699</c:v>
                </c:pt>
                <c:pt idx="41">
                  <c:v>2465.5513410764001</c:v>
                </c:pt>
                <c:pt idx="42">
                  <c:v>2456.3296273556002</c:v>
                </c:pt>
                <c:pt idx="43">
                  <c:v>2453.1459004711</c:v>
                </c:pt>
                <c:pt idx="44">
                  <c:v>2365.5742288943302</c:v>
                </c:pt>
                <c:pt idx="45">
                  <c:v>2428.7435378311202</c:v>
                </c:pt>
                <c:pt idx="46">
                  <c:v>2416.3447027075399</c:v>
                </c:pt>
                <c:pt idx="47">
                  <c:v>2409.5840003967601</c:v>
                </c:pt>
                <c:pt idx="48">
                  <c:v>2395.6716698591499</c:v>
                </c:pt>
                <c:pt idx="49">
                  <c:v>2429.1248932112899</c:v>
                </c:pt>
                <c:pt idx="50">
                  <c:v>2415.4339533829202</c:v>
                </c:pt>
                <c:pt idx="51">
                  <c:v>2396.3297471533401</c:v>
                </c:pt>
                <c:pt idx="52">
                  <c:v>2376.9850915054099</c:v>
                </c:pt>
                <c:pt idx="53">
                  <c:v>2394.4511876843899</c:v>
                </c:pt>
                <c:pt idx="54">
                  <c:v>2401.3176435928899</c:v>
                </c:pt>
                <c:pt idx="55">
                  <c:v>2399.99435640204</c:v>
                </c:pt>
                <c:pt idx="56">
                  <c:v>2314.66261850398</c:v>
                </c:pt>
                <c:pt idx="57">
                  <c:v>2389.10982384612</c:v>
                </c:pt>
                <c:pt idx="58">
                  <c:v>2376.7808322201099</c:v>
                </c:pt>
                <c:pt idx="59">
                  <c:v>2371.71703039454</c:v>
                </c:pt>
                <c:pt idx="60">
                  <c:v>2356.2438953568098</c:v>
                </c:pt>
                <c:pt idx="61">
                  <c:v>2381.5079356753799</c:v>
                </c:pt>
                <c:pt idx="62">
                  <c:v>2368.7904066491601</c:v>
                </c:pt>
                <c:pt idx="63">
                  <c:v>2345.98426443376</c:v>
                </c:pt>
                <c:pt idx="64">
                  <c:v>2454.9481427409601</c:v>
                </c:pt>
                <c:pt idx="65">
                  <c:v>2516.4206006100999</c:v>
                </c:pt>
                <c:pt idx="66">
                  <c:v>2459.8720599011399</c:v>
                </c:pt>
                <c:pt idx="67">
                  <c:v>2511.8935888918099</c:v>
                </c:pt>
                <c:pt idx="68">
                  <c:v>2635.60218726929</c:v>
                </c:pt>
                <c:pt idx="69">
                  <c:v>2720.8745581944199</c:v>
                </c:pt>
                <c:pt idx="70">
                  <c:v>2763.55601838648</c:v>
                </c:pt>
                <c:pt idx="71">
                  <c:v>2814.6194889664398</c:v>
                </c:pt>
                <c:pt idx="72">
                  <c:v>2985.54777704244</c:v>
                </c:pt>
                <c:pt idx="73">
                  <c:v>3100.2948946176102</c:v>
                </c:pt>
                <c:pt idx="74">
                  <c:v>3231.10392462041</c:v>
                </c:pt>
                <c:pt idx="75">
                  <c:v>3304.1967920658299</c:v>
                </c:pt>
                <c:pt idx="76">
                  <c:v>3330.2852327434098</c:v>
                </c:pt>
                <c:pt idx="77">
                  <c:v>3345.30339669564</c:v>
                </c:pt>
                <c:pt idx="78">
                  <c:v>3380.5854489697699</c:v>
                </c:pt>
                <c:pt idx="79">
                  <c:v>3439.3228255910799</c:v>
                </c:pt>
                <c:pt idx="80">
                  <c:v>3450.70158325482</c:v>
                </c:pt>
                <c:pt idx="81">
                  <c:v>3471.09087689439</c:v>
                </c:pt>
                <c:pt idx="82">
                  <c:v>3485.1388421864499</c:v>
                </c:pt>
                <c:pt idx="83">
                  <c:v>3484.3667585605099</c:v>
                </c:pt>
                <c:pt idx="84">
                  <c:v>3584.0307116076601</c:v>
                </c:pt>
                <c:pt idx="85">
                  <c:v>3615.7444035850399</c:v>
                </c:pt>
                <c:pt idx="86">
                  <c:v>3615.2313174383698</c:v>
                </c:pt>
                <c:pt idx="87">
                  <c:v>3600.9547135269499</c:v>
                </c:pt>
                <c:pt idx="88">
                  <c:v>3496.7654619038999</c:v>
                </c:pt>
                <c:pt idx="89">
                  <c:v>3416.20872955803</c:v>
                </c:pt>
                <c:pt idx="90">
                  <c:v>3378.93348552732</c:v>
                </c:pt>
                <c:pt idx="91">
                  <c:v>3348.8731736293698</c:v>
                </c:pt>
                <c:pt idx="92">
                  <c:v>3503.0393352696901</c:v>
                </c:pt>
                <c:pt idx="93">
                  <c:v>3383.7487005081698</c:v>
                </c:pt>
                <c:pt idx="94">
                  <c:v>3346.0550873380898</c:v>
                </c:pt>
                <c:pt idx="95">
                  <c:v>3368.01156034418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General</c:formatCode>
                <c:ptCount val="96"/>
                <c:pt idx="0">
                  <c:v>368.716726096446</c:v>
                </c:pt>
                <c:pt idx="1">
                  <c:v>374.92438848301902</c:v>
                </c:pt>
                <c:pt idx="2">
                  <c:v>372.45777439103898</c:v>
                </c:pt>
                <c:pt idx="3">
                  <c:v>372.058052531263</c:v>
                </c:pt>
                <c:pt idx="4">
                  <c:v>373.24390254996098</c:v>
                </c:pt>
                <c:pt idx="5">
                  <c:v>373.027712934129</c:v>
                </c:pt>
                <c:pt idx="6">
                  <c:v>370.47369513296297</c:v>
                </c:pt>
                <c:pt idx="7">
                  <c:v>370.07195723609698</c:v>
                </c:pt>
                <c:pt idx="8">
                  <c:v>369.98421833038299</c:v>
                </c:pt>
                <c:pt idx="9">
                  <c:v>373.495865893808</c:v>
                </c:pt>
                <c:pt idx="10">
                  <c:v>374.70866522757399</c:v>
                </c:pt>
                <c:pt idx="11">
                  <c:v>375.80546955989001</c:v>
                </c:pt>
                <c:pt idx="12">
                  <c:v>375.64542536251702</c:v>
                </c:pt>
                <c:pt idx="13">
                  <c:v>377.261981059199</c:v>
                </c:pt>
                <c:pt idx="14">
                  <c:v>377.62125587124899</c:v>
                </c:pt>
                <c:pt idx="15">
                  <c:v>376.34392391893999</c:v>
                </c:pt>
                <c:pt idx="16">
                  <c:v>371.64630488879999</c:v>
                </c:pt>
                <c:pt idx="17">
                  <c:v>373.51458832017499</c:v>
                </c:pt>
                <c:pt idx="18">
                  <c:v>372.38894008371898</c:v>
                </c:pt>
                <c:pt idx="19">
                  <c:v>371.11636646473198</c:v>
                </c:pt>
                <c:pt idx="20">
                  <c:v>372.24021969949098</c:v>
                </c:pt>
                <c:pt idx="21">
                  <c:v>374.704924628637</c:v>
                </c:pt>
                <c:pt idx="22">
                  <c:v>367.04750082356401</c:v>
                </c:pt>
                <c:pt idx="23">
                  <c:v>372.98807230123901</c:v>
                </c:pt>
                <c:pt idx="24">
                  <c:v>400.314471318892</c:v>
                </c:pt>
                <c:pt idx="25">
                  <c:v>402.60054807503798</c:v>
                </c:pt>
                <c:pt idx="26">
                  <c:v>402.70018888646001</c:v>
                </c:pt>
                <c:pt idx="27">
                  <c:v>401.29702950120998</c:v>
                </c:pt>
                <c:pt idx="28">
                  <c:v>410.92457332923499</c:v>
                </c:pt>
                <c:pt idx="29">
                  <c:v>415.829999633044</c:v>
                </c:pt>
                <c:pt idx="30">
                  <c:v>417.41488654469998</c:v>
                </c:pt>
                <c:pt idx="31">
                  <c:v>416.70999253567902</c:v>
                </c:pt>
                <c:pt idx="32">
                  <c:v>417.598608247551</c:v>
                </c:pt>
                <c:pt idx="33">
                  <c:v>418.32892132662101</c:v>
                </c:pt>
                <c:pt idx="34">
                  <c:v>415.42675335180201</c:v>
                </c:pt>
                <c:pt idx="35">
                  <c:v>411.943128703919</c:v>
                </c:pt>
                <c:pt idx="36">
                  <c:v>402.31140949305399</c:v>
                </c:pt>
                <c:pt idx="37">
                  <c:v>403.43754352158101</c:v>
                </c:pt>
                <c:pt idx="38">
                  <c:v>400.15878953430598</c:v>
                </c:pt>
                <c:pt idx="39">
                  <c:v>397.52714216039698</c:v>
                </c:pt>
                <c:pt idx="40">
                  <c:v>381.76717785051801</c:v>
                </c:pt>
                <c:pt idx="41">
                  <c:v>384.703725330113</c:v>
                </c:pt>
                <c:pt idx="42">
                  <c:v>385.66024991541298</c:v>
                </c:pt>
                <c:pt idx="43">
                  <c:v>386.97985306467001</c:v>
                </c:pt>
                <c:pt idx="44">
                  <c:v>385.49502960353698</c:v>
                </c:pt>
                <c:pt idx="45">
                  <c:v>384.97169309369701</c:v>
                </c:pt>
                <c:pt idx="46">
                  <c:v>378.81836169220298</c:v>
                </c:pt>
                <c:pt idx="47">
                  <c:v>377.07651050489602</c:v>
                </c:pt>
                <c:pt idx="48">
                  <c:v>373.35714311037498</c:v>
                </c:pt>
                <c:pt idx="49">
                  <c:v>371.29512094367101</c:v>
                </c:pt>
                <c:pt idx="50">
                  <c:v>371.620652638558</c:v>
                </c:pt>
                <c:pt idx="51">
                  <c:v>372.43982680302298</c:v>
                </c:pt>
                <c:pt idx="52">
                  <c:v>368.22156795561102</c:v>
                </c:pt>
                <c:pt idx="53">
                  <c:v>370.57311733795399</c:v>
                </c:pt>
                <c:pt idx="54">
                  <c:v>373.60643945575902</c:v>
                </c:pt>
                <c:pt idx="55">
                  <c:v>376.801112551605</c:v>
                </c:pt>
                <c:pt idx="56">
                  <c:v>373.449599057086</c:v>
                </c:pt>
                <c:pt idx="57">
                  <c:v>375.23527840492397</c:v>
                </c:pt>
                <c:pt idx="58">
                  <c:v>372.77745957836697</c:v>
                </c:pt>
                <c:pt idx="59">
                  <c:v>373.673354884405</c:v>
                </c:pt>
                <c:pt idx="60">
                  <c:v>373.22821389506902</c:v>
                </c:pt>
                <c:pt idx="61">
                  <c:v>375.15978145936703</c:v>
                </c:pt>
                <c:pt idx="62">
                  <c:v>373.21030274145801</c:v>
                </c:pt>
                <c:pt idx="63">
                  <c:v>369.57508424925499</c:v>
                </c:pt>
                <c:pt idx="64">
                  <c:v>368.44671071928798</c:v>
                </c:pt>
                <c:pt idx="65">
                  <c:v>367.04359505532301</c:v>
                </c:pt>
                <c:pt idx="66">
                  <c:v>362.38439489101802</c:v>
                </c:pt>
                <c:pt idx="67">
                  <c:v>363.86332083642401</c:v>
                </c:pt>
                <c:pt idx="68">
                  <c:v>364.028477995331</c:v>
                </c:pt>
                <c:pt idx="69">
                  <c:v>365.69592284027698</c:v>
                </c:pt>
                <c:pt idx="70">
                  <c:v>366.03117766344002</c:v>
                </c:pt>
                <c:pt idx="71">
                  <c:v>365.806000894318</c:v>
                </c:pt>
                <c:pt idx="72">
                  <c:v>380.64712593870502</c:v>
                </c:pt>
                <c:pt idx="73">
                  <c:v>387.70485157849703</c:v>
                </c:pt>
                <c:pt idx="74">
                  <c:v>387.02372251752701</c:v>
                </c:pt>
                <c:pt idx="75">
                  <c:v>391.72077317094602</c:v>
                </c:pt>
                <c:pt idx="76">
                  <c:v>403.95964126164301</c:v>
                </c:pt>
                <c:pt idx="77">
                  <c:v>408.65847720091801</c:v>
                </c:pt>
                <c:pt idx="78">
                  <c:v>410.88972260615299</c:v>
                </c:pt>
                <c:pt idx="79">
                  <c:v>409.66011972469403</c:v>
                </c:pt>
                <c:pt idx="80">
                  <c:v>403.70703910122398</c:v>
                </c:pt>
                <c:pt idx="81">
                  <c:v>403.32348925944899</c:v>
                </c:pt>
                <c:pt idx="82">
                  <c:v>402.93411477075801</c:v>
                </c:pt>
                <c:pt idx="83">
                  <c:v>404.18229919888302</c:v>
                </c:pt>
                <c:pt idx="84">
                  <c:v>394.025895405185</c:v>
                </c:pt>
                <c:pt idx="85">
                  <c:v>396.36359242665998</c:v>
                </c:pt>
                <c:pt idx="86">
                  <c:v>396.281899203254</c:v>
                </c:pt>
                <c:pt idx="87">
                  <c:v>391.98881623230102</c:v>
                </c:pt>
                <c:pt idx="88">
                  <c:v>370.68357673876898</c:v>
                </c:pt>
                <c:pt idx="89">
                  <c:v>370.32632767964998</c:v>
                </c:pt>
                <c:pt idx="90">
                  <c:v>369.83796819883003</c:v>
                </c:pt>
                <c:pt idx="91">
                  <c:v>370.91234594024701</c:v>
                </c:pt>
                <c:pt idx="92">
                  <c:v>367.256245675927</c:v>
                </c:pt>
                <c:pt idx="93">
                  <c:v>367.17620171659797</c:v>
                </c:pt>
                <c:pt idx="94">
                  <c:v>366.27530518120199</c:v>
                </c:pt>
                <c:pt idx="95">
                  <c:v>363.82334743596601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General</c:formatCode>
                <c:ptCount val="96"/>
                <c:pt idx="0">
                  <c:v>4.4302441575670199</c:v>
                </c:pt>
                <c:pt idx="1">
                  <c:v>3.6371741132565698</c:v>
                </c:pt>
                <c:pt idx="2">
                  <c:v>3.5057945457804398</c:v>
                </c:pt>
                <c:pt idx="3">
                  <c:v>3.5234229821255698</c:v>
                </c:pt>
                <c:pt idx="4">
                  <c:v>3.3217636422457999</c:v>
                </c:pt>
                <c:pt idx="5">
                  <c:v>2.9014509194206202</c:v>
                </c:pt>
                <c:pt idx="6">
                  <c:v>2.2299595918728001</c:v>
                </c:pt>
                <c:pt idx="7">
                  <c:v>2.00187138399663</c:v>
                </c:pt>
                <c:pt idx="8">
                  <c:v>1.84460454017966</c:v>
                </c:pt>
                <c:pt idx="9">
                  <c:v>1.7323173357975299</c:v>
                </c:pt>
                <c:pt idx="10">
                  <c:v>1.4931924843662301</c:v>
                </c:pt>
                <c:pt idx="11">
                  <c:v>1.58514604445645</c:v>
                </c:pt>
                <c:pt idx="12">
                  <c:v>1.9134684889392599</c:v>
                </c:pt>
                <c:pt idx="13">
                  <c:v>1.85914262584121</c:v>
                </c:pt>
                <c:pt idx="14">
                  <c:v>1.92063308277114</c:v>
                </c:pt>
                <c:pt idx="15">
                  <c:v>2.2198452854619402</c:v>
                </c:pt>
                <c:pt idx="16">
                  <c:v>2.5283839693205499</c:v>
                </c:pt>
                <c:pt idx="17">
                  <c:v>2.6941797803495802</c:v>
                </c:pt>
                <c:pt idx="18">
                  <c:v>2.9413891057126098</c:v>
                </c:pt>
                <c:pt idx="19">
                  <c:v>3.6603639691277801</c:v>
                </c:pt>
                <c:pt idx="20">
                  <c:v>4.9582207680856598</c:v>
                </c:pt>
                <c:pt idx="21">
                  <c:v>6.5666311626816896</c:v>
                </c:pt>
                <c:pt idx="22">
                  <c:v>6.7952404485588396</c:v>
                </c:pt>
                <c:pt idx="23">
                  <c:v>6.9535308462134804</c:v>
                </c:pt>
                <c:pt idx="24">
                  <c:v>7.3751384683601202</c:v>
                </c:pt>
                <c:pt idx="25">
                  <c:v>7.8842991394337902</c:v>
                </c:pt>
                <c:pt idx="26">
                  <c:v>8.0412093262316695</c:v>
                </c:pt>
                <c:pt idx="27">
                  <c:v>8.0108018634368303</c:v>
                </c:pt>
                <c:pt idx="28">
                  <c:v>7.8271701578354502</c:v>
                </c:pt>
                <c:pt idx="29">
                  <c:v>6.2341517231074599</c:v>
                </c:pt>
                <c:pt idx="30">
                  <c:v>5.0297652579530396</c:v>
                </c:pt>
                <c:pt idx="31">
                  <c:v>4.0702834761352902</c:v>
                </c:pt>
                <c:pt idx="32">
                  <c:v>5.4677711534754199</c:v>
                </c:pt>
                <c:pt idx="33">
                  <c:v>5.66981205307314</c:v>
                </c:pt>
                <c:pt idx="34">
                  <c:v>6.5250346067757503</c:v>
                </c:pt>
                <c:pt idx="35">
                  <c:v>6.5550123534229501</c:v>
                </c:pt>
                <c:pt idx="36">
                  <c:v>8.7595677955507707</c:v>
                </c:pt>
                <c:pt idx="37">
                  <c:v>10.502250966384301</c:v>
                </c:pt>
                <c:pt idx="38">
                  <c:v>12.202903139763301</c:v>
                </c:pt>
                <c:pt idx="39">
                  <c:v>13.051821417942</c:v>
                </c:pt>
                <c:pt idx="40">
                  <c:v>15.8422447676482</c:v>
                </c:pt>
                <c:pt idx="41">
                  <c:v>19.550726821266601</c:v>
                </c:pt>
                <c:pt idx="42">
                  <c:v>23.2054557328416</c:v>
                </c:pt>
                <c:pt idx="43">
                  <c:v>27.170727624310199</c:v>
                </c:pt>
                <c:pt idx="44">
                  <c:v>23.5554135444659</c:v>
                </c:pt>
                <c:pt idx="45">
                  <c:v>21.804523730448299</c:v>
                </c:pt>
                <c:pt idx="46">
                  <c:v>26.966019449183399</c:v>
                </c:pt>
                <c:pt idx="47">
                  <c:v>28.966874965793799</c:v>
                </c:pt>
                <c:pt idx="48">
                  <c:v>29.886144094281899</c:v>
                </c:pt>
                <c:pt idx="49">
                  <c:v>30.697785915914601</c:v>
                </c:pt>
                <c:pt idx="50">
                  <c:v>29.258516866987499</c:v>
                </c:pt>
                <c:pt idx="51">
                  <c:v>34.902496760562798</c:v>
                </c:pt>
                <c:pt idx="52">
                  <c:v>27.950730786497299</c:v>
                </c:pt>
                <c:pt idx="53">
                  <c:v>27.429331491075398</c:v>
                </c:pt>
                <c:pt idx="54">
                  <c:v>36.055288115213799</c:v>
                </c:pt>
                <c:pt idx="55">
                  <c:v>34.497962930826397</c:v>
                </c:pt>
                <c:pt idx="56">
                  <c:v>28.4136406442652</c:v>
                </c:pt>
                <c:pt idx="57">
                  <c:v>32.000868253556298</c:v>
                </c:pt>
                <c:pt idx="58">
                  <c:v>32.1624491382115</c:v>
                </c:pt>
                <c:pt idx="59">
                  <c:v>29.386011728295401</c:v>
                </c:pt>
                <c:pt idx="60">
                  <c:v>30.265597596027401</c:v>
                </c:pt>
                <c:pt idx="61">
                  <c:v>30.313793272786501</c:v>
                </c:pt>
                <c:pt idx="62">
                  <c:v>27.806247846301599</c:v>
                </c:pt>
                <c:pt idx="63">
                  <c:v>29.2634400784573</c:v>
                </c:pt>
                <c:pt idx="64">
                  <c:v>30.295566351286698</c:v>
                </c:pt>
                <c:pt idx="65">
                  <c:v>27.306417118408199</c:v>
                </c:pt>
                <c:pt idx="66">
                  <c:v>24.4054103954083</c:v>
                </c:pt>
                <c:pt idx="67">
                  <c:v>23.4535865359986</c:v>
                </c:pt>
                <c:pt idx="68">
                  <c:v>26.1791385971949</c:v>
                </c:pt>
                <c:pt idx="69">
                  <c:v>23.339087971137602</c:v>
                </c:pt>
                <c:pt idx="70">
                  <c:v>26.636145641626701</c:v>
                </c:pt>
                <c:pt idx="71">
                  <c:v>29.748040970394602</c:v>
                </c:pt>
                <c:pt idx="72">
                  <c:v>25.367128719333699</c:v>
                </c:pt>
                <c:pt idx="73">
                  <c:v>25.308563281481302</c:v>
                </c:pt>
                <c:pt idx="74">
                  <c:v>25.7513762715901</c:v>
                </c:pt>
                <c:pt idx="75">
                  <c:v>21.8655102799747</c:v>
                </c:pt>
                <c:pt idx="76">
                  <c:v>22.790274655968101</c:v>
                </c:pt>
                <c:pt idx="77">
                  <c:v>22.227544641258199</c:v>
                </c:pt>
                <c:pt idx="78">
                  <c:v>17.2181316200354</c:v>
                </c:pt>
                <c:pt idx="79">
                  <c:v>15.492504390097499</c:v>
                </c:pt>
                <c:pt idx="80">
                  <c:v>14.9572836907208</c:v>
                </c:pt>
                <c:pt idx="81">
                  <c:v>13.7657607841884</c:v>
                </c:pt>
                <c:pt idx="82">
                  <c:v>14.2014775347024</c:v>
                </c:pt>
                <c:pt idx="83">
                  <c:v>14.950913325214399</c:v>
                </c:pt>
                <c:pt idx="84">
                  <c:v>16.817582747160699</c:v>
                </c:pt>
                <c:pt idx="85">
                  <c:v>20.7142903836573</c:v>
                </c:pt>
                <c:pt idx="86">
                  <c:v>23.773830895275399</c:v>
                </c:pt>
                <c:pt idx="87">
                  <c:v>21.0818003032755</c:v>
                </c:pt>
                <c:pt idx="88">
                  <c:v>21.429735118254701</c:v>
                </c:pt>
                <c:pt idx="89">
                  <c:v>21.0496757151002</c:v>
                </c:pt>
                <c:pt idx="90">
                  <c:v>20.4224292763646</c:v>
                </c:pt>
                <c:pt idx="91">
                  <c:v>22.295550511352999</c:v>
                </c:pt>
                <c:pt idx="92">
                  <c:v>25.801357099813998</c:v>
                </c:pt>
                <c:pt idx="93">
                  <c:v>28.219322050663301</c:v>
                </c:pt>
                <c:pt idx="94">
                  <c:v>32.666461714672202</c:v>
                </c:pt>
                <c:pt idx="95">
                  <c:v>29.6237517685773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8.77361180454578</c:v>
                </c:pt>
                <c:pt idx="16">
                  <c:v>21.933830177376301</c:v>
                </c:pt>
                <c:pt idx="17">
                  <c:v>21.860669634176698</c:v>
                </c:pt>
                <c:pt idx="18">
                  <c:v>21.844495788493099</c:v>
                </c:pt>
                <c:pt idx="19">
                  <c:v>21.8644576548283</c:v>
                </c:pt>
                <c:pt idx="20">
                  <c:v>23.677782686716199</c:v>
                </c:pt>
                <c:pt idx="21">
                  <c:v>31.3577081033147</c:v>
                </c:pt>
                <c:pt idx="22">
                  <c:v>43.866917008922897</c:v>
                </c:pt>
                <c:pt idx="23">
                  <c:v>58.139976851811802</c:v>
                </c:pt>
                <c:pt idx="24">
                  <c:v>77.396221974195797</c:v>
                </c:pt>
                <c:pt idx="25">
                  <c:v>104.01459634208101</c:v>
                </c:pt>
                <c:pt idx="26">
                  <c:v>142.13109848390999</c:v>
                </c:pt>
                <c:pt idx="27">
                  <c:v>195.96575347439301</c:v>
                </c:pt>
                <c:pt idx="28">
                  <c:v>265.37359636085603</c:v>
                </c:pt>
                <c:pt idx="29">
                  <c:v>348.76107725095301</c:v>
                </c:pt>
                <c:pt idx="30">
                  <c:v>437.37452031575299</c:v>
                </c:pt>
                <c:pt idx="31">
                  <c:v>535.20549289701398</c:v>
                </c:pt>
                <c:pt idx="32">
                  <c:v>629.37039084505705</c:v>
                </c:pt>
                <c:pt idx="33">
                  <c:v>722.76850536024403</c:v>
                </c:pt>
                <c:pt idx="34">
                  <c:v>814.93509928030403</c:v>
                </c:pt>
                <c:pt idx="35">
                  <c:v>904.55532267265505</c:v>
                </c:pt>
                <c:pt idx="36">
                  <c:v>986.06865227666901</c:v>
                </c:pt>
                <c:pt idx="37">
                  <c:v>1072.54261401335</c:v>
                </c:pt>
                <c:pt idx="38">
                  <c:v>1146.1639069591799</c:v>
                </c:pt>
                <c:pt idx="39">
                  <c:v>1210.6363988334799</c:v>
                </c:pt>
                <c:pt idx="40">
                  <c:v>1270.8500791287099</c:v>
                </c:pt>
                <c:pt idx="41">
                  <c:v>1318.23164614537</c:v>
                </c:pt>
                <c:pt idx="42">
                  <c:v>1361.09216272088</c:v>
                </c:pt>
                <c:pt idx="43">
                  <c:v>1384.3574373086601</c:v>
                </c:pt>
                <c:pt idx="44">
                  <c:v>1369.05505012664</c:v>
                </c:pt>
                <c:pt idx="45">
                  <c:v>1365.72186092225</c:v>
                </c:pt>
                <c:pt idx="46">
                  <c:v>1371.9026973202699</c:v>
                </c:pt>
                <c:pt idx="47">
                  <c:v>1370.39508890569</c:v>
                </c:pt>
                <c:pt idx="48">
                  <c:v>1380.8184809475599</c:v>
                </c:pt>
                <c:pt idx="49">
                  <c:v>1393.23522759559</c:v>
                </c:pt>
                <c:pt idx="50">
                  <c:v>1409.99102888838</c:v>
                </c:pt>
                <c:pt idx="51">
                  <c:v>1400.092931294</c:v>
                </c:pt>
                <c:pt idx="52">
                  <c:v>1393.3044841620799</c:v>
                </c:pt>
                <c:pt idx="53">
                  <c:v>1354.6010421411499</c:v>
                </c:pt>
                <c:pt idx="54">
                  <c:v>1355.3348444803401</c:v>
                </c:pt>
                <c:pt idx="55">
                  <c:v>1379.27239229987</c:v>
                </c:pt>
                <c:pt idx="56">
                  <c:v>1350.91773778723</c:v>
                </c:pt>
                <c:pt idx="57">
                  <c:v>1264.4025354497001</c:v>
                </c:pt>
                <c:pt idx="58">
                  <c:v>1276.5430097302201</c:v>
                </c:pt>
                <c:pt idx="59">
                  <c:v>1268.15683190715</c:v>
                </c:pt>
                <c:pt idx="60">
                  <c:v>1214.37375613526</c:v>
                </c:pt>
                <c:pt idx="61">
                  <c:v>1141.12203048945</c:v>
                </c:pt>
                <c:pt idx="62">
                  <c:v>1111.0662748145601</c:v>
                </c:pt>
                <c:pt idx="63">
                  <c:v>1055.89805985979</c:v>
                </c:pt>
                <c:pt idx="64">
                  <c:v>988.72987452054701</c:v>
                </c:pt>
                <c:pt idx="65">
                  <c:v>947.17740315884498</c:v>
                </c:pt>
                <c:pt idx="66">
                  <c:v>918.54618178712099</c:v>
                </c:pt>
                <c:pt idx="67">
                  <c:v>840.64744183504604</c:v>
                </c:pt>
                <c:pt idx="68">
                  <c:v>746.26626730743203</c:v>
                </c:pt>
                <c:pt idx="69">
                  <c:v>688.14245239893705</c:v>
                </c:pt>
                <c:pt idx="70">
                  <c:v>614.86761112738395</c:v>
                </c:pt>
                <c:pt idx="71">
                  <c:v>522.13667906616899</c:v>
                </c:pt>
                <c:pt idx="72">
                  <c:v>435.05153735763099</c:v>
                </c:pt>
                <c:pt idx="73">
                  <c:v>367.79867194622199</c:v>
                </c:pt>
                <c:pt idx="74">
                  <c:v>290.66269267202102</c:v>
                </c:pt>
                <c:pt idx="75">
                  <c:v>217.83816731007201</c:v>
                </c:pt>
                <c:pt idx="76">
                  <c:v>164.95685322340799</c:v>
                </c:pt>
                <c:pt idx="77">
                  <c:v>125.969524264358</c:v>
                </c:pt>
                <c:pt idx="78">
                  <c:v>102.394922101679</c:v>
                </c:pt>
                <c:pt idx="79">
                  <c:v>85.311528866202593</c:v>
                </c:pt>
                <c:pt idx="80">
                  <c:v>69.453060596102404</c:v>
                </c:pt>
                <c:pt idx="81">
                  <c:v>51.730819414015997</c:v>
                </c:pt>
                <c:pt idx="82">
                  <c:v>35.267235244508299</c:v>
                </c:pt>
                <c:pt idx="83">
                  <c:v>25.600517230375999</c:v>
                </c:pt>
                <c:pt idx="84">
                  <c:v>21.047966865493098</c:v>
                </c:pt>
                <c:pt idx="85">
                  <c:v>19.653416099836299</c:v>
                </c:pt>
                <c:pt idx="86">
                  <c:v>19.598181013696902</c:v>
                </c:pt>
                <c:pt idx="87">
                  <c:v>19.665358837745501</c:v>
                </c:pt>
                <c:pt idx="88">
                  <c:v>5.2399232842792296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General</c:formatCode>
                <c:ptCount val="96"/>
                <c:pt idx="0">
                  <c:v>171.764556903163</c:v>
                </c:pt>
                <c:pt idx="1">
                  <c:v>171.61975658511199</c:v>
                </c:pt>
                <c:pt idx="2">
                  <c:v>171.55274156188199</c:v>
                </c:pt>
                <c:pt idx="3">
                  <c:v>167.634649564082</c:v>
                </c:pt>
                <c:pt idx="4">
                  <c:v>119.343385809721</c:v>
                </c:pt>
                <c:pt idx="5">
                  <c:v>117.303640327354</c:v>
                </c:pt>
                <c:pt idx="6">
                  <c:v>117.270646158942</c:v>
                </c:pt>
                <c:pt idx="7">
                  <c:v>117.27581712574499</c:v>
                </c:pt>
                <c:pt idx="8">
                  <c:v>117.309428409964</c:v>
                </c:pt>
                <c:pt idx="9">
                  <c:v>117.309428409964</c:v>
                </c:pt>
                <c:pt idx="10">
                  <c:v>117.309428409964</c:v>
                </c:pt>
                <c:pt idx="11">
                  <c:v>117.309428409964</c:v>
                </c:pt>
                <c:pt idx="12">
                  <c:v>118.394669060273</c:v>
                </c:pt>
                <c:pt idx="13">
                  <c:v>118.47717600859799</c:v>
                </c:pt>
                <c:pt idx="14">
                  <c:v>118.517871429021</c:v>
                </c:pt>
                <c:pt idx="15">
                  <c:v>118.559874494657</c:v>
                </c:pt>
                <c:pt idx="16">
                  <c:v>121.35347219854999</c:v>
                </c:pt>
                <c:pt idx="17">
                  <c:v>121.95021656073401</c:v>
                </c:pt>
                <c:pt idx="18">
                  <c:v>121.877471412997</c:v>
                </c:pt>
                <c:pt idx="19">
                  <c:v>123.986419975</c:v>
                </c:pt>
                <c:pt idx="20">
                  <c:v>151.14914207527099</c:v>
                </c:pt>
                <c:pt idx="21">
                  <c:v>155.34046126892099</c:v>
                </c:pt>
                <c:pt idx="22">
                  <c:v>155.316920343194</c:v>
                </c:pt>
                <c:pt idx="23">
                  <c:v>153.05003981281499</c:v>
                </c:pt>
                <c:pt idx="24">
                  <c:v>125.230645775223</c:v>
                </c:pt>
                <c:pt idx="25">
                  <c:v>123.747047487404</c:v>
                </c:pt>
                <c:pt idx="26">
                  <c:v>123.631931654059</c:v>
                </c:pt>
                <c:pt idx="27">
                  <c:v>123.54826223177</c:v>
                </c:pt>
                <c:pt idx="28">
                  <c:v>125.672445495285</c:v>
                </c:pt>
                <c:pt idx="29">
                  <c:v>125.665322720346</c:v>
                </c:pt>
                <c:pt idx="30">
                  <c:v>125.665322720346</c:v>
                </c:pt>
                <c:pt idx="31">
                  <c:v>125.649080651796</c:v>
                </c:pt>
                <c:pt idx="32">
                  <c:v>120.948983145662</c:v>
                </c:pt>
                <c:pt idx="33">
                  <c:v>120.791473443469</c:v>
                </c:pt>
                <c:pt idx="34">
                  <c:v>120.747213323685</c:v>
                </c:pt>
                <c:pt idx="35">
                  <c:v>120.747213323685</c:v>
                </c:pt>
                <c:pt idx="36">
                  <c:v>116.394134718895</c:v>
                </c:pt>
                <c:pt idx="37">
                  <c:v>116.36990271178</c:v>
                </c:pt>
                <c:pt idx="38">
                  <c:v>116.36990271178</c:v>
                </c:pt>
                <c:pt idx="39">
                  <c:v>116.36990271178</c:v>
                </c:pt>
                <c:pt idx="40">
                  <c:v>114.193357889566</c:v>
                </c:pt>
                <c:pt idx="41">
                  <c:v>114.10846858719199</c:v>
                </c:pt>
                <c:pt idx="42">
                  <c:v>114.10846858719199</c:v>
                </c:pt>
                <c:pt idx="43">
                  <c:v>114.10846858719199</c:v>
                </c:pt>
                <c:pt idx="44">
                  <c:v>116.283093064241</c:v>
                </c:pt>
                <c:pt idx="45">
                  <c:v>116.34109753430199</c:v>
                </c:pt>
                <c:pt idx="46">
                  <c:v>116.377157962384</c:v>
                </c:pt>
                <c:pt idx="47">
                  <c:v>116.410411562307</c:v>
                </c:pt>
                <c:pt idx="48">
                  <c:v>113.321177299811</c:v>
                </c:pt>
                <c:pt idx="49">
                  <c:v>113.145633795694</c:v>
                </c:pt>
                <c:pt idx="50">
                  <c:v>113.178348661245</c:v>
                </c:pt>
                <c:pt idx="51">
                  <c:v>113.178348661245</c:v>
                </c:pt>
                <c:pt idx="52">
                  <c:v>114.26358931155301</c:v>
                </c:pt>
                <c:pt idx="53">
                  <c:v>114.26358931155301</c:v>
                </c:pt>
                <c:pt idx="54">
                  <c:v>114.26358931155301</c:v>
                </c:pt>
                <c:pt idx="55">
                  <c:v>114.26358931155301</c:v>
                </c:pt>
                <c:pt idx="56">
                  <c:v>117.101460934779</c:v>
                </c:pt>
                <c:pt idx="57">
                  <c:v>117.538056569121</c:v>
                </c:pt>
                <c:pt idx="58">
                  <c:v>117.486894467174</c:v>
                </c:pt>
                <c:pt idx="59">
                  <c:v>117.46759938652001</c:v>
                </c:pt>
                <c:pt idx="60">
                  <c:v>116.340079127625</c:v>
                </c:pt>
                <c:pt idx="61">
                  <c:v>116.26178600942001</c:v>
                </c:pt>
                <c:pt idx="62">
                  <c:v>116.19327953099101</c:v>
                </c:pt>
                <c:pt idx="63">
                  <c:v>115.149007532165</c:v>
                </c:pt>
                <c:pt idx="64">
                  <c:v>110.952715533228</c:v>
                </c:pt>
                <c:pt idx="65">
                  <c:v>109.658692682392</c:v>
                </c:pt>
                <c:pt idx="66">
                  <c:v>110.441383200313</c:v>
                </c:pt>
                <c:pt idx="67">
                  <c:v>110.44636925316701</c:v>
                </c:pt>
                <c:pt idx="68">
                  <c:v>116.162749409954</c:v>
                </c:pt>
                <c:pt idx="69">
                  <c:v>116.18347633175701</c:v>
                </c:pt>
                <c:pt idx="70">
                  <c:v>116.18347633175701</c:v>
                </c:pt>
                <c:pt idx="71">
                  <c:v>116.142352021368</c:v>
                </c:pt>
                <c:pt idx="72">
                  <c:v>113.95691642606501</c:v>
                </c:pt>
                <c:pt idx="73">
                  <c:v>113.95691642606501</c:v>
                </c:pt>
                <c:pt idx="74">
                  <c:v>113.95691642606501</c:v>
                </c:pt>
                <c:pt idx="75">
                  <c:v>117.934219526443</c:v>
                </c:pt>
                <c:pt idx="76">
                  <c:v>155.94883092271999</c:v>
                </c:pt>
                <c:pt idx="77">
                  <c:v>164.280865261814</c:v>
                </c:pt>
                <c:pt idx="78">
                  <c:v>164.207288277294</c:v>
                </c:pt>
                <c:pt idx="79">
                  <c:v>168.710149389116</c:v>
                </c:pt>
                <c:pt idx="80">
                  <c:v>223.657626452389</c:v>
                </c:pt>
                <c:pt idx="81">
                  <c:v>230.49274925128</c:v>
                </c:pt>
                <c:pt idx="82">
                  <c:v>230.39579362372399</c:v>
                </c:pt>
                <c:pt idx="83">
                  <c:v>230.521677520731</c:v>
                </c:pt>
                <c:pt idx="84">
                  <c:v>230.98519993801401</c:v>
                </c:pt>
                <c:pt idx="85">
                  <c:v>230.88990136023699</c:v>
                </c:pt>
                <c:pt idx="86">
                  <c:v>230.92970808973899</c:v>
                </c:pt>
                <c:pt idx="87">
                  <c:v>230.80981982055101</c:v>
                </c:pt>
                <c:pt idx="88">
                  <c:v>233.379671093555</c:v>
                </c:pt>
                <c:pt idx="89">
                  <c:v>233.696379562673</c:v>
                </c:pt>
                <c:pt idx="90">
                  <c:v>233.76581337075899</c:v>
                </c:pt>
                <c:pt idx="91">
                  <c:v>228.20011545156299</c:v>
                </c:pt>
                <c:pt idx="92">
                  <c:v>172.49958819652099</c:v>
                </c:pt>
                <c:pt idx="93">
                  <c:v>165.795381161991</c:v>
                </c:pt>
                <c:pt idx="94">
                  <c:v>165.81089847825601</c:v>
                </c:pt>
                <c:pt idx="95">
                  <c:v>166.475911966636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General</c:formatCode>
                <c:ptCount val="96"/>
                <c:pt idx="0">
                  <c:v>61.672853332473501</c:v>
                </c:pt>
                <c:pt idx="1">
                  <c:v>59.004853826575697</c:v>
                </c:pt>
                <c:pt idx="2">
                  <c:v>19.674856187485499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59.175711110673703</c:v>
                </c:pt>
                <c:pt idx="31">
                  <c:v>77.917423688907306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206.85541817461799</c:v>
                </c:pt>
                <c:pt idx="77">
                  <c:v>225.748273802429</c:v>
                </c:pt>
                <c:pt idx="78">
                  <c:v>224.30256159972399</c:v>
                </c:pt>
                <c:pt idx="79">
                  <c:v>265.66313040802902</c:v>
                </c:pt>
                <c:pt idx="80">
                  <c:v>265.636838077199</c:v>
                </c:pt>
                <c:pt idx="81">
                  <c:v>267.35198725972703</c:v>
                </c:pt>
                <c:pt idx="82">
                  <c:v>267.39141422468799</c:v>
                </c:pt>
                <c:pt idx="83">
                  <c:v>288.45941148994302</c:v>
                </c:pt>
                <c:pt idx="84">
                  <c:v>262.37741429316702</c:v>
                </c:pt>
                <c:pt idx="85">
                  <c:v>270.97284460939699</c:v>
                </c:pt>
                <c:pt idx="86">
                  <c:v>304.79598645395401</c:v>
                </c:pt>
                <c:pt idx="87">
                  <c:v>195.19113057937199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-1712.5896515091799</c:v>
                </c:pt>
                <c:pt idx="1">
                  <c:v>-1770.93101408851</c:v>
                </c:pt>
                <c:pt idx="2">
                  <c:v>-1827.2672837995201</c:v>
                </c:pt>
                <c:pt idx="3">
                  <c:v>-1811.9430588619</c:v>
                </c:pt>
                <c:pt idx="4">
                  <c:v>-1714.14417464436</c:v>
                </c:pt>
                <c:pt idx="5">
                  <c:v>-1765.21366549252</c:v>
                </c:pt>
                <c:pt idx="6">
                  <c:v>-1769.8098824789299</c:v>
                </c:pt>
                <c:pt idx="7">
                  <c:v>-1771.92781701232</c:v>
                </c:pt>
                <c:pt idx="8">
                  <c:v>-1851.8494678314701</c:v>
                </c:pt>
                <c:pt idx="9">
                  <c:v>-1899.3624337875101</c:v>
                </c:pt>
                <c:pt idx="10">
                  <c:v>-1877.8234569633901</c:v>
                </c:pt>
                <c:pt idx="11">
                  <c:v>-1831.13810388148</c:v>
                </c:pt>
                <c:pt idx="12">
                  <c:v>-1813.90858711445</c:v>
                </c:pt>
                <c:pt idx="13">
                  <c:v>-1791.4108747252001</c:v>
                </c:pt>
                <c:pt idx="14">
                  <c:v>-1811.6447746630599</c:v>
                </c:pt>
                <c:pt idx="15">
                  <c:v>-1785.53579090115</c:v>
                </c:pt>
                <c:pt idx="16">
                  <c:v>-1827.9616407937999</c:v>
                </c:pt>
                <c:pt idx="17">
                  <c:v>-1883.72156312744</c:v>
                </c:pt>
                <c:pt idx="18">
                  <c:v>-1889.3967309326599</c:v>
                </c:pt>
                <c:pt idx="19">
                  <c:v>-1965.73326407937</c:v>
                </c:pt>
                <c:pt idx="20">
                  <c:v>-1971.34164294928</c:v>
                </c:pt>
                <c:pt idx="21">
                  <c:v>-1993.7909923249999</c:v>
                </c:pt>
                <c:pt idx="22">
                  <c:v>-1999.2560048049099</c:v>
                </c:pt>
                <c:pt idx="23">
                  <c:v>-2013.33686238718</c:v>
                </c:pt>
                <c:pt idx="24">
                  <c:v>-1975.8222491500001</c:v>
                </c:pt>
                <c:pt idx="25">
                  <c:v>-1940.4457753669799</c:v>
                </c:pt>
                <c:pt idx="26">
                  <c:v>-1870.5393012843699</c:v>
                </c:pt>
                <c:pt idx="27">
                  <c:v>-1869.9785141109301</c:v>
                </c:pt>
                <c:pt idx="28">
                  <c:v>-1778.3548252139001</c:v>
                </c:pt>
                <c:pt idx="29">
                  <c:v>-1728.6040797601599</c:v>
                </c:pt>
                <c:pt idx="30">
                  <c:v>-1739.80455281682</c:v>
                </c:pt>
                <c:pt idx="31">
                  <c:v>-1695.91684873237</c:v>
                </c:pt>
                <c:pt idx="32">
                  <c:v>-1556.7617760073001</c:v>
                </c:pt>
                <c:pt idx="33">
                  <c:v>-1402.2579265484501</c:v>
                </c:pt>
                <c:pt idx="34">
                  <c:v>-1332.99046729668</c:v>
                </c:pt>
                <c:pt idx="35">
                  <c:v>-1298.70918876678</c:v>
                </c:pt>
                <c:pt idx="36">
                  <c:v>-1172.0886290543399</c:v>
                </c:pt>
                <c:pt idx="37">
                  <c:v>-1090.58552057216</c:v>
                </c:pt>
                <c:pt idx="38">
                  <c:v>-1060.87426507959</c:v>
                </c:pt>
                <c:pt idx="39">
                  <c:v>-1080.40971874039</c:v>
                </c:pt>
                <c:pt idx="40">
                  <c:v>-979.53447031555595</c:v>
                </c:pt>
                <c:pt idx="41">
                  <c:v>-961.76094611904898</c:v>
                </c:pt>
                <c:pt idx="42">
                  <c:v>-945.46919124342105</c:v>
                </c:pt>
                <c:pt idx="43">
                  <c:v>-950.14806326028099</c:v>
                </c:pt>
                <c:pt idx="44">
                  <c:v>-754.33793386313596</c:v>
                </c:pt>
                <c:pt idx="45">
                  <c:v>-731.19934714636599</c:v>
                </c:pt>
                <c:pt idx="46">
                  <c:v>-749.22429381013501</c:v>
                </c:pt>
                <c:pt idx="47">
                  <c:v>-794.62287920589301</c:v>
                </c:pt>
                <c:pt idx="48">
                  <c:v>-605.69112869550395</c:v>
                </c:pt>
                <c:pt idx="49">
                  <c:v>-581.86923731760101</c:v>
                </c:pt>
                <c:pt idx="50">
                  <c:v>-624.30065362567802</c:v>
                </c:pt>
                <c:pt idx="51">
                  <c:v>-609.21642853278297</c:v>
                </c:pt>
                <c:pt idx="52">
                  <c:v>-710.91507175266497</c:v>
                </c:pt>
                <c:pt idx="53">
                  <c:v>-690.26958308916699</c:v>
                </c:pt>
                <c:pt idx="54">
                  <c:v>-697.48430548368299</c:v>
                </c:pt>
                <c:pt idx="55">
                  <c:v>-721.11851246709102</c:v>
                </c:pt>
                <c:pt idx="56">
                  <c:v>-537.52433652748505</c:v>
                </c:pt>
                <c:pt idx="57">
                  <c:v>-495.090511325965</c:v>
                </c:pt>
                <c:pt idx="58">
                  <c:v>-509.65937006829898</c:v>
                </c:pt>
                <c:pt idx="59">
                  <c:v>-495.00673134025601</c:v>
                </c:pt>
                <c:pt idx="60">
                  <c:v>-369.97088139761001</c:v>
                </c:pt>
                <c:pt idx="61">
                  <c:v>-343.08503654412601</c:v>
                </c:pt>
                <c:pt idx="62">
                  <c:v>-383.745865861102</c:v>
                </c:pt>
                <c:pt idx="63">
                  <c:v>-385.28565791859501</c:v>
                </c:pt>
                <c:pt idx="64">
                  <c:v>-543.03954133099296</c:v>
                </c:pt>
                <c:pt idx="65">
                  <c:v>-686.50808692312603</c:v>
                </c:pt>
                <c:pt idx="66">
                  <c:v>-671.489547947152</c:v>
                </c:pt>
                <c:pt idx="67">
                  <c:v>-710.45656092217905</c:v>
                </c:pt>
                <c:pt idx="68">
                  <c:v>-824.13518465193397</c:v>
                </c:pt>
                <c:pt idx="69">
                  <c:v>-896.16810589889496</c:v>
                </c:pt>
                <c:pt idx="70">
                  <c:v>-870.68861811569604</c:v>
                </c:pt>
                <c:pt idx="71">
                  <c:v>-841.92901841620903</c:v>
                </c:pt>
                <c:pt idx="72">
                  <c:v>-932.14938701839606</c:v>
                </c:pt>
                <c:pt idx="73">
                  <c:v>-932.61241376942098</c:v>
                </c:pt>
                <c:pt idx="74">
                  <c:v>-891.50761553007305</c:v>
                </c:pt>
                <c:pt idx="75">
                  <c:v>-898.56561696743904</c:v>
                </c:pt>
                <c:pt idx="76">
                  <c:v>-1070.8751494508599</c:v>
                </c:pt>
                <c:pt idx="77">
                  <c:v>-1077.7258773803101</c:v>
                </c:pt>
                <c:pt idx="78">
                  <c:v>-1077.04040733126</c:v>
                </c:pt>
                <c:pt idx="79">
                  <c:v>-1133.21123818504</c:v>
                </c:pt>
                <c:pt idx="80">
                  <c:v>-1213.2894811650301</c:v>
                </c:pt>
                <c:pt idx="81">
                  <c:v>-1232.0850563865399</c:v>
                </c:pt>
                <c:pt idx="82">
                  <c:v>-1273.9800159486799</c:v>
                </c:pt>
                <c:pt idx="83">
                  <c:v>-1300.1523674939699</c:v>
                </c:pt>
                <c:pt idx="84">
                  <c:v>-1350.1597717898601</c:v>
                </c:pt>
                <c:pt idx="85">
                  <c:v>-1369.82139753358</c:v>
                </c:pt>
                <c:pt idx="86">
                  <c:v>-1339.7428552203201</c:v>
                </c:pt>
                <c:pt idx="87">
                  <c:v>-1147.29665596158</c:v>
                </c:pt>
                <c:pt idx="88">
                  <c:v>-704.00162404625701</c:v>
                </c:pt>
                <c:pt idx="89">
                  <c:v>-626.81644800329502</c:v>
                </c:pt>
                <c:pt idx="90">
                  <c:v>-651.72242997766602</c:v>
                </c:pt>
                <c:pt idx="91">
                  <c:v>-698.59953258753399</c:v>
                </c:pt>
                <c:pt idx="92">
                  <c:v>-854.56620623537003</c:v>
                </c:pt>
                <c:pt idx="93">
                  <c:v>-871.52206707251696</c:v>
                </c:pt>
                <c:pt idx="94">
                  <c:v>-997.29937723410205</c:v>
                </c:pt>
                <c:pt idx="95">
                  <c:v>-1112.6745139785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-182.74924759758599</c:v>
                </c:pt>
                <c:pt idx="49">
                  <c:v>-308.442223004813</c:v>
                </c:pt>
                <c:pt idx="50">
                  <c:v>-331.91860242791699</c:v>
                </c:pt>
                <c:pt idx="51">
                  <c:v>-331.65007072959901</c:v>
                </c:pt>
                <c:pt idx="52">
                  <c:v>-220.41752942796401</c:v>
                </c:pt>
                <c:pt idx="53">
                  <c:v>-220.45781061682601</c:v>
                </c:pt>
                <c:pt idx="54">
                  <c:v>-220.149000802747</c:v>
                </c:pt>
                <c:pt idx="55">
                  <c:v>-219.86032799781501</c:v>
                </c:pt>
                <c:pt idx="56">
                  <c:v>-350.60841231856801</c:v>
                </c:pt>
                <c:pt idx="57">
                  <c:v>-434.74610792327701</c:v>
                </c:pt>
                <c:pt idx="58">
                  <c:v>-433.88680525941902</c:v>
                </c:pt>
                <c:pt idx="59">
                  <c:v>-433.07449441352702</c:v>
                </c:pt>
                <c:pt idx="60">
                  <c:v>-432.42330627434598</c:v>
                </c:pt>
                <c:pt idx="61">
                  <c:v>-431.24848009420498</c:v>
                </c:pt>
                <c:pt idx="62">
                  <c:v>-430.00651894075003</c:v>
                </c:pt>
                <c:pt idx="63">
                  <c:v>-429.059948391901</c:v>
                </c:pt>
                <c:pt idx="64">
                  <c:v>-230.61502435930899</c:v>
                </c:pt>
                <c:pt idx="65">
                  <c:v>-69.482576939767497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-83.439512062279206</c:v>
                </c:pt>
                <c:pt idx="89">
                  <c:v>-104.546104676873</c:v>
                </c:pt>
                <c:pt idx="90">
                  <c:v>-104.499110810174</c:v>
                </c:pt>
                <c:pt idx="91">
                  <c:v>-104.512538214584</c:v>
                </c:pt>
                <c:pt idx="92">
                  <c:v>-104.082886370471</c:v>
                </c:pt>
                <c:pt idx="93">
                  <c:v>-104.44540375345299</c:v>
                </c:pt>
                <c:pt idx="94">
                  <c:v>-104.244004979715</c:v>
                </c:pt>
                <c:pt idx="95">
                  <c:v>-104.331276962175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7.0769907407407406E-2"/>
          <c:w val="0.19715466398440673"/>
          <c:h val="0.77320555555555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688.30818000000011</c:v>
                </c:pt>
                <c:pt idx="2">
                  <c:v>0</c:v>
                </c:pt>
                <c:pt idx="3">
                  <c:v>0.38512800000000003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3.0612660000000003</c:v>
                </c:pt>
                <c:pt idx="2">
                  <c:v>0</c:v>
                </c:pt>
                <c:pt idx="3">
                  <c:v>647.11947699999973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333.69950000000006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7397.6015000000007</c:v>
                </c:pt>
                <c:pt idx="2">
                  <c:v>0</c:v>
                </c:pt>
                <c:pt idx="3">
                  <c:v>0.26217399999999996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19.766880999999998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1.4077280000000001</c:v>
                </c:pt>
                <c:pt idx="2">
                  <c:v>0</c:v>
                </c:pt>
                <c:pt idx="3">
                  <c:v>1.5619999999999998E-2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58.037089000000002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183.22330700000001</c:v>
                </c:pt>
                <c:pt idx="2">
                  <c:v>0</c:v>
                </c:pt>
                <c:pt idx="3">
                  <c:v>65.953895999999986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50.786840000000005</c:v>
                </c:pt>
                <c:pt idx="3">
                  <c:v>5.6500000000000002E-2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3.8726700000000003</c:v>
                </c:pt>
                <c:pt idx="2">
                  <c:v>0</c:v>
                </c:pt>
                <c:pt idx="3">
                  <c:v>2.3594379999999999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135.50805199999996</c:v>
                </c:pt>
                <c:pt idx="2">
                  <c:v>412.24075400000004</c:v>
                </c:pt>
                <c:pt idx="3">
                  <c:v>196.8007319999999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7164.0165099999995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43</c:v>
              </c:pt>
              <c:pt idx="2">
                <c:v>87</c:v>
              </c:pt>
              <c:pt idx="3">
                <c:v>130</c:v>
              </c:pt>
              <c:pt idx="4">
                <c:v>174</c:v>
              </c:pt>
              <c:pt idx="5">
                <c:v>217</c:v>
              </c:pt>
              <c:pt idx="6">
                <c:v>261</c:v>
              </c:pt>
              <c:pt idx="7">
                <c:v>304</c:v>
              </c:pt>
              <c:pt idx="8">
                <c:v>348</c:v>
              </c:pt>
              <c:pt idx="9">
                <c:v>391</c:v>
              </c:pt>
              <c:pt idx="10">
                <c:v>434</c:v>
              </c:pt>
              <c:pt idx="11">
                <c:v>478</c:v>
              </c:pt>
              <c:pt idx="12">
                <c:v>521</c:v>
              </c:pt>
              <c:pt idx="13">
                <c:v>565</c:v>
              </c:pt>
              <c:pt idx="14">
                <c:v>608</c:v>
              </c:pt>
              <c:pt idx="15">
                <c:v>652</c:v>
              </c:pt>
              <c:pt idx="16">
                <c:v>695</c:v>
              </c:pt>
              <c:pt idx="17">
                <c:v>738</c:v>
              </c:pt>
              <c:pt idx="18">
                <c:v>782</c:v>
              </c:pt>
              <c:pt idx="19">
                <c:v>825</c:v>
              </c:pt>
              <c:pt idx="20">
                <c:v>869</c:v>
              </c:pt>
              <c:pt idx="21">
                <c:v>912</c:v>
              </c:pt>
              <c:pt idx="22">
                <c:v>956</c:v>
              </c:pt>
              <c:pt idx="23">
                <c:v>999</c:v>
              </c:pt>
              <c:pt idx="24">
                <c:v>1043</c:v>
              </c:pt>
              <c:pt idx="25">
                <c:v>1086</c:v>
              </c:pt>
              <c:pt idx="26">
                <c:v>1129</c:v>
              </c:pt>
              <c:pt idx="27">
                <c:v>1173</c:v>
              </c:pt>
              <c:pt idx="28">
                <c:v>1216</c:v>
              </c:pt>
              <c:pt idx="29">
                <c:v>1260</c:v>
              </c:pt>
              <c:pt idx="30">
                <c:v>1303</c:v>
              </c:pt>
              <c:pt idx="31">
                <c:v>1347</c:v>
              </c:pt>
              <c:pt idx="32">
                <c:v>1390</c:v>
              </c:pt>
              <c:pt idx="33">
                <c:v>1433</c:v>
              </c:pt>
              <c:pt idx="34">
                <c:v>1477</c:v>
              </c:pt>
              <c:pt idx="35">
                <c:v>1520</c:v>
              </c:pt>
              <c:pt idx="36">
                <c:v>1564</c:v>
              </c:pt>
              <c:pt idx="37">
                <c:v>1607</c:v>
              </c:pt>
              <c:pt idx="38">
                <c:v>1651</c:v>
              </c:pt>
              <c:pt idx="39">
                <c:v>1694</c:v>
              </c:pt>
              <c:pt idx="40">
                <c:v>1738</c:v>
              </c:pt>
              <c:pt idx="41">
                <c:v>1781</c:v>
              </c:pt>
              <c:pt idx="42">
                <c:v>1824</c:v>
              </c:pt>
              <c:pt idx="43">
                <c:v>1868</c:v>
              </c:pt>
              <c:pt idx="44">
                <c:v>1911</c:v>
              </c:pt>
              <c:pt idx="45">
                <c:v>1955</c:v>
              </c:pt>
              <c:pt idx="46">
                <c:v>1998</c:v>
              </c:pt>
              <c:pt idx="47">
                <c:v>2042</c:v>
              </c:pt>
              <c:pt idx="48">
                <c:v>2085</c:v>
              </c:pt>
              <c:pt idx="49">
                <c:v>2128</c:v>
              </c:pt>
              <c:pt idx="50">
                <c:v>2172</c:v>
              </c:pt>
              <c:pt idx="51">
                <c:v>2215</c:v>
              </c:pt>
              <c:pt idx="52">
                <c:v>2259</c:v>
              </c:pt>
              <c:pt idx="53">
                <c:v>2302</c:v>
              </c:pt>
              <c:pt idx="54">
                <c:v>2346</c:v>
              </c:pt>
              <c:pt idx="55">
                <c:v>2389</c:v>
              </c:pt>
              <c:pt idx="56">
                <c:v>2433</c:v>
              </c:pt>
              <c:pt idx="57">
                <c:v>2476</c:v>
              </c:pt>
              <c:pt idx="58">
                <c:v>2519</c:v>
              </c:pt>
              <c:pt idx="59">
                <c:v>2563</c:v>
              </c:pt>
              <c:pt idx="60">
                <c:v>2606</c:v>
              </c:pt>
              <c:pt idx="61">
                <c:v>2650</c:v>
              </c:pt>
              <c:pt idx="62">
                <c:v>2693</c:v>
              </c:pt>
              <c:pt idx="63">
                <c:v>2737</c:v>
              </c:pt>
              <c:pt idx="64">
                <c:v>2780</c:v>
              </c:pt>
              <c:pt idx="65">
                <c:v>2823</c:v>
              </c:pt>
              <c:pt idx="66">
                <c:v>2867</c:v>
              </c:pt>
              <c:pt idx="67">
                <c:v>2910</c:v>
              </c:pt>
              <c:pt idx="68">
                <c:v>2954</c:v>
              </c:pt>
              <c:pt idx="69">
                <c:v>2997</c:v>
              </c:pt>
              <c:pt idx="70">
                <c:v>3041</c:v>
              </c:pt>
              <c:pt idx="71">
                <c:v>3084</c:v>
              </c:pt>
              <c:pt idx="72">
                <c:v>3128</c:v>
              </c:pt>
              <c:pt idx="73">
                <c:v>3171</c:v>
              </c:pt>
              <c:pt idx="74">
                <c:v>3214</c:v>
              </c:pt>
              <c:pt idx="75">
                <c:v>3258</c:v>
              </c:pt>
              <c:pt idx="76">
                <c:v>3301</c:v>
              </c:pt>
              <c:pt idx="77">
                <c:v>3345</c:v>
              </c:pt>
              <c:pt idx="78">
                <c:v>3388</c:v>
              </c:pt>
              <c:pt idx="79">
                <c:v>3432</c:v>
              </c:pt>
              <c:pt idx="80">
                <c:v>3475</c:v>
              </c:pt>
              <c:pt idx="81">
                <c:v>3518</c:v>
              </c:pt>
              <c:pt idx="82">
                <c:v>3562</c:v>
              </c:pt>
              <c:pt idx="83">
                <c:v>3605</c:v>
              </c:pt>
              <c:pt idx="84">
                <c:v>3649</c:v>
              </c:pt>
              <c:pt idx="85">
                <c:v>3692</c:v>
              </c:pt>
              <c:pt idx="86">
                <c:v>3736</c:v>
              </c:pt>
              <c:pt idx="87">
                <c:v>3779</c:v>
              </c:pt>
              <c:pt idx="88">
                <c:v>3823</c:v>
              </c:pt>
              <c:pt idx="89">
                <c:v>3866</c:v>
              </c:pt>
              <c:pt idx="90">
                <c:v>3909</c:v>
              </c:pt>
              <c:pt idx="91">
                <c:v>3953</c:v>
              </c:pt>
              <c:pt idx="92">
                <c:v>3996</c:v>
              </c:pt>
              <c:pt idx="93">
                <c:v>4040</c:v>
              </c:pt>
              <c:pt idx="94">
                <c:v>4083</c:v>
              </c:pt>
              <c:pt idx="95">
                <c:v>4127</c:v>
              </c:pt>
              <c:pt idx="96">
                <c:v>4170</c:v>
              </c:pt>
              <c:pt idx="97">
                <c:v>4213</c:v>
              </c:pt>
              <c:pt idx="98">
                <c:v>4257</c:v>
              </c:pt>
              <c:pt idx="99">
                <c:v>4300</c:v>
              </c:pt>
              <c:pt idx="100">
                <c:v>4344</c:v>
              </c:pt>
              <c:pt idx="101">
                <c:v>4387</c:v>
              </c:pt>
              <c:pt idx="102">
                <c:v>4431</c:v>
              </c:pt>
              <c:pt idx="103">
                <c:v>4474</c:v>
              </c:pt>
              <c:pt idx="104">
                <c:v>4518</c:v>
              </c:pt>
              <c:pt idx="105">
                <c:v>4561</c:v>
              </c:pt>
              <c:pt idx="106">
                <c:v>4604</c:v>
              </c:pt>
              <c:pt idx="107">
                <c:v>4648</c:v>
              </c:pt>
              <c:pt idx="108">
                <c:v>4691</c:v>
              </c:pt>
              <c:pt idx="109">
                <c:v>4735</c:v>
              </c:pt>
              <c:pt idx="110">
                <c:v>4778</c:v>
              </c:pt>
              <c:pt idx="111">
                <c:v>4822</c:v>
              </c:pt>
              <c:pt idx="112">
                <c:v>4865</c:v>
              </c:pt>
              <c:pt idx="113">
                <c:v>4908</c:v>
              </c:pt>
              <c:pt idx="114">
                <c:v>4952</c:v>
              </c:pt>
              <c:pt idx="115">
                <c:v>4995</c:v>
              </c:pt>
              <c:pt idx="116">
                <c:v>5039</c:v>
              </c:pt>
              <c:pt idx="117">
                <c:v>5082</c:v>
              </c:pt>
              <c:pt idx="118">
                <c:v>5126</c:v>
              </c:pt>
              <c:pt idx="119">
                <c:v>5169</c:v>
              </c:pt>
              <c:pt idx="120">
                <c:v>5213</c:v>
              </c:pt>
              <c:pt idx="121">
                <c:v>5256</c:v>
              </c:pt>
              <c:pt idx="122">
                <c:v>5299</c:v>
              </c:pt>
              <c:pt idx="123">
                <c:v>5343</c:v>
              </c:pt>
              <c:pt idx="124">
                <c:v>5386</c:v>
              </c:pt>
              <c:pt idx="125">
                <c:v>5430</c:v>
              </c:pt>
              <c:pt idx="126">
                <c:v>5473</c:v>
              </c:pt>
              <c:pt idx="127">
                <c:v>5517</c:v>
              </c:pt>
              <c:pt idx="128">
                <c:v>5560</c:v>
              </c:pt>
              <c:pt idx="129">
                <c:v>5603</c:v>
              </c:pt>
              <c:pt idx="130">
                <c:v>5647</c:v>
              </c:pt>
              <c:pt idx="131">
                <c:v>5690</c:v>
              </c:pt>
              <c:pt idx="132">
                <c:v>5734</c:v>
              </c:pt>
              <c:pt idx="133">
                <c:v>5777</c:v>
              </c:pt>
              <c:pt idx="134">
                <c:v>5821</c:v>
              </c:pt>
              <c:pt idx="135">
                <c:v>5864</c:v>
              </c:pt>
              <c:pt idx="136">
                <c:v>5908</c:v>
              </c:pt>
              <c:pt idx="137">
                <c:v>5951</c:v>
              </c:pt>
              <c:pt idx="138">
                <c:v>5994</c:v>
              </c:pt>
              <c:pt idx="139">
                <c:v>6038</c:v>
              </c:pt>
              <c:pt idx="140">
                <c:v>6081</c:v>
              </c:pt>
              <c:pt idx="141">
                <c:v>6125</c:v>
              </c:pt>
              <c:pt idx="142">
                <c:v>6168</c:v>
              </c:pt>
              <c:pt idx="143">
                <c:v>6212</c:v>
              </c:pt>
              <c:pt idx="144">
                <c:v>6255</c:v>
              </c:pt>
              <c:pt idx="145">
                <c:v>6298</c:v>
              </c:pt>
              <c:pt idx="146">
                <c:v>6342</c:v>
              </c:pt>
              <c:pt idx="147">
                <c:v>6385</c:v>
              </c:pt>
              <c:pt idx="148">
                <c:v>6429</c:v>
              </c:pt>
              <c:pt idx="149">
                <c:v>6472</c:v>
              </c:pt>
              <c:pt idx="150">
                <c:v>6516</c:v>
              </c:pt>
              <c:pt idx="151">
                <c:v>6559</c:v>
              </c:pt>
              <c:pt idx="152">
                <c:v>6603</c:v>
              </c:pt>
              <c:pt idx="153">
                <c:v>6646</c:v>
              </c:pt>
              <c:pt idx="154">
                <c:v>6689</c:v>
              </c:pt>
              <c:pt idx="155">
                <c:v>6733</c:v>
              </c:pt>
              <c:pt idx="156">
                <c:v>6776</c:v>
              </c:pt>
              <c:pt idx="157">
                <c:v>6820</c:v>
              </c:pt>
              <c:pt idx="158">
                <c:v>6863</c:v>
              </c:pt>
              <c:pt idx="159">
                <c:v>6907</c:v>
              </c:pt>
              <c:pt idx="160">
                <c:v>6950</c:v>
              </c:pt>
              <c:pt idx="161">
                <c:v>6993</c:v>
              </c:pt>
              <c:pt idx="162">
                <c:v>7037</c:v>
              </c:pt>
              <c:pt idx="163">
                <c:v>7080</c:v>
              </c:pt>
              <c:pt idx="164">
                <c:v>7124</c:v>
              </c:pt>
              <c:pt idx="165">
                <c:v>7167</c:v>
              </c:pt>
              <c:pt idx="166">
                <c:v>7211</c:v>
              </c:pt>
              <c:pt idx="167">
                <c:v>7254</c:v>
              </c:pt>
              <c:pt idx="168">
                <c:v>7298</c:v>
              </c:pt>
              <c:pt idx="169">
                <c:v>7341</c:v>
              </c:pt>
              <c:pt idx="170">
                <c:v>7384</c:v>
              </c:pt>
              <c:pt idx="171">
                <c:v>7428</c:v>
              </c:pt>
              <c:pt idx="172">
                <c:v>7471</c:v>
              </c:pt>
              <c:pt idx="173">
                <c:v>7515</c:v>
              </c:pt>
              <c:pt idx="174">
                <c:v>7558</c:v>
              </c:pt>
              <c:pt idx="175">
                <c:v>7602</c:v>
              </c:pt>
              <c:pt idx="176">
                <c:v>7645</c:v>
              </c:pt>
              <c:pt idx="177">
                <c:v>7688</c:v>
              </c:pt>
              <c:pt idx="178">
                <c:v>7732</c:v>
              </c:pt>
              <c:pt idx="179">
                <c:v>7775</c:v>
              </c:pt>
              <c:pt idx="180">
                <c:v>7819</c:v>
              </c:pt>
              <c:pt idx="181">
                <c:v>7862</c:v>
              </c:pt>
              <c:pt idx="182">
                <c:v>7906</c:v>
              </c:pt>
              <c:pt idx="183">
                <c:v>7949</c:v>
              </c:pt>
              <c:pt idx="184">
                <c:v>7993</c:v>
              </c:pt>
              <c:pt idx="185">
                <c:v>8036</c:v>
              </c:pt>
              <c:pt idx="186">
                <c:v>8079</c:v>
              </c:pt>
              <c:pt idx="187">
                <c:v>8123</c:v>
              </c:pt>
              <c:pt idx="188">
                <c:v>8166</c:v>
              </c:pt>
              <c:pt idx="189">
                <c:v>8210</c:v>
              </c:pt>
              <c:pt idx="190">
                <c:v>8253</c:v>
              </c:pt>
              <c:pt idx="191">
                <c:v>8297</c:v>
              </c:pt>
              <c:pt idx="192">
                <c:v>8340</c:v>
              </c:pt>
              <c:pt idx="193">
                <c:v>8383</c:v>
              </c:pt>
              <c:pt idx="194">
                <c:v>8427</c:v>
              </c:pt>
              <c:pt idx="195">
                <c:v>8470</c:v>
              </c:pt>
              <c:pt idx="196">
                <c:v>8514</c:v>
              </c:pt>
              <c:pt idx="197">
                <c:v>8557</c:v>
              </c:pt>
              <c:pt idx="198">
                <c:v>8601</c:v>
              </c:pt>
              <c:pt idx="199">
                <c:v>8644</c:v>
              </c:pt>
              <c:pt idx="200">
                <c:v>8688</c:v>
              </c:pt>
              <c:pt idx="201">
                <c:v>8731</c:v>
              </c:pt>
              <c:pt idx="202">
                <c:v>8774</c:v>
              </c:pt>
              <c:pt idx="203">
                <c:v>8818</c:v>
              </c:pt>
              <c:pt idx="204">
                <c:v>8861</c:v>
              </c:pt>
              <c:pt idx="205">
                <c:v>8905</c:v>
              </c:pt>
              <c:pt idx="206">
                <c:v>8948</c:v>
              </c:pt>
              <c:pt idx="207">
                <c:v>8992</c:v>
              </c:pt>
              <c:pt idx="208">
                <c:v>9035</c:v>
              </c:pt>
              <c:pt idx="209">
                <c:v>9078</c:v>
              </c:pt>
              <c:pt idx="210">
                <c:v>9122</c:v>
              </c:pt>
              <c:pt idx="211">
                <c:v>9165</c:v>
              </c:pt>
              <c:pt idx="212">
                <c:v>9209</c:v>
              </c:pt>
              <c:pt idx="213">
                <c:v>9252</c:v>
              </c:pt>
              <c:pt idx="214">
                <c:v>9296</c:v>
              </c:pt>
              <c:pt idx="215">
                <c:v>9339</c:v>
              </c:pt>
              <c:pt idx="216">
                <c:v>9383</c:v>
              </c:pt>
              <c:pt idx="217">
                <c:v>9426</c:v>
              </c:pt>
              <c:pt idx="218">
                <c:v>9469</c:v>
              </c:pt>
              <c:pt idx="219">
                <c:v>9513</c:v>
              </c:pt>
              <c:pt idx="220">
                <c:v>9556</c:v>
              </c:pt>
              <c:pt idx="221">
                <c:v>9600</c:v>
              </c:pt>
              <c:pt idx="222">
                <c:v>9643</c:v>
              </c:pt>
              <c:pt idx="223">
                <c:v>9687</c:v>
              </c:pt>
              <c:pt idx="224">
                <c:v>9730</c:v>
              </c:pt>
              <c:pt idx="225">
                <c:v>9773</c:v>
              </c:pt>
              <c:pt idx="226">
                <c:v>9817</c:v>
              </c:pt>
              <c:pt idx="227">
                <c:v>9860</c:v>
              </c:pt>
              <c:pt idx="228">
                <c:v>9904</c:v>
              </c:pt>
              <c:pt idx="229">
                <c:v>9947</c:v>
              </c:pt>
              <c:pt idx="230">
                <c:v>9991</c:v>
              </c:pt>
              <c:pt idx="231">
                <c:v>10034</c:v>
              </c:pt>
              <c:pt idx="232">
                <c:v>10078</c:v>
              </c:pt>
              <c:pt idx="233">
                <c:v>10121</c:v>
              </c:pt>
              <c:pt idx="234">
                <c:v>10164</c:v>
              </c:pt>
              <c:pt idx="235">
                <c:v>10208</c:v>
              </c:pt>
              <c:pt idx="236">
                <c:v>10251</c:v>
              </c:pt>
              <c:pt idx="237">
                <c:v>10295</c:v>
              </c:pt>
              <c:pt idx="238">
                <c:v>10338</c:v>
              </c:pt>
              <c:pt idx="239">
                <c:v>10382</c:v>
              </c:pt>
              <c:pt idx="240">
                <c:v>10425</c:v>
              </c:pt>
              <c:pt idx="241">
                <c:v>10468</c:v>
              </c:pt>
              <c:pt idx="242">
                <c:v>10512</c:v>
              </c:pt>
              <c:pt idx="243">
                <c:v>10555</c:v>
              </c:pt>
              <c:pt idx="244">
                <c:v>10599</c:v>
              </c:pt>
              <c:pt idx="245">
                <c:v>10642</c:v>
              </c:pt>
              <c:pt idx="246">
                <c:v>10686</c:v>
              </c:pt>
              <c:pt idx="247">
                <c:v>10729</c:v>
              </c:pt>
              <c:pt idx="248">
                <c:v>10773</c:v>
              </c:pt>
              <c:pt idx="249">
                <c:v>10816</c:v>
              </c:pt>
              <c:pt idx="250">
                <c:v>10859</c:v>
              </c:pt>
              <c:pt idx="251">
                <c:v>10903</c:v>
              </c:pt>
              <c:pt idx="252">
                <c:v>10946</c:v>
              </c:pt>
              <c:pt idx="253">
                <c:v>10990</c:v>
              </c:pt>
              <c:pt idx="254">
                <c:v>11033</c:v>
              </c:pt>
              <c:pt idx="255">
                <c:v>11077</c:v>
              </c:pt>
              <c:pt idx="256">
                <c:v>11120</c:v>
              </c:pt>
              <c:pt idx="257">
                <c:v>11163</c:v>
              </c:pt>
              <c:pt idx="258">
                <c:v>11207</c:v>
              </c:pt>
              <c:pt idx="259">
                <c:v>11250</c:v>
              </c:pt>
              <c:pt idx="260">
                <c:v>11294</c:v>
              </c:pt>
              <c:pt idx="261">
                <c:v>11337</c:v>
              </c:pt>
              <c:pt idx="262">
                <c:v>11381</c:v>
              </c:pt>
              <c:pt idx="263">
                <c:v>11424</c:v>
              </c:pt>
              <c:pt idx="264">
                <c:v>11468</c:v>
              </c:pt>
              <c:pt idx="265">
                <c:v>11511</c:v>
              </c:pt>
              <c:pt idx="266">
                <c:v>11554</c:v>
              </c:pt>
              <c:pt idx="267">
                <c:v>11598</c:v>
              </c:pt>
              <c:pt idx="268">
                <c:v>11641</c:v>
              </c:pt>
              <c:pt idx="269">
                <c:v>11685</c:v>
              </c:pt>
              <c:pt idx="270">
                <c:v>11728</c:v>
              </c:pt>
              <c:pt idx="271">
                <c:v>11772</c:v>
              </c:pt>
              <c:pt idx="272">
                <c:v>11815</c:v>
              </c:pt>
              <c:pt idx="273">
                <c:v>11858</c:v>
              </c:pt>
              <c:pt idx="274">
                <c:v>11902</c:v>
              </c:pt>
              <c:pt idx="275">
                <c:v>11945</c:v>
              </c:pt>
              <c:pt idx="276">
                <c:v>11989</c:v>
              </c:pt>
              <c:pt idx="277">
                <c:v>12032</c:v>
              </c:pt>
              <c:pt idx="278">
                <c:v>12076</c:v>
              </c:pt>
              <c:pt idx="279">
                <c:v>12119</c:v>
              </c:pt>
              <c:pt idx="280">
                <c:v>12163</c:v>
              </c:pt>
              <c:pt idx="281">
                <c:v>12206</c:v>
              </c:pt>
              <c:pt idx="282">
                <c:v>12249</c:v>
              </c:pt>
              <c:pt idx="283">
                <c:v>12293</c:v>
              </c:pt>
              <c:pt idx="284">
                <c:v>12336</c:v>
              </c:pt>
              <c:pt idx="285">
                <c:v>12380</c:v>
              </c:pt>
              <c:pt idx="286">
                <c:v>12423</c:v>
              </c:pt>
              <c:pt idx="287">
                <c:v>12467</c:v>
              </c:pt>
              <c:pt idx="288">
                <c:v>12510</c:v>
              </c:pt>
              <c:pt idx="289">
                <c:v>12553</c:v>
              </c:pt>
              <c:pt idx="290">
                <c:v>12597</c:v>
              </c:pt>
              <c:pt idx="291">
                <c:v>12640</c:v>
              </c:pt>
              <c:pt idx="292">
                <c:v>12684</c:v>
              </c:pt>
              <c:pt idx="293">
                <c:v>12727</c:v>
              </c:pt>
              <c:pt idx="294">
                <c:v>12771</c:v>
              </c:pt>
              <c:pt idx="295">
                <c:v>12814</c:v>
              </c:pt>
              <c:pt idx="296">
                <c:v>12858</c:v>
              </c:pt>
              <c:pt idx="297">
                <c:v>12901</c:v>
              </c:pt>
              <c:pt idx="298">
                <c:v>12944</c:v>
              </c:pt>
              <c:pt idx="299">
                <c:v>12988</c:v>
              </c:pt>
              <c:pt idx="300">
                <c:v>13031</c:v>
              </c:pt>
              <c:pt idx="301">
                <c:v>13075</c:v>
              </c:pt>
              <c:pt idx="302">
                <c:v>13118</c:v>
              </c:pt>
              <c:pt idx="303">
                <c:v>13162</c:v>
              </c:pt>
              <c:pt idx="304">
                <c:v>13205</c:v>
              </c:pt>
              <c:pt idx="305">
                <c:v>13248</c:v>
              </c:pt>
              <c:pt idx="306">
                <c:v>13292</c:v>
              </c:pt>
              <c:pt idx="307">
                <c:v>13335</c:v>
              </c:pt>
              <c:pt idx="308">
                <c:v>13379</c:v>
              </c:pt>
              <c:pt idx="309">
                <c:v>13422</c:v>
              </c:pt>
              <c:pt idx="310">
                <c:v>13466</c:v>
              </c:pt>
              <c:pt idx="311">
                <c:v>13509</c:v>
              </c:pt>
              <c:pt idx="312">
                <c:v>13553</c:v>
              </c:pt>
              <c:pt idx="313">
                <c:v>13596</c:v>
              </c:pt>
              <c:pt idx="314">
                <c:v>13639</c:v>
              </c:pt>
              <c:pt idx="315">
                <c:v>13683</c:v>
              </c:pt>
              <c:pt idx="316">
                <c:v>13726</c:v>
              </c:pt>
              <c:pt idx="317">
                <c:v>13770</c:v>
              </c:pt>
              <c:pt idx="318">
                <c:v>13813</c:v>
              </c:pt>
              <c:pt idx="319">
                <c:v>13857</c:v>
              </c:pt>
              <c:pt idx="320">
                <c:v>13900</c:v>
              </c:pt>
              <c:pt idx="321">
                <c:v>13943</c:v>
              </c:pt>
              <c:pt idx="322">
                <c:v>13987</c:v>
              </c:pt>
              <c:pt idx="323">
                <c:v>14030</c:v>
              </c:pt>
              <c:pt idx="324">
                <c:v>14074</c:v>
              </c:pt>
              <c:pt idx="325">
                <c:v>14117</c:v>
              </c:pt>
              <c:pt idx="326">
                <c:v>14161</c:v>
              </c:pt>
              <c:pt idx="327">
                <c:v>14204</c:v>
              </c:pt>
              <c:pt idx="328">
                <c:v>14248</c:v>
              </c:pt>
              <c:pt idx="329">
                <c:v>14291</c:v>
              </c:pt>
              <c:pt idx="330">
                <c:v>14334</c:v>
              </c:pt>
              <c:pt idx="331">
                <c:v>14378</c:v>
              </c:pt>
              <c:pt idx="332">
                <c:v>14421</c:v>
              </c:pt>
              <c:pt idx="333">
                <c:v>14465</c:v>
              </c:pt>
              <c:pt idx="334">
                <c:v>14508</c:v>
              </c:pt>
              <c:pt idx="335">
                <c:v>14552</c:v>
              </c:pt>
              <c:pt idx="336">
                <c:v>14595</c:v>
              </c:pt>
              <c:pt idx="337">
                <c:v>14638</c:v>
              </c:pt>
              <c:pt idx="338">
                <c:v>14682</c:v>
              </c:pt>
              <c:pt idx="339">
                <c:v>14725</c:v>
              </c:pt>
              <c:pt idx="340">
                <c:v>14769</c:v>
              </c:pt>
              <c:pt idx="341">
                <c:v>14812</c:v>
              </c:pt>
              <c:pt idx="342">
                <c:v>14856</c:v>
              </c:pt>
              <c:pt idx="343">
                <c:v>14899</c:v>
              </c:pt>
              <c:pt idx="344">
                <c:v>14943</c:v>
              </c:pt>
              <c:pt idx="345">
                <c:v>14986</c:v>
              </c:pt>
              <c:pt idx="346">
                <c:v>15029</c:v>
              </c:pt>
              <c:pt idx="347">
                <c:v>15073</c:v>
              </c:pt>
              <c:pt idx="348">
                <c:v>15116</c:v>
              </c:pt>
              <c:pt idx="349">
                <c:v>15160</c:v>
              </c:pt>
              <c:pt idx="350">
                <c:v>15203</c:v>
              </c:pt>
              <c:pt idx="351">
                <c:v>15247</c:v>
              </c:pt>
              <c:pt idx="352">
                <c:v>15290</c:v>
              </c:pt>
              <c:pt idx="353">
                <c:v>15333</c:v>
              </c:pt>
              <c:pt idx="354">
                <c:v>15377</c:v>
              </c:pt>
              <c:pt idx="355">
                <c:v>15420</c:v>
              </c:pt>
              <c:pt idx="356">
                <c:v>15464</c:v>
              </c:pt>
              <c:pt idx="357">
                <c:v>15507</c:v>
              </c:pt>
              <c:pt idx="358">
                <c:v>15551</c:v>
              </c:pt>
              <c:pt idx="359">
                <c:v>15594</c:v>
              </c:pt>
              <c:pt idx="360">
                <c:v>15638</c:v>
              </c:pt>
              <c:pt idx="361">
                <c:v>15681</c:v>
              </c:pt>
              <c:pt idx="362">
                <c:v>15724</c:v>
              </c:pt>
              <c:pt idx="363">
                <c:v>15768</c:v>
              </c:pt>
              <c:pt idx="364">
                <c:v>15811</c:v>
              </c:pt>
              <c:pt idx="365">
                <c:v>15855</c:v>
              </c:pt>
              <c:pt idx="366">
                <c:v>15898</c:v>
              </c:pt>
              <c:pt idx="367">
                <c:v>15942</c:v>
              </c:pt>
              <c:pt idx="368">
                <c:v>15985</c:v>
              </c:pt>
              <c:pt idx="369">
                <c:v>16028</c:v>
              </c:pt>
              <c:pt idx="370">
                <c:v>16072</c:v>
              </c:pt>
              <c:pt idx="371">
                <c:v>16115</c:v>
              </c:pt>
              <c:pt idx="372">
                <c:v>16159</c:v>
              </c:pt>
              <c:pt idx="373">
                <c:v>16202</c:v>
              </c:pt>
              <c:pt idx="374">
                <c:v>16246</c:v>
              </c:pt>
              <c:pt idx="375">
                <c:v>16289</c:v>
              </c:pt>
              <c:pt idx="376">
                <c:v>16333</c:v>
              </c:pt>
              <c:pt idx="377">
                <c:v>16376</c:v>
              </c:pt>
              <c:pt idx="378">
                <c:v>16419</c:v>
              </c:pt>
              <c:pt idx="379">
                <c:v>16463</c:v>
              </c:pt>
              <c:pt idx="380">
                <c:v>16506</c:v>
              </c:pt>
              <c:pt idx="381">
                <c:v>16550</c:v>
              </c:pt>
              <c:pt idx="382">
                <c:v>16593</c:v>
              </c:pt>
              <c:pt idx="383">
                <c:v>16637</c:v>
              </c:pt>
              <c:pt idx="384">
                <c:v>16680</c:v>
              </c:pt>
              <c:pt idx="385">
                <c:v>16723</c:v>
              </c:pt>
              <c:pt idx="386">
                <c:v>16767</c:v>
              </c:pt>
              <c:pt idx="387">
                <c:v>16810</c:v>
              </c:pt>
              <c:pt idx="388">
                <c:v>16854</c:v>
              </c:pt>
              <c:pt idx="389">
                <c:v>16897</c:v>
              </c:pt>
              <c:pt idx="390">
                <c:v>16941</c:v>
              </c:pt>
              <c:pt idx="391">
                <c:v>16984</c:v>
              </c:pt>
              <c:pt idx="392">
                <c:v>17028</c:v>
              </c:pt>
              <c:pt idx="393">
                <c:v>17071</c:v>
              </c:pt>
              <c:pt idx="394">
                <c:v>17114</c:v>
              </c:pt>
              <c:pt idx="395">
                <c:v>17158</c:v>
              </c:pt>
              <c:pt idx="396">
                <c:v>17201</c:v>
              </c:pt>
              <c:pt idx="397">
                <c:v>17245</c:v>
              </c:pt>
              <c:pt idx="398">
                <c:v>17288</c:v>
              </c:pt>
              <c:pt idx="399">
                <c:v>17332</c:v>
              </c:pt>
              <c:pt idx="400">
                <c:v>17375</c:v>
              </c:pt>
            </c:numLit>
          </c:xVal>
          <c:yVal>
            <c:numLit>
              <c:formatCode>General</c:formatCode>
              <c:ptCount val="401"/>
              <c:pt idx="0">
                <c:v>11471.720166642001</c:v>
              </c:pt>
              <c:pt idx="1">
                <c:v>11249.180813462401</c:v>
              </c:pt>
              <c:pt idx="2">
                <c:v>11173.501239376699</c:v>
              </c:pt>
              <c:pt idx="3">
                <c:v>11123.047379973599</c:v>
              </c:pt>
              <c:pt idx="4">
                <c:v>11089.7444633185</c:v>
              </c:pt>
              <c:pt idx="5">
                <c:v>11060.9491883216</c:v>
              </c:pt>
              <c:pt idx="6">
                <c:v>11035.4252484317</c:v>
              </c:pt>
              <c:pt idx="7">
                <c:v>11008.5171544036</c:v>
              </c:pt>
              <c:pt idx="8">
                <c:v>10977.7029095655</c:v>
              </c:pt>
              <c:pt idx="9">
                <c:v>10947.163113052</c:v>
              </c:pt>
              <c:pt idx="10">
                <c:v>10920.595450251099</c:v>
              </c:pt>
              <c:pt idx="11">
                <c:v>10896.969836381601</c:v>
              </c:pt>
              <c:pt idx="12">
                <c:v>10867.759401032399</c:v>
              </c:pt>
              <c:pt idx="13">
                <c:v>10844.712760796099</c:v>
              </c:pt>
              <c:pt idx="14">
                <c:v>10819.179418239901</c:v>
              </c:pt>
              <c:pt idx="15">
                <c:v>10782.6337819444</c:v>
              </c:pt>
              <c:pt idx="16">
                <c:v>10757.5779106464</c:v>
              </c:pt>
              <c:pt idx="17">
                <c:v>10731.516792078701</c:v>
              </c:pt>
              <c:pt idx="18">
                <c:v>10705.743413685401</c:v>
              </c:pt>
              <c:pt idx="19">
                <c:v>10684.631906254201</c:v>
              </c:pt>
              <c:pt idx="20">
                <c:v>10662.071776496001</c:v>
              </c:pt>
              <c:pt idx="21">
                <c:v>10640.421308101</c:v>
              </c:pt>
              <c:pt idx="22">
                <c:v>10622.1736155422</c:v>
              </c:pt>
              <c:pt idx="23">
                <c:v>10600.0875729411</c:v>
              </c:pt>
              <c:pt idx="24">
                <c:v>10572.5825676276</c:v>
              </c:pt>
              <c:pt idx="25">
                <c:v>10552.371820132999</c:v>
              </c:pt>
              <c:pt idx="26">
                <c:v>10526.805209194699</c:v>
              </c:pt>
              <c:pt idx="27">
                <c:v>10498.7837812161</c:v>
              </c:pt>
              <c:pt idx="28">
                <c:v>10472.0305196467</c:v>
              </c:pt>
              <c:pt idx="29">
                <c:v>10450.971949146</c:v>
              </c:pt>
              <c:pt idx="30">
                <c:v>10424.532468896399</c:v>
              </c:pt>
              <c:pt idx="31">
                <c:v>10408.4155856256</c:v>
              </c:pt>
              <c:pt idx="32">
                <c:v>10389.7282933937</c:v>
              </c:pt>
              <c:pt idx="33">
                <c:v>10373.7792859406</c:v>
              </c:pt>
              <c:pt idx="34">
                <c:v>10359.8317331705</c:v>
              </c:pt>
              <c:pt idx="35">
                <c:v>10340.6954294265</c:v>
              </c:pt>
              <c:pt idx="36">
                <c:v>10317.9419886705</c:v>
              </c:pt>
              <c:pt idx="37">
                <c:v>10304.2996050357</c:v>
              </c:pt>
              <c:pt idx="38">
                <c:v>10289.0876630699</c:v>
              </c:pt>
              <c:pt idx="39">
                <c:v>10271.097724957301</c:v>
              </c:pt>
              <c:pt idx="40">
                <c:v>10253.381442960201</c:v>
              </c:pt>
              <c:pt idx="41">
                <c:v>10241.366971765699</c:v>
              </c:pt>
              <c:pt idx="42">
                <c:v>10217.8057445699</c:v>
              </c:pt>
              <c:pt idx="43">
                <c:v>10199.9549712963</c:v>
              </c:pt>
              <c:pt idx="44">
                <c:v>10184.065646689</c:v>
              </c:pt>
              <c:pt idx="45">
                <c:v>10170.2361987083</c:v>
              </c:pt>
              <c:pt idx="46">
                <c:v>10157.267511522999</c:v>
              </c:pt>
              <c:pt idx="47">
                <c:v>10140.225152339601</c:v>
              </c:pt>
              <c:pt idx="48">
                <c:v>10121.215389355701</c:v>
              </c:pt>
              <c:pt idx="49">
                <c:v>10108.526178849301</c:v>
              </c:pt>
              <c:pt idx="50">
                <c:v>10091.225474498</c:v>
              </c:pt>
              <c:pt idx="51">
                <c:v>10073.6861169516</c:v>
              </c:pt>
              <c:pt idx="52">
                <c:v>10054.9235984362</c:v>
              </c:pt>
              <c:pt idx="53">
                <c:v>10042.2067156638</c:v>
              </c:pt>
              <c:pt idx="54">
                <c:v>10028.457158041299</c:v>
              </c:pt>
              <c:pt idx="55">
                <c:v>10010.1282686389</c:v>
              </c:pt>
              <c:pt idx="56">
                <c:v>9994.13428232775</c:v>
              </c:pt>
              <c:pt idx="57">
                <c:v>9981.2101565234498</c:v>
              </c:pt>
              <c:pt idx="58">
                <c:v>9968.8582598684807</c:v>
              </c:pt>
              <c:pt idx="59">
                <c:v>9952.9305440092794</c:v>
              </c:pt>
              <c:pt idx="60">
                <c:v>9939.2220435987801</c:v>
              </c:pt>
              <c:pt idx="61">
                <c:v>9924.3955082073207</c:v>
              </c:pt>
              <c:pt idx="62">
                <c:v>9909.47227481353</c:v>
              </c:pt>
              <c:pt idx="63">
                <c:v>9887.0055331292606</c:v>
              </c:pt>
              <c:pt idx="64">
                <c:v>9866.8205086837497</c:v>
              </c:pt>
              <c:pt idx="65">
                <c:v>9850.2703413871604</c:v>
              </c:pt>
              <c:pt idx="66">
                <c:v>9835.8728175408705</c:v>
              </c:pt>
              <c:pt idx="67">
                <c:v>9822.1606022451906</c:v>
              </c:pt>
              <c:pt idx="68">
                <c:v>9806.1895876156905</c:v>
              </c:pt>
              <c:pt idx="69">
                <c:v>9792.5533216354506</c:v>
              </c:pt>
              <c:pt idx="70">
                <c:v>9781.3064437676003</c:v>
              </c:pt>
              <c:pt idx="71">
                <c:v>9770.8311895768693</c:v>
              </c:pt>
              <c:pt idx="72">
                <c:v>9755.6315773760907</c:v>
              </c:pt>
              <c:pt idx="73">
                <c:v>9737.3877477762999</c:v>
              </c:pt>
              <c:pt idx="74">
                <c:v>9718.9890732354797</c:v>
              </c:pt>
              <c:pt idx="75">
                <c:v>9701.0464041300293</c:v>
              </c:pt>
              <c:pt idx="76">
                <c:v>9681.98815447997</c:v>
              </c:pt>
              <c:pt idx="77">
                <c:v>9657.4050044318701</c:v>
              </c:pt>
              <c:pt idx="78">
                <c:v>9639.4865599484892</c:v>
              </c:pt>
              <c:pt idx="79">
                <c:v>9618.9377115156603</c:v>
              </c:pt>
              <c:pt idx="80">
                <c:v>9597.3772055153604</c:v>
              </c:pt>
              <c:pt idx="81">
                <c:v>9581.3941014017</c:v>
              </c:pt>
              <c:pt idx="82">
                <c:v>9563.4362801392708</c:v>
              </c:pt>
              <c:pt idx="83">
                <c:v>9543.7207410531901</c:v>
              </c:pt>
              <c:pt idx="84">
                <c:v>9524.4435040747903</c:v>
              </c:pt>
              <c:pt idx="85">
                <c:v>9510.0622751239407</c:v>
              </c:pt>
              <c:pt idx="86">
                <c:v>9496.7561726005406</c:v>
              </c:pt>
              <c:pt idx="87">
                <c:v>9484.4592263412796</c:v>
              </c:pt>
              <c:pt idx="88">
                <c:v>9467.0031596164208</c:v>
              </c:pt>
              <c:pt idx="89">
                <c:v>9453.7478792514594</c:v>
              </c:pt>
              <c:pt idx="90">
                <c:v>9439.7332093029599</c:v>
              </c:pt>
              <c:pt idx="91">
                <c:v>9429.3179191406907</c:v>
              </c:pt>
              <c:pt idx="92">
                <c:v>9415.5622912733998</c:v>
              </c:pt>
              <c:pt idx="93">
                <c:v>9402.5913909839292</c:v>
              </c:pt>
              <c:pt idx="94">
                <c:v>9392.4220874337407</c:v>
              </c:pt>
              <c:pt idx="95">
                <c:v>9380.3584886930894</c:v>
              </c:pt>
              <c:pt idx="96">
                <c:v>9367.3157233073907</c:v>
              </c:pt>
              <c:pt idx="97">
                <c:v>9350.9143171606793</c:v>
              </c:pt>
              <c:pt idx="98">
                <c:v>9333.7167536117504</c:v>
              </c:pt>
              <c:pt idx="99">
                <c:v>9320.0225053894901</c:v>
              </c:pt>
              <c:pt idx="100">
                <c:v>9306.9021390263206</c:v>
              </c:pt>
              <c:pt idx="101">
                <c:v>9294.8182032522109</c:v>
              </c:pt>
              <c:pt idx="102">
                <c:v>9279.8441253917008</c:v>
              </c:pt>
              <c:pt idx="103">
                <c:v>9265.8092612808905</c:v>
              </c:pt>
              <c:pt idx="104">
                <c:v>9253.2338791560906</c:v>
              </c:pt>
              <c:pt idx="105">
                <c:v>9243.4281676548708</c:v>
              </c:pt>
              <c:pt idx="106">
                <c:v>9228.9583572520496</c:v>
              </c:pt>
              <c:pt idx="107">
                <c:v>9215.7949206262492</c:v>
              </c:pt>
              <c:pt idx="108">
                <c:v>9196.9964885893405</c:v>
              </c:pt>
              <c:pt idx="109">
                <c:v>9183.4112586107694</c:v>
              </c:pt>
              <c:pt idx="110">
                <c:v>9171.0452981998405</c:v>
              </c:pt>
              <c:pt idx="111">
                <c:v>9157.8061359495696</c:v>
              </c:pt>
              <c:pt idx="112">
                <c:v>9148.4630268676392</c:v>
              </c:pt>
              <c:pt idx="113">
                <c:v>9135.1580792921104</c:v>
              </c:pt>
              <c:pt idx="114">
                <c:v>9123.4620885161403</c:v>
              </c:pt>
              <c:pt idx="115">
                <c:v>9108.4750359245008</c:v>
              </c:pt>
              <c:pt idx="116">
                <c:v>9088.5614782630892</c:v>
              </c:pt>
              <c:pt idx="117">
                <c:v>9075.8449000399305</c:v>
              </c:pt>
              <c:pt idx="118">
                <c:v>9064.0443938461103</c:v>
              </c:pt>
              <c:pt idx="119">
                <c:v>9052.80376640145</c:v>
              </c:pt>
              <c:pt idx="120">
                <c:v>9040.2487632902503</c:v>
              </c:pt>
              <c:pt idx="121">
                <c:v>9028.2937157612505</c:v>
              </c:pt>
              <c:pt idx="122">
                <c:v>9016.55492180687</c:v>
              </c:pt>
              <c:pt idx="123">
                <c:v>9002.3340382714305</c:v>
              </c:pt>
              <c:pt idx="124">
                <c:v>8993.1567344476007</c:v>
              </c:pt>
              <c:pt idx="125">
                <c:v>8982.3105656694697</c:v>
              </c:pt>
              <c:pt idx="126">
                <c:v>8968.6917884760896</c:v>
              </c:pt>
              <c:pt idx="127">
                <c:v>8955.7437760537905</c:v>
              </c:pt>
              <c:pt idx="128">
                <c:v>8941.7394456478596</c:v>
              </c:pt>
              <c:pt idx="129">
                <c:v>8928.7504847875607</c:v>
              </c:pt>
              <c:pt idx="130">
                <c:v>8917.2051114393998</c:v>
              </c:pt>
              <c:pt idx="131">
                <c:v>8906.8730414418005</c:v>
              </c:pt>
              <c:pt idx="132">
                <c:v>8894.7210553028599</c:v>
              </c:pt>
              <c:pt idx="133">
                <c:v>8883.7925160468003</c:v>
              </c:pt>
              <c:pt idx="134">
                <c:v>8871.8139370851004</c:v>
              </c:pt>
              <c:pt idx="135">
                <c:v>8862.6401539653998</c:v>
              </c:pt>
              <c:pt idx="136">
                <c:v>8854.1968120269503</c:v>
              </c:pt>
              <c:pt idx="137">
                <c:v>8844.3315246714301</c:v>
              </c:pt>
              <c:pt idx="138">
                <c:v>8835.4131187182502</c:v>
              </c:pt>
              <c:pt idx="139">
                <c:v>8825.8031376785802</c:v>
              </c:pt>
              <c:pt idx="140">
                <c:v>8813.6243729731705</c:v>
              </c:pt>
              <c:pt idx="141">
                <c:v>8805.0381482629109</c:v>
              </c:pt>
              <c:pt idx="142">
                <c:v>8797.3392539557408</c:v>
              </c:pt>
              <c:pt idx="143">
                <c:v>8788.6690454273994</c:v>
              </c:pt>
              <c:pt idx="144">
                <c:v>8780.8210993725697</c:v>
              </c:pt>
              <c:pt idx="145">
                <c:v>8774.1129121432405</c:v>
              </c:pt>
              <c:pt idx="146">
                <c:v>8766.2257390041395</c:v>
              </c:pt>
              <c:pt idx="147">
                <c:v>8757.3245350694397</c:v>
              </c:pt>
              <c:pt idx="148">
                <c:v>8749.0267854210397</c:v>
              </c:pt>
              <c:pt idx="149">
                <c:v>8739.2871243612299</c:v>
              </c:pt>
              <c:pt idx="150">
                <c:v>8729.4170044522307</c:v>
              </c:pt>
              <c:pt idx="151">
                <c:v>8723.1602934419407</c:v>
              </c:pt>
              <c:pt idx="152">
                <c:v>8716.18788348831</c:v>
              </c:pt>
              <c:pt idx="153">
                <c:v>8708.2651162264501</c:v>
              </c:pt>
              <c:pt idx="154">
                <c:v>8699.8563214143596</c:v>
              </c:pt>
              <c:pt idx="155">
                <c:v>8693.5869892032006</c:v>
              </c:pt>
              <c:pt idx="156">
                <c:v>8687.3327884306309</c:v>
              </c:pt>
              <c:pt idx="157">
                <c:v>8678.9564977563805</c:v>
              </c:pt>
              <c:pt idx="158">
                <c:v>8672.0129956834207</c:v>
              </c:pt>
              <c:pt idx="159">
                <c:v>8665.1993720685405</c:v>
              </c:pt>
              <c:pt idx="160">
                <c:v>8660.28091539858</c:v>
              </c:pt>
              <c:pt idx="161">
                <c:v>8652.5564340640703</c:v>
              </c:pt>
              <c:pt idx="162">
                <c:v>8643.6291324052509</c:v>
              </c:pt>
              <c:pt idx="163">
                <c:v>8636.2509218824798</c:v>
              </c:pt>
              <c:pt idx="164">
                <c:v>8628.2162251207501</c:v>
              </c:pt>
              <c:pt idx="165">
                <c:v>8622.2907303064203</c:v>
              </c:pt>
              <c:pt idx="166">
                <c:v>8614.3626478803399</c:v>
              </c:pt>
              <c:pt idx="167">
                <c:v>8609.4192433970202</c:v>
              </c:pt>
              <c:pt idx="168">
                <c:v>8602.54539243812</c:v>
              </c:pt>
              <c:pt idx="169">
                <c:v>8595.8258009036399</c:v>
              </c:pt>
              <c:pt idx="170">
                <c:v>8589.0931306326802</c:v>
              </c:pt>
              <c:pt idx="171">
                <c:v>8583.0747037795099</c:v>
              </c:pt>
              <c:pt idx="172">
                <c:v>8574.4989549743495</c:v>
              </c:pt>
              <c:pt idx="173">
                <c:v>8567.7932500618299</c:v>
              </c:pt>
              <c:pt idx="174">
                <c:v>8559.7655366316994</c:v>
              </c:pt>
              <c:pt idx="175">
                <c:v>8552.0521048132796</c:v>
              </c:pt>
              <c:pt idx="176">
                <c:v>8544.3995142956101</c:v>
              </c:pt>
              <c:pt idx="177">
                <c:v>8537.2556684092506</c:v>
              </c:pt>
              <c:pt idx="178">
                <c:v>8531.4177135441496</c:v>
              </c:pt>
              <c:pt idx="179">
                <c:v>8524.6386266369991</c:v>
              </c:pt>
              <c:pt idx="180">
                <c:v>8517.4453026194606</c:v>
              </c:pt>
              <c:pt idx="181">
                <c:v>8509.4830937861097</c:v>
              </c:pt>
              <c:pt idx="182">
                <c:v>8500.2627355015393</c:v>
              </c:pt>
              <c:pt idx="183">
                <c:v>8493.4328993476392</c:v>
              </c:pt>
              <c:pt idx="184">
                <c:v>8484.1242803611403</c:v>
              </c:pt>
              <c:pt idx="185">
                <c:v>8477.8699672373295</c:v>
              </c:pt>
              <c:pt idx="186">
                <c:v>8471.0070608830902</c:v>
              </c:pt>
              <c:pt idx="187">
                <c:v>8463.8747265203001</c:v>
              </c:pt>
              <c:pt idx="188">
                <c:v>8456.0994878516904</c:v>
              </c:pt>
              <c:pt idx="189">
                <c:v>8446.6228378464693</c:v>
              </c:pt>
              <c:pt idx="190">
                <c:v>8440.2321828019103</c:v>
              </c:pt>
              <c:pt idx="191">
                <c:v>8432.8512102889399</c:v>
              </c:pt>
              <c:pt idx="192">
                <c:v>8427.01782388842</c:v>
              </c:pt>
              <c:pt idx="193">
                <c:v>8419.5085304086606</c:v>
              </c:pt>
              <c:pt idx="194">
                <c:v>8411.6123813939594</c:v>
              </c:pt>
              <c:pt idx="195">
                <c:v>8405.2021146468505</c:v>
              </c:pt>
              <c:pt idx="196">
                <c:v>8398.5903622256992</c:v>
              </c:pt>
              <c:pt idx="197">
                <c:v>8388.3402450826907</c:v>
              </c:pt>
              <c:pt idx="198">
                <c:v>8381.4382579177509</c:v>
              </c:pt>
              <c:pt idx="199">
                <c:v>8374.6287040056504</c:v>
              </c:pt>
              <c:pt idx="200">
                <c:v>8367.9837850214099</c:v>
              </c:pt>
              <c:pt idx="201">
                <c:v>8361.7546980131301</c:v>
              </c:pt>
              <c:pt idx="202">
                <c:v>8355.5222649065508</c:v>
              </c:pt>
              <c:pt idx="203">
                <c:v>8348.9150234466506</c:v>
              </c:pt>
              <c:pt idx="204">
                <c:v>8342.1251554852806</c:v>
              </c:pt>
              <c:pt idx="205">
                <c:v>8334.1125941117207</c:v>
              </c:pt>
              <c:pt idx="206">
                <c:v>8326.4584895646494</c:v>
              </c:pt>
              <c:pt idx="207">
                <c:v>8320.0648113218795</c:v>
              </c:pt>
              <c:pt idx="208">
                <c:v>8312.9492152875191</c:v>
              </c:pt>
              <c:pt idx="209">
                <c:v>8305.8530603984691</c:v>
              </c:pt>
              <c:pt idx="210">
                <c:v>8298.4097797766608</c:v>
              </c:pt>
              <c:pt idx="211">
                <c:v>8287.3109203525491</c:v>
              </c:pt>
              <c:pt idx="212">
                <c:v>8279.1253141349207</c:v>
              </c:pt>
              <c:pt idx="213">
                <c:v>8271.4105593811801</c:v>
              </c:pt>
              <c:pt idx="214">
                <c:v>8265.5117728435198</c:v>
              </c:pt>
              <c:pt idx="215">
                <c:v>8257.2710632377493</c:v>
              </c:pt>
              <c:pt idx="216">
                <c:v>8249.3575849564495</c:v>
              </c:pt>
              <c:pt idx="217">
                <c:v>8240.3928888358496</c:v>
              </c:pt>
              <c:pt idx="218">
                <c:v>8231.4462470058606</c:v>
              </c:pt>
              <c:pt idx="219">
                <c:v>8223.7264854459609</c:v>
              </c:pt>
              <c:pt idx="220">
                <c:v>8214.8321918266101</c:v>
              </c:pt>
              <c:pt idx="221">
                <c:v>8203.9033391425492</c:v>
              </c:pt>
              <c:pt idx="222">
                <c:v>8195.4558498322294</c:v>
              </c:pt>
              <c:pt idx="223">
                <c:v>8183.3360123320199</c:v>
              </c:pt>
              <c:pt idx="224">
                <c:v>8177.5205737627603</c:v>
              </c:pt>
              <c:pt idx="225">
                <c:v>8168.5419623016596</c:v>
              </c:pt>
              <c:pt idx="226">
                <c:v>8159.6016544678696</c:v>
              </c:pt>
              <c:pt idx="227">
                <c:v>8152.67198404391</c:v>
              </c:pt>
              <c:pt idx="228">
                <c:v>8143.2769984769002</c:v>
              </c:pt>
              <c:pt idx="229">
                <c:v>8135.5616361088996</c:v>
              </c:pt>
              <c:pt idx="230">
                <c:v>8125.5710534646396</c:v>
              </c:pt>
              <c:pt idx="231">
                <c:v>8116.3998868516001</c:v>
              </c:pt>
              <c:pt idx="232">
                <c:v>8109.7726485312896</c:v>
              </c:pt>
              <c:pt idx="233">
                <c:v>8100.20521414019</c:v>
              </c:pt>
              <c:pt idx="234">
                <c:v>8089.6233792122603</c:v>
              </c:pt>
              <c:pt idx="235">
                <c:v>8081.1033587219799</c:v>
              </c:pt>
              <c:pt idx="236">
                <c:v>8071.8063352216204</c:v>
              </c:pt>
              <c:pt idx="237">
                <c:v>8061.5700685726597</c:v>
              </c:pt>
              <c:pt idx="238">
                <c:v>8053.3367143113501</c:v>
              </c:pt>
              <c:pt idx="239">
                <c:v>8044.4597060932301</c:v>
              </c:pt>
              <c:pt idx="240">
                <c:v>8036.8219903195804</c:v>
              </c:pt>
              <c:pt idx="241">
                <c:v>8029.1525993061096</c:v>
              </c:pt>
              <c:pt idx="242">
                <c:v>8017.8580883766399</c:v>
              </c:pt>
              <c:pt idx="243">
                <c:v>8009.8829261543497</c:v>
              </c:pt>
              <c:pt idx="244">
                <c:v>7997.6083368663603</c:v>
              </c:pt>
              <c:pt idx="245">
                <c:v>7986.2694358209101</c:v>
              </c:pt>
              <c:pt idx="246">
                <c:v>7975.1400990090897</c:v>
              </c:pt>
              <c:pt idx="247">
                <c:v>7966.3249544291903</c:v>
              </c:pt>
              <c:pt idx="248">
                <c:v>7957.9548553127997</c:v>
              </c:pt>
              <c:pt idx="249">
                <c:v>7949.0832438635398</c:v>
              </c:pt>
              <c:pt idx="250">
                <c:v>7938.8428941510401</c:v>
              </c:pt>
              <c:pt idx="251">
                <c:v>7927.7114737227703</c:v>
              </c:pt>
              <c:pt idx="252">
                <c:v>7917.3518880690199</c:v>
              </c:pt>
              <c:pt idx="253">
                <c:v>7907.8081831548798</c:v>
              </c:pt>
              <c:pt idx="254">
                <c:v>7898.6338980663104</c:v>
              </c:pt>
              <c:pt idx="255">
                <c:v>7889.27339565492</c:v>
              </c:pt>
              <c:pt idx="256">
                <c:v>7877.7683287325999</c:v>
              </c:pt>
              <c:pt idx="257">
                <c:v>7864.4266558323097</c:v>
              </c:pt>
              <c:pt idx="258">
                <c:v>7848.8888894824004</c:v>
              </c:pt>
              <c:pt idx="259">
                <c:v>7840.0568682104304</c:v>
              </c:pt>
              <c:pt idx="260">
                <c:v>7825.4774124247997</c:v>
              </c:pt>
              <c:pt idx="261">
                <c:v>7813.8210190022</c:v>
              </c:pt>
              <c:pt idx="262">
                <c:v>7802.8381623611103</c:v>
              </c:pt>
              <c:pt idx="263">
                <c:v>7791.9036074176502</c:v>
              </c:pt>
              <c:pt idx="264">
                <c:v>7780.8575682430201</c:v>
              </c:pt>
              <c:pt idx="265">
                <c:v>7770.3425497575599</c:v>
              </c:pt>
              <c:pt idx="266">
                <c:v>7758.7311515143101</c:v>
              </c:pt>
              <c:pt idx="267">
                <c:v>7744.1599843290596</c:v>
              </c:pt>
              <c:pt idx="268">
                <c:v>7735.8086535127404</c:v>
              </c:pt>
              <c:pt idx="269">
                <c:v>7724.4116958580298</c:v>
              </c:pt>
              <c:pt idx="270">
                <c:v>7714.0881708493498</c:v>
              </c:pt>
              <c:pt idx="271">
                <c:v>7701.5310190457903</c:v>
              </c:pt>
              <c:pt idx="272">
                <c:v>7691.2393051651197</c:v>
              </c:pt>
              <c:pt idx="273">
                <c:v>7681.3054859038102</c:v>
              </c:pt>
              <c:pt idx="274">
                <c:v>7672.10231221493</c:v>
              </c:pt>
              <c:pt idx="275">
                <c:v>7662.2578008295604</c:v>
              </c:pt>
              <c:pt idx="276">
                <c:v>7649.9040605618602</c:v>
              </c:pt>
              <c:pt idx="277">
                <c:v>7639.54271806627</c:v>
              </c:pt>
              <c:pt idx="278">
                <c:v>7623.9560401783901</c:v>
              </c:pt>
              <c:pt idx="279">
                <c:v>7608.3548131776597</c:v>
              </c:pt>
              <c:pt idx="280">
                <c:v>7596.3119467133502</c:v>
              </c:pt>
              <c:pt idx="281">
                <c:v>7584.3621065113102</c:v>
              </c:pt>
              <c:pt idx="282">
                <c:v>7571.7364833452903</c:v>
              </c:pt>
              <c:pt idx="283">
                <c:v>7556.7968415742898</c:v>
              </c:pt>
              <c:pt idx="284">
                <c:v>7544.2785872402301</c:v>
              </c:pt>
              <c:pt idx="285">
                <c:v>7528.5849822420796</c:v>
              </c:pt>
              <c:pt idx="286">
                <c:v>7512.3474791981198</c:v>
              </c:pt>
              <c:pt idx="287">
                <c:v>7500.4949038553896</c:v>
              </c:pt>
              <c:pt idx="288">
                <c:v>7487.7492943549996</c:v>
              </c:pt>
              <c:pt idx="289">
                <c:v>7474.7866033484397</c:v>
              </c:pt>
              <c:pt idx="290">
                <c:v>7462.7099076101103</c:v>
              </c:pt>
              <c:pt idx="291">
                <c:v>7448.6085062336297</c:v>
              </c:pt>
              <c:pt idx="292">
                <c:v>7436.6067692616498</c:v>
              </c:pt>
              <c:pt idx="293">
                <c:v>7423.7681441638497</c:v>
              </c:pt>
              <c:pt idx="294">
                <c:v>7411.1421231373197</c:v>
              </c:pt>
              <c:pt idx="295">
                <c:v>7397.1019891616897</c:v>
              </c:pt>
              <c:pt idx="296">
                <c:v>7381.9501113305796</c:v>
              </c:pt>
              <c:pt idx="297">
                <c:v>7370.8011269650597</c:v>
              </c:pt>
              <c:pt idx="298">
                <c:v>7356.2151257279102</c:v>
              </c:pt>
              <c:pt idx="299">
                <c:v>7344.8352759365398</c:v>
              </c:pt>
              <c:pt idx="300">
                <c:v>7330.7230802039003</c:v>
              </c:pt>
              <c:pt idx="301">
                <c:v>7320.0179495027496</c:v>
              </c:pt>
              <c:pt idx="302">
                <c:v>7306.4591194006198</c:v>
              </c:pt>
              <c:pt idx="303">
                <c:v>7292.2363135229298</c:v>
              </c:pt>
              <c:pt idx="304">
                <c:v>7276.9954699261998</c:v>
              </c:pt>
              <c:pt idx="305">
                <c:v>7261.5552268321399</c:v>
              </c:pt>
              <c:pt idx="306">
                <c:v>7247.0056515998403</c:v>
              </c:pt>
              <c:pt idx="307">
                <c:v>7235.2587037104604</c:v>
              </c:pt>
              <c:pt idx="308">
                <c:v>7218.23403669248</c:v>
              </c:pt>
              <c:pt idx="309">
                <c:v>7201.4788645696999</c:v>
              </c:pt>
              <c:pt idx="310">
                <c:v>7185.4956090195601</c:v>
              </c:pt>
              <c:pt idx="311">
                <c:v>7174.3593071835603</c:v>
              </c:pt>
              <c:pt idx="312">
                <c:v>7161.97963796979</c:v>
              </c:pt>
              <c:pt idx="313">
                <c:v>7150.1764568181497</c:v>
              </c:pt>
              <c:pt idx="314">
                <c:v>7135.43926112794</c:v>
              </c:pt>
              <c:pt idx="315">
                <c:v>7124.4424807340902</c:v>
              </c:pt>
              <c:pt idx="316">
                <c:v>7115.0604436335698</c:v>
              </c:pt>
              <c:pt idx="317">
                <c:v>7101.6965961304704</c:v>
              </c:pt>
              <c:pt idx="318">
                <c:v>7088.9596783282695</c:v>
              </c:pt>
              <c:pt idx="319">
                <c:v>7076.9909431350998</c:v>
              </c:pt>
              <c:pt idx="320">
                <c:v>7064.23615592029</c:v>
              </c:pt>
              <c:pt idx="321">
                <c:v>7053.27075831611</c:v>
              </c:pt>
              <c:pt idx="322">
                <c:v>7044.49645879524</c:v>
              </c:pt>
              <c:pt idx="323">
                <c:v>7030.7737321094601</c:v>
              </c:pt>
              <c:pt idx="324">
                <c:v>7014.2649578897399</c:v>
              </c:pt>
              <c:pt idx="325">
                <c:v>7006.0081403426702</c:v>
              </c:pt>
              <c:pt idx="326">
                <c:v>6995.5699367276202</c:v>
              </c:pt>
              <c:pt idx="327">
                <c:v>6982.1581502945201</c:v>
              </c:pt>
              <c:pt idx="328">
                <c:v>6971.7296513584397</c:v>
              </c:pt>
              <c:pt idx="329">
                <c:v>6956.8566293264603</c:v>
              </c:pt>
              <c:pt idx="330">
                <c:v>6943.2253391121903</c:v>
              </c:pt>
              <c:pt idx="331">
                <c:v>6925.7200887089102</c:v>
              </c:pt>
              <c:pt idx="332">
                <c:v>6912.2564309474401</c:v>
              </c:pt>
              <c:pt idx="333">
                <c:v>6900.8568356960204</c:v>
              </c:pt>
              <c:pt idx="334">
                <c:v>6887.7669255524797</c:v>
              </c:pt>
              <c:pt idx="335">
                <c:v>6875.8145920356801</c:v>
              </c:pt>
              <c:pt idx="336">
                <c:v>6862.7888956709803</c:v>
              </c:pt>
              <c:pt idx="337">
                <c:v>6850.3026871772399</c:v>
              </c:pt>
              <c:pt idx="338">
                <c:v>6834.8414611807602</c:v>
              </c:pt>
              <c:pt idx="339">
                <c:v>6821.5282839072197</c:v>
              </c:pt>
              <c:pt idx="340">
                <c:v>6804.9222150936002</c:v>
              </c:pt>
              <c:pt idx="341">
                <c:v>6789.2295338325703</c:v>
              </c:pt>
              <c:pt idx="342">
                <c:v>6779.5558944476297</c:v>
              </c:pt>
              <c:pt idx="343">
                <c:v>6764.2069656923604</c:v>
              </c:pt>
              <c:pt idx="344">
                <c:v>6752.4576078167202</c:v>
              </c:pt>
              <c:pt idx="345">
                <c:v>6736.9141294627598</c:v>
              </c:pt>
              <c:pt idx="346">
                <c:v>6723.7639891093604</c:v>
              </c:pt>
              <c:pt idx="347">
                <c:v>6709.2796613686496</c:v>
              </c:pt>
              <c:pt idx="348">
                <c:v>6693.7862871011903</c:v>
              </c:pt>
              <c:pt idx="349">
                <c:v>6675.7308514398001</c:v>
              </c:pt>
              <c:pt idx="350">
                <c:v>6662.0806061234298</c:v>
              </c:pt>
              <c:pt idx="351">
                <c:v>6649.4240918648002</c:v>
              </c:pt>
              <c:pt idx="352">
                <c:v>6631.7603393686404</c:v>
              </c:pt>
              <c:pt idx="353">
                <c:v>6615.3153252576203</c:v>
              </c:pt>
              <c:pt idx="354">
                <c:v>6602.71785942109</c:v>
              </c:pt>
              <c:pt idx="355">
                <c:v>6589.9770149506903</c:v>
              </c:pt>
              <c:pt idx="356">
                <c:v>6579.2141345779301</c:v>
              </c:pt>
              <c:pt idx="357">
                <c:v>6568.3711185438697</c:v>
              </c:pt>
              <c:pt idx="358">
                <c:v>6558.7276311967198</c:v>
              </c:pt>
              <c:pt idx="359">
                <c:v>6546.5320811027896</c:v>
              </c:pt>
              <c:pt idx="360">
                <c:v>6534.7735625938603</c:v>
              </c:pt>
              <c:pt idx="361">
                <c:v>6520.7300815548997</c:v>
              </c:pt>
              <c:pt idx="362">
                <c:v>6504.5231517645598</c:v>
              </c:pt>
              <c:pt idx="363">
                <c:v>6491.6307453885902</c:v>
              </c:pt>
              <c:pt idx="364">
                <c:v>6478.4802815468902</c:v>
              </c:pt>
              <c:pt idx="365">
                <c:v>6463.4489109994802</c:v>
              </c:pt>
              <c:pt idx="366">
                <c:v>6446.2523728268498</c:v>
              </c:pt>
              <c:pt idx="367">
                <c:v>6433.8356050736002</c:v>
              </c:pt>
              <c:pt idx="368">
                <c:v>6418.0448182638302</c:v>
              </c:pt>
              <c:pt idx="369">
                <c:v>6403.0651839718103</c:v>
              </c:pt>
              <c:pt idx="370">
                <c:v>6383.8141188293403</c:v>
              </c:pt>
              <c:pt idx="371">
                <c:v>6365.71105382116</c:v>
              </c:pt>
              <c:pt idx="372">
                <c:v>6352.24039599759</c:v>
              </c:pt>
              <c:pt idx="373">
                <c:v>6341.5486825599601</c:v>
              </c:pt>
              <c:pt idx="374">
                <c:v>6326.8091179026496</c:v>
              </c:pt>
              <c:pt idx="375">
                <c:v>6309.6981091764101</c:v>
              </c:pt>
              <c:pt idx="376">
                <c:v>6296.5518196024304</c:v>
              </c:pt>
              <c:pt idx="377">
                <c:v>6280.0135990449298</c:v>
              </c:pt>
              <c:pt idx="378">
                <c:v>6262.5211661017902</c:v>
              </c:pt>
              <c:pt idx="379">
                <c:v>6247.2192796376903</c:v>
              </c:pt>
              <c:pt idx="380">
                <c:v>6224.1586313313101</c:v>
              </c:pt>
              <c:pt idx="381">
                <c:v>6198.4277061805697</c:v>
              </c:pt>
              <c:pt idx="382">
                <c:v>6182.5713123998103</c:v>
              </c:pt>
              <c:pt idx="383">
                <c:v>6159.7243978386496</c:v>
              </c:pt>
              <c:pt idx="384">
                <c:v>6120.76873422889</c:v>
              </c:pt>
              <c:pt idx="385">
                <c:v>6092.3433084708904</c:v>
              </c:pt>
              <c:pt idx="386">
                <c:v>6043.2665800737004</c:v>
              </c:pt>
              <c:pt idx="387">
                <c:v>5985.5091624725101</c:v>
              </c:pt>
              <c:pt idx="388">
                <c:v>5930.8835680627099</c:v>
              </c:pt>
              <c:pt idx="389">
                <c:v>5867.11290418304</c:v>
              </c:pt>
              <c:pt idx="390">
                <c:v>5820.6191842510798</c:v>
              </c:pt>
              <c:pt idx="391">
                <c:v>5781.5611193408804</c:v>
              </c:pt>
              <c:pt idx="392">
                <c:v>5743.12482327418</c:v>
              </c:pt>
              <c:pt idx="393">
                <c:v>5703.6769701448202</c:v>
              </c:pt>
              <c:pt idx="394">
                <c:v>5666.2793671687796</c:v>
              </c:pt>
              <c:pt idx="395">
                <c:v>5617.5887209288403</c:v>
              </c:pt>
              <c:pt idx="396">
                <c:v>5569.0830693962698</c:v>
              </c:pt>
              <c:pt idx="397">
                <c:v>5522.7921148330597</c:v>
              </c:pt>
              <c:pt idx="398">
                <c:v>5466.8209755867101</c:v>
              </c:pt>
              <c:pt idx="399">
                <c:v>5376.34266785008</c:v>
              </c:pt>
              <c:pt idx="400">
                <c:v>5109.4354217093496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18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3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5092.924</c:v>
                </c:pt>
                <c:pt idx="1">
                  <c:v>4297.2640000000001</c:v>
                </c:pt>
                <c:pt idx="2">
                  <c:v>4966.08</c:v>
                </c:pt>
                <c:pt idx="3">
                  <c:v>3926.2190000000001</c:v>
                </c:pt>
                <c:pt idx="4">
                  <c:v>3708.1709999999998</c:v>
                </c:pt>
                <c:pt idx="5">
                  <c:v>4119.0810000000001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43.774000000000001</c:v>
                </c:pt>
                <c:pt idx="1">
                  <c:v>15.217000000000001</c:v>
                </c:pt>
                <c:pt idx="2">
                  <c:v>63.231999999999999</c:v>
                </c:pt>
                <c:pt idx="3">
                  <c:v>25.76</c:v>
                </c:pt>
                <c:pt idx="4">
                  <c:v>25.5</c:v>
                </c:pt>
                <c:pt idx="5">
                  <c:v>32.773000000000003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1573.854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1640.2650000000001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-3783.6379999999999</c:v>
                </c:pt>
                <c:pt idx="1">
                  <c:v>-3314.1509999999998</c:v>
                </c:pt>
                <c:pt idx="2">
                  <c:v>-3339.846</c:v>
                </c:pt>
                <c:pt idx="3">
                  <c:v>-3175.297</c:v>
                </c:pt>
                <c:pt idx="4">
                  <c:v>-3021.4430000000002</c:v>
                </c:pt>
                <c:pt idx="5">
                  <c:v>-2865.154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-2675.0639999999999</c:v>
                </c:pt>
                <c:pt idx="1">
                  <c:v>-2329.194</c:v>
                </c:pt>
                <c:pt idx="2">
                  <c:v>-2957.08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-135.21700000000001</c:v>
                </c:pt>
                <c:pt idx="1">
                  <c:v>-117.657</c:v>
                </c:pt>
                <c:pt idx="2">
                  <c:v>-102.053</c:v>
                </c:pt>
                <c:pt idx="3">
                  <c:v>-99.980999999999995</c:v>
                </c:pt>
                <c:pt idx="4">
                  <c:v>-77.793999999999997</c:v>
                </c:pt>
                <c:pt idx="5">
                  <c:v>-45.305999999999997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-7.9249999999999998</c:v>
                </c:pt>
                <c:pt idx="1">
                  <c:v>-10.438000000000001</c:v>
                </c:pt>
                <c:pt idx="2">
                  <c:v>-5.5449999999999999</c:v>
                </c:pt>
                <c:pt idx="3">
                  <c:v>-8.8550000000000004</c:v>
                </c:pt>
                <c:pt idx="4">
                  <c:v>-18.004999999999999</c:v>
                </c:pt>
                <c:pt idx="5">
                  <c:v>-12.071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-108.70699999999999</c:v>
                </c:pt>
                <c:pt idx="1">
                  <c:v>-105.20699999999999</c:v>
                </c:pt>
                <c:pt idx="2">
                  <c:v>-94.741</c:v>
                </c:pt>
                <c:pt idx="3">
                  <c:v>-69.686000000000007</c:v>
                </c:pt>
                <c:pt idx="4">
                  <c:v>-62.366999999999997</c:v>
                </c:pt>
                <c:pt idx="5">
                  <c:v>-79.19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3783.6378140000002</c:v>
                </c:pt>
                <c:pt idx="1">
                  <c:v>3314.1510870000002</c:v>
                </c:pt>
                <c:pt idx="2">
                  <c:v>3339.8460200000004</c:v>
                </c:pt>
                <c:pt idx="3">
                  <c:v>3175.2972110000001</c:v>
                </c:pt>
                <c:pt idx="4">
                  <c:v>3021.4431919999993</c:v>
                </c:pt>
                <c:pt idx="5">
                  <c:v>2865.1541610000004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674.15849800000001</c:v>
                </c:pt>
                <c:pt idx="1">
                  <c:v>592.36712299999988</c:v>
                </c:pt>
                <c:pt idx="2">
                  <c:v>624.46188499999994</c:v>
                </c:pt>
                <c:pt idx="3">
                  <c:v>593.82963199999995</c:v>
                </c:pt>
                <c:pt idx="4">
                  <c:v>516.95922599999994</c:v>
                </c:pt>
                <c:pt idx="5">
                  <c:v>482.02261200000004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1652.0356280000003</c:v>
                </c:pt>
                <c:pt idx="1">
                  <c:v>1451.0471910000001</c:v>
                </c:pt>
                <c:pt idx="2">
                  <c:v>1844.416772994</c:v>
                </c:pt>
                <c:pt idx="3">
                  <c:v>1416.000364</c:v>
                </c:pt>
                <c:pt idx="4">
                  <c:v>1272.2661410000001</c:v>
                </c:pt>
                <c:pt idx="5">
                  <c:v>1193.5944019999997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181.02677899999998</c:v>
                </c:pt>
                <c:pt idx="1">
                  <c:v>154.80293499999999</c:v>
                </c:pt>
                <c:pt idx="2">
                  <c:v>159.04818300600002</c:v>
                </c:pt>
                <c:pt idx="3">
                  <c:v>138.27586900000003</c:v>
                </c:pt>
                <c:pt idx="4">
                  <c:v>136.33096300000003</c:v>
                </c:pt>
                <c:pt idx="5">
                  <c:v>205.415526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56.075568999999994</c:v>
                </c:pt>
                <c:pt idx="1">
                  <c:v>50.136763999999992</c:v>
                </c:pt>
                <c:pt idx="2">
                  <c:v>51.361845000000002</c:v>
                </c:pt>
                <c:pt idx="3">
                  <c:v>44.639530999999998</c:v>
                </c:pt>
                <c:pt idx="4">
                  <c:v>38.626067000000006</c:v>
                </c:pt>
                <c:pt idx="5">
                  <c:v>38.140739000000004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-43.77384</c:v>
                </c:pt>
                <c:pt idx="1">
                  <c:v>-15.216925000000002</c:v>
                </c:pt>
                <c:pt idx="2">
                  <c:v>-63.231538</c:v>
                </c:pt>
                <c:pt idx="3">
                  <c:v>-25.759610999999996</c:v>
                </c:pt>
                <c:pt idx="4">
                  <c:v>-25.500159999999997</c:v>
                </c:pt>
                <c:pt idx="5">
                  <c:v>-32.772919000000002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-674.15849800000001</c:v>
                </c:pt>
                <c:pt idx="1">
                  <c:v>-592.36712299999999</c:v>
                </c:pt>
                <c:pt idx="2">
                  <c:v>-624.46188500000005</c:v>
                </c:pt>
                <c:pt idx="3">
                  <c:v>-593.82963199999995</c:v>
                </c:pt>
                <c:pt idx="4">
                  <c:v>-516.95922600000006</c:v>
                </c:pt>
                <c:pt idx="5">
                  <c:v>-482.02261199999998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-0.13388600000000003</c:v>
                </c:pt>
                <c:pt idx="1">
                  <c:v>-0.108344</c:v>
                </c:pt>
                <c:pt idx="2">
                  <c:v>-0.12367300000000001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-0.45397899999999997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-644.77041399999996</c:v>
                </c:pt>
                <c:pt idx="1">
                  <c:v>-574.11938699999996</c:v>
                </c:pt>
                <c:pt idx="2">
                  <c:v>-645.38170300000013</c:v>
                </c:pt>
                <c:pt idx="3">
                  <c:v>-591.33232599999997</c:v>
                </c:pt>
                <c:pt idx="4">
                  <c:v>-606.92030799999975</c:v>
                </c:pt>
                <c:pt idx="5">
                  <c:v>-589.30783799999995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-250.05377299999998</c:v>
                </c:pt>
                <c:pt idx="1">
                  <c:v>-249.69058799999999</c:v>
                </c:pt>
                <c:pt idx="2">
                  <c:v>-270.79024099999998</c:v>
                </c:pt>
                <c:pt idx="3">
                  <c:v>-250.91879099999991</c:v>
                </c:pt>
                <c:pt idx="4">
                  <c:v>-278.40383699999796</c:v>
                </c:pt>
                <c:pt idx="5">
                  <c:v>-256.29941200000007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-6.9089530000000003</c:v>
                </c:pt>
                <c:pt idx="1">
                  <c:v>-5.624625</c:v>
                </c:pt>
                <c:pt idx="2">
                  <c:v>-7.2643580000000005</c:v>
                </c:pt>
                <c:pt idx="3">
                  <c:v>-6.2013930000000004</c:v>
                </c:pt>
                <c:pt idx="4">
                  <c:v>-6.4741409999999995</c:v>
                </c:pt>
                <c:pt idx="5">
                  <c:v>-2.8145199999999999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-141.72737499999999</c:v>
                </c:pt>
                <c:pt idx="1">
                  <c:v>-122.14984799999999</c:v>
                </c:pt>
                <c:pt idx="2">
                  <c:v>-147.37585300000003</c:v>
                </c:pt>
                <c:pt idx="3">
                  <c:v>-139.04091500000001</c:v>
                </c:pt>
                <c:pt idx="4">
                  <c:v>-150.11638399999998</c:v>
                </c:pt>
                <c:pt idx="5">
                  <c:v>-141.77385899999999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-1677.2226679999999</c:v>
                </c:pt>
                <c:pt idx="1">
                  <c:v>-1552.331684</c:v>
                </c:pt>
                <c:pt idx="2">
                  <c:v>-1707.8559250000001</c:v>
                </c:pt>
                <c:pt idx="3">
                  <c:v>-1527.4532839999999</c:v>
                </c:pt>
                <c:pt idx="4">
                  <c:v>-1596.613514000001</c:v>
                </c:pt>
                <c:pt idx="5">
                  <c:v>-1608.7416410000001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-797.73758081090693</c:v>
                </c:pt>
                <c:pt idx="1">
                  <c:v>-688.56045143856113</c:v>
                </c:pt>
                <c:pt idx="2">
                  <c:v>-737.25803098935501</c:v>
                </c:pt>
                <c:pt idx="3">
                  <c:v>-619.30528910227395</c:v>
                </c:pt>
                <c:pt idx="4">
                  <c:v>-555.09136455247199</c:v>
                </c:pt>
                <c:pt idx="5">
                  <c:v>-648.31660089486707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-1853.3804061890928</c:v>
                </c:pt>
                <c:pt idx="1">
                  <c:v>-1541.0371825614391</c:v>
                </c:pt>
                <c:pt idx="2">
                  <c:v>-1575.446846010645</c:v>
                </c:pt>
                <c:pt idx="3">
                  <c:v>-1404.901721897726</c:v>
                </c:pt>
                <c:pt idx="4">
                  <c:v>-1057.41551544753</c:v>
                </c:pt>
                <c:pt idx="5">
                  <c:v>-839.49479110513107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-10.522493000000001</c:v>
                </c:pt>
                <c:pt idx="1">
                  <c:v>-8.778734</c:v>
                </c:pt>
                <c:pt idx="2">
                  <c:v>-8.5431229999999996</c:v>
                </c:pt>
                <c:pt idx="3">
                  <c:v>-6.895512000000001</c:v>
                </c:pt>
                <c:pt idx="4">
                  <c:v>-4.1139650000000003</c:v>
                </c:pt>
                <c:pt idx="5">
                  <c:v>-3.5139999999999998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-246.5444</c:v>
                </c:pt>
                <c:pt idx="1">
                  <c:v>-212.520208</c:v>
                </c:pt>
                <c:pt idx="2">
                  <c:v>-231.40153000000001</c:v>
                </c:pt>
                <c:pt idx="3">
                  <c:v>-202.35249200000001</c:v>
                </c:pt>
                <c:pt idx="4">
                  <c:v>-187.99005499999998</c:v>
                </c:pt>
                <c:pt idx="5">
                  <c:v>-178.81526900000003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9095.9160000000229</c:v>
                </c:pt>
                <c:pt idx="1">
                  <c:v>11620.508000000113</c:v>
                </c:pt>
                <c:pt idx="2">
                  <c:v>11657.04800000001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14588.992000000017</c:v>
                </c:pt>
                <c:pt idx="1">
                  <c:v>18998.235000000033</c:v>
                </c:pt>
                <c:pt idx="2">
                  <c:v>19528.934000000023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6051.9669999999987</c:v>
                </c:pt>
                <c:pt idx="1">
                  <c:v>8101.8539999999957</c:v>
                </c:pt>
                <c:pt idx="2">
                  <c:v>8442.7399999999925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50129.946000000033</c:v>
                </c:pt>
                <c:pt idx="1">
                  <c:v>65964.975000000064</c:v>
                </c:pt>
                <c:pt idx="2">
                  <c:v>68329.214000000036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110654.47700000009</c:v>
                </c:pt>
                <c:pt idx="1">
                  <c:v>144737.94999999995</c:v>
                </c:pt>
                <c:pt idx="2">
                  <c:v>149596.07000000007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39236.997000000003</c:v>
                </c:pt>
                <c:pt idx="1">
                  <c:v>51505.132999999994</c:v>
                </c:pt>
                <c:pt idx="2">
                  <c:v>52578.822999999997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7.6190476190476197E-2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2.3809523809523808E-2"/>
                  <c:y val="-0.1566380133715377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2.3809523809523812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7164016.5099999998</c:v>
                </c:pt>
                <c:pt idx="1">
                  <c:v>8824486.1730000004</c:v>
                </c:pt>
                <c:pt idx="2">
                  <c:v>463027.59400000004</c:v>
                </c:pt>
                <c:pt idx="3">
                  <c:v>912952.96499999973</c:v>
                </c:pt>
                <c:pt idx="4">
                  <c:v>494147.42499999999</c:v>
                </c:pt>
                <c:pt idx="5">
                  <c:v>183303.53</c:v>
                </c:pt>
                <c:pt idx="6">
                  <c:v>130458.48300000001</c:v>
                </c:pt>
                <c:pt idx="7">
                  <c:v>840819.77899999893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993.07699999999977</c:v>
                </c:pt>
                <c:pt idx="4">
                  <c:v>1110.2463300000002</c:v>
                </c:pt>
                <c:pt idx="5">
                  <c:v>1171.5</c:v>
                </c:pt>
                <c:pt idx="6">
                  <c:v>339.41239999999999</c:v>
                </c:pt>
                <c:pt idx="7">
                  <c:v>2076.5600399999967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2.7824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151.90199999999999</c:v>
                </c:pt>
                <c:pt idx="1">
                  <c:v>81.495999999999981</c:v>
                </c:pt>
                <c:pt idx="2">
                  <c:v>90.984999999999985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878.64499999999998</c:v>
                </c:pt>
                <c:pt idx="1">
                  <c:v>560.63099999999997</c:v>
                </c:pt>
                <c:pt idx="2">
                  <c:v>427.29399999999998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9941.1450000000004</c:v>
                </c:pt>
                <c:pt idx="1">
                  <c:v>6580.7039999999997</c:v>
                </c:pt>
                <c:pt idx="2">
                  <c:v>5233.4249999999984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48937.563999999991</c:v>
                </c:pt>
                <c:pt idx="1">
                  <c:v>32615.028999999999</c:v>
                </c:pt>
                <c:pt idx="2">
                  <c:v>24959.662999999986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8099.260774000003</c:v>
                </c:pt>
                <c:pt idx="1">
                  <c:v>6937.6294269999999</c:v>
                </c:pt>
                <c:pt idx="2">
                  <c:v>8110.852783000003</c:v>
                </c:pt>
                <c:pt idx="3">
                  <c:v>6469.519518000001</c:v>
                </c:pt>
                <c:pt idx="4">
                  <c:v>6081.2826939999977</c:v>
                </c:pt>
                <c:pt idx="5">
                  <c:v>6462.4102470000007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-6011.7626089999994</c:v>
                </c:pt>
                <c:pt idx="1">
                  <c:v>-5304.199955000001</c:v>
                </c:pt>
                <c:pt idx="2">
                  <c:v>-5703.6707770000057</c:v>
                </c:pt>
                <c:pt idx="3">
                  <c:v>-5125.243180000004</c:v>
                </c:pt>
                <c:pt idx="4">
                  <c:v>-4823.2740099999983</c:v>
                </c:pt>
                <c:pt idx="5">
                  <c:v>-4556.0717383948722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-539.51750199999958</c:v>
                </c:pt>
                <c:pt idx="1">
                  <c:v>-470.09231300000005</c:v>
                </c:pt>
                <c:pt idx="2">
                  <c:v>-536.40522099999976</c:v>
                </c:pt>
                <c:pt idx="3">
                  <c:v>-447.19522599999988</c:v>
                </c:pt>
                <c:pt idx="4">
                  <c:v>-440.81514900000013</c:v>
                </c:pt>
                <c:pt idx="5">
                  <c:v>-467.56514299999969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-355.25139999999999</c:v>
                </c:pt>
                <c:pt idx="1">
                  <c:v>-317.72720800000002</c:v>
                </c:pt>
                <c:pt idx="2">
                  <c:v>-326.14253000000002</c:v>
                </c:pt>
                <c:pt idx="3">
                  <c:v>-272.03849200000002</c:v>
                </c:pt>
                <c:pt idx="4">
                  <c:v>-250.35705499999997</c:v>
                </c:pt>
                <c:pt idx="5">
                  <c:v>-258.005269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-142.12595300000001</c:v>
                </c:pt>
                <c:pt idx="1">
                  <c:v>-123.28162499999999</c:v>
                </c:pt>
                <c:pt idx="2">
                  <c:v>-109.317358</c:v>
                </c:pt>
                <c:pt idx="3">
                  <c:v>-106.18239299999999</c:v>
                </c:pt>
                <c:pt idx="4">
                  <c:v>-84.268141</c:v>
                </c:pt>
                <c:pt idx="5">
                  <c:v>-48.120519999999999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-697.31239500000015</c:v>
                </c:pt>
                <c:pt idx="2">
                  <c:v>-1416.9986560000002</c:v>
                </c:pt>
                <c:pt idx="3">
                  <c:v>-535.08444599999996</c:v>
                </c:pt>
                <c:pt idx="4">
                  <c:v>-496.1137320000002</c:v>
                </c:pt>
                <c:pt idx="5">
                  <c:v>-1092.9262239999998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6.14730004026698E-2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0.34858385759136784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1.5894448040723521E-4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0.55528524171458915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3.4498955810966007E-2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14437.407999999999</c:v>
                </c:pt>
                <c:pt idx="1">
                  <c:v>14681.621999999999</c:v>
                </c:pt>
                <c:pt idx="2">
                  <c:v>13217.013999999999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76589.823999999993</c:v>
                </c:pt>
                <c:pt idx="1">
                  <c:v>86156.577000000005</c:v>
                </c:pt>
                <c:pt idx="2">
                  <c:v>77320.969000000012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28.776</c:v>
                </c:pt>
                <c:pt idx="1">
                  <c:v>28.306999999999999</c:v>
                </c:pt>
                <c:pt idx="2">
                  <c:v>52.381000000000007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113550.39999999998</c:v>
                </c:pt>
                <c:pt idx="1">
                  <c:v>142165.19400000005</c:v>
                </c:pt>
                <c:pt idx="2">
                  <c:v>126705.63599999997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7400.2560000000003</c:v>
                </c:pt>
                <c:pt idx="1">
                  <c:v>8791.2950000000001</c:v>
                </c:pt>
                <c:pt idx="2">
                  <c:v>7567.6490000000003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2.7154343142396023E-2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4.8223633716571034E-2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0.9246220231410327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6104.0109999999986</c:v>
                </c:pt>
                <c:pt idx="1">
                  <c:v>6094.82</c:v>
                </c:pt>
                <c:pt idx="2">
                  <c:v>5456.3999999999978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10492.731999999996</c:v>
                </c:pt>
                <c:pt idx="1">
                  <c:v>10850.454999999998</c:v>
                </c:pt>
                <c:pt idx="2">
                  <c:v>10010.890999999998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201256.74899999989</c:v>
                </c:pt>
                <c:pt idx="1">
                  <c:v>204435.65899999984</c:v>
                </c:pt>
                <c:pt idx="2">
                  <c:v>195479.02599999998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2.6404679999999994</c:v>
                </c:pt>
                <c:pt idx="1">
                  <c:v>16.029904999999999</c:v>
                </c:pt>
                <c:pt idx="2">
                  <c:v>338.66696499999995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285.99702899999988</c:v>
                </c:pt>
                <c:pt idx="1">
                  <c:v>160.584171</c:v>
                </c:pt>
                <c:pt idx="2">
                  <c:v>7.7954600000000003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1.815E-3</c:v>
                </c:pt>
                <c:pt idx="1">
                  <c:v>1.7614109999999998</c:v>
                </c:pt>
                <c:pt idx="2">
                  <c:v>117.86822000000001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1.8818790000000001</c:v>
                </c:pt>
                <c:pt idx="1">
                  <c:v>1.805609</c:v>
                </c:pt>
                <c:pt idx="2">
                  <c:v>661.65847600000006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6.7822999999999994E-2</c:v>
                </c:pt>
                <c:pt idx="1">
                  <c:v>4.167287</c:v>
                </c:pt>
                <c:pt idx="2">
                  <c:v>4.4610000000000003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0.26061899999999999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0.56050500000000003</c:v>
                </c:pt>
                <c:pt idx="1">
                  <c:v>3.0740699999999999</c:v>
                </c:pt>
                <c:pt idx="2">
                  <c:v>25.216991999999998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2.7556720000000001</c:v>
                </c:pt>
                <c:pt idx="1">
                  <c:v>9.9408890000000021</c:v>
                </c:pt>
                <c:pt idx="2">
                  <c:v>54.192039000000008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1.180445</c:v>
                </c:pt>
                <c:pt idx="1">
                  <c:v>0.57119199999999992</c:v>
                </c:pt>
                <c:pt idx="2">
                  <c:v>0.38892000000000004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111.68110500000002</c:v>
                </c:pt>
                <c:pt idx="1">
                  <c:v>87.372644999999977</c:v>
                </c:pt>
                <c:pt idx="2">
                  <c:v>138.804349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477.51000000000039</c:v>
                </c:pt>
                <c:pt idx="1">
                  <c:v>387.27499999999992</c:v>
                </c:pt>
                <c:pt idx="2">
                  <c:v>9132.3060000000023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903.26900000000046</c:v>
                </c:pt>
                <c:pt idx="1">
                  <c:v>1177.1009999999994</c:v>
                </c:pt>
                <c:pt idx="2">
                  <c:v>17759.544999999991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993.07699999999977</c:v>
                </c:pt>
                <c:pt idx="4">
                  <c:v>1110.2463300000002</c:v>
                </c:pt>
                <c:pt idx="5">
                  <c:v>1171.5</c:v>
                </c:pt>
                <c:pt idx="6">
                  <c:v>339.41239999999999</c:v>
                </c:pt>
                <c:pt idx="7">
                  <c:v>2076.5600399999967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9557.7770000000019</c:v>
                </c:pt>
                <c:pt idx="1">
                  <c:v>9557.7770000000019</c:v>
                </c:pt>
                <c:pt idx="2">
                  <c:v>9557.7770000000019</c:v>
                </c:pt>
                <c:pt idx="3">
                  <c:v>9557.7770000000019</c:v>
                </c:pt>
                <c:pt idx="4">
                  <c:v>9557.7770000000019</c:v>
                </c:pt>
                <c:pt idx="5">
                  <c:v>9557.7770000000019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985.16199999999992</c:v>
                </c:pt>
                <c:pt idx="1">
                  <c:v>989.51799999999992</c:v>
                </c:pt>
                <c:pt idx="2">
                  <c:v>990.84099999999978</c:v>
                </c:pt>
                <c:pt idx="3">
                  <c:v>993.70299999999986</c:v>
                </c:pt>
                <c:pt idx="4">
                  <c:v>993.63499999999988</c:v>
                </c:pt>
                <c:pt idx="5">
                  <c:v>993.07699999999988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1113.046129999997</c:v>
                </c:pt>
                <c:pt idx="1">
                  <c:v>1113.0156299999969</c:v>
                </c:pt>
                <c:pt idx="2">
                  <c:v>1112.8146299999969</c:v>
                </c:pt>
                <c:pt idx="3">
                  <c:v>1112.5556299999971</c:v>
                </c:pt>
                <c:pt idx="4">
                  <c:v>1112.157629999997</c:v>
                </c:pt>
                <c:pt idx="5">
                  <c:v>1110.2463299999972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339.4124000000001</c:v>
                </c:pt>
                <c:pt idx="5">
                  <c:v>339.4124000000001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2079.9173600001009</c:v>
                </c:pt>
                <c:pt idx="1">
                  <c:v>2092.5510200001036</c:v>
                </c:pt>
                <c:pt idx="2">
                  <c:v>2088.2038900001012</c:v>
                </c:pt>
                <c:pt idx="3">
                  <c:v>2085.8769000000939</c:v>
                </c:pt>
                <c:pt idx="4">
                  <c:v>2083.8762900000925</c:v>
                </c:pt>
                <c:pt idx="5">
                  <c:v>2076.5600400000867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111.43100000000001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22.92199999999999</c:v>
                </c:pt>
                <c:pt idx="1">
                  <c:v>53.234999999999992</c:v>
                </c:pt>
                <c:pt idx="2">
                  <c:v>79.691999999999979</c:v>
                </c:pt>
                <c:pt idx="3">
                  <c:v>22.75</c:v>
                </c:pt>
                <c:pt idx="4">
                  <c:v>84.713000000000022</c:v>
                </c:pt>
                <c:pt idx="5">
                  <c:v>59.043000000000021</c:v>
                </c:pt>
                <c:pt idx="6">
                  <c:v>41.361000000000018</c:v>
                </c:pt>
                <c:pt idx="7">
                  <c:v>93.376999999999981</c:v>
                </c:pt>
                <c:pt idx="8">
                  <c:v>120.70699999999992</c:v>
                </c:pt>
                <c:pt idx="9">
                  <c:v>58.442000000000014</c:v>
                </c:pt>
                <c:pt idx="10">
                  <c:v>70.266000000000005</c:v>
                </c:pt>
                <c:pt idx="11">
                  <c:v>207.827</c:v>
                </c:pt>
                <c:pt idx="12">
                  <c:v>45.567000000000029</c:v>
                </c:pt>
                <c:pt idx="13">
                  <c:v>33.174999999999983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175.78895000000009</c:v>
                </c:pt>
                <c:pt idx="2">
                  <c:v>34.265000000000001</c:v>
                </c:pt>
                <c:pt idx="3">
                  <c:v>7.5799999999999983</c:v>
                </c:pt>
                <c:pt idx="4">
                  <c:v>16.33809999999999</c:v>
                </c:pt>
                <c:pt idx="5">
                  <c:v>30.10139999999997</c:v>
                </c:pt>
                <c:pt idx="6">
                  <c:v>25.656799999999979</c:v>
                </c:pt>
                <c:pt idx="7">
                  <c:v>17.979399999999988</c:v>
                </c:pt>
                <c:pt idx="8">
                  <c:v>12.133539999999995</c:v>
                </c:pt>
                <c:pt idx="9">
                  <c:v>29.470500000000015</c:v>
                </c:pt>
                <c:pt idx="10">
                  <c:v>20.645799999999994</c:v>
                </c:pt>
                <c:pt idx="11">
                  <c:v>644.40769999999998</c:v>
                </c:pt>
                <c:pt idx="12">
                  <c:v>77.200639999999993</c:v>
                </c:pt>
                <c:pt idx="13">
                  <c:v>7.4725000000000001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45.889999999999993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21.264590000000034</c:v>
                </c:pt>
                <c:pt idx="1">
                  <c:v>244.02178000000023</c:v>
                </c:pt>
                <c:pt idx="2">
                  <c:v>446.18785999999926</c:v>
                </c:pt>
                <c:pt idx="3">
                  <c:v>12.948089999999992</c:v>
                </c:pt>
                <c:pt idx="4">
                  <c:v>90.349429999999799</c:v>
                </c:pt>
                <c:pt idx="5">
                  <c:v>92.099319999999608</c:v>
                </c:pt>
                <c:pt idx="6">
                  <c:v>111.66184999999994</c:v>
                </c:pt>
                <c:pt idx="7">
                  <c:v>62.097620000000283</c:v>
                </c:pt>
                <c:pt idx="8">
                  <c:v>109.54004</c:v>
                </c:pt>
                <c:pt idx="9">
                  <c:v>95.767599999999774</c:v>
                </c:pt>
                <c:pt idx="10">
                  <c:v>209.89046999999849</c:v>
                </c:pt>
                <c:pt idx="11">
                  <c:v>246.26570999999899</c:v>
                </c:pt>
                <c:pt idx="12">
                  <c:v>175.33322000000004</c:v>
                </c:pt>
                <c:pt idx="13">
                  <c:v>159.13246000000049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32267.727999999999</c:v>
                </c:pt>
                <c:pt idx="1">
                  <c:v>36734.528000000006</c:v>
                </c:pt>
                <c:pt idx="2">
                  <c:v>161655.46500000003</c:v>
                </c:pt>
                <c:pt idx="3">
                  <c:v>29374.208999999999</c:v>
                </c:pt>
                <c:pt idx="4">
                  <c:v>69996.918000000005</c:v>
                </c:pt>
                <c:pt idx="5">
                  <c:v>131757.315</c:v>
                </c:pt>
                <c:pt idx="6">
                  <c:v>7174.8530000000001</c:v>
                </c:pt>
                <c:pt idx="7">
                  <c:v>368682.18700000003</c:v>
                </c:pt>
                <c:pt idx="8">
                  <c:v>110923.11600000001</c:v>
                </c:pt>
                <c:pt idx="9">
                  <c:v>86579.004000000001</c:v>
                </c:pt>
                <c:pt idx="10">
                  <c:v>46306.493999999999</c:v>
                </c:pt>
                <c:pt idx="11">
                  <c:v>190395.019</c:v>
                </c:pt>
                <c:pt idx="12">
                  <c:v>467986.21699999995</c:v>
                </c:pt>
                <c:pt idx="13">
                  <c:v>143720.72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763038.21799999999</c:v>
                </c:pt>
                <c:pt idx="1">
                  <c:v>292396.88499999983</c:v>
                </c:pt>
                <c:pt idx="2">
                  <c:v>664147.12700000009</c:v>
                </c:pt>
                <c:pt idx="3">
                  <c:v>125152.18600000002</c:v>
                </c:pt>
                <c:pt idx="4">
                  <c:v>309640.88800000004</c:v>
                </c:pt>
                <c:pt idx="5">
                  <c:v>342477.37200000003</c:v>
                </c:pt>
                <c:pt idx="6">
                  <c:v>319607.799</c:v>
                </c:pt>
                <c:pt idx="7">
                  <c:v>632269.55700000003</c:v>
                </c:pt>
                <c:pt idx="8">
                  <c:v>386378.54399999999</c:v>
                </c:pt>
                <c:pt idx="9">
                  <c:v>249196.09000000003</c:v>
                </c:pt>
                <c:pt idx="10">
                  <c:v>360096.73</c:v>
                </c:pt>
                <c:pt idx="11">
                  <c:v>708761.71100000001</c:v>
                </c:pt>
                <c:pt idx="12">
                  <c:v>404597.19099999999</c:v>
                </c:pt>
                <c:pt idx="13">
                  <c:v>265575.60099999991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241400</c:v>
                </c:pt>
                <c:pt idx="1">
                  <c:v>127152.22445841819</c:v>
                </c:pt>
                <c:pt idx="2">
                  <c:v>168917.420744762</c:v>
                </c:pt>
                <c:pt idx="3">
                  <c:v>56766.104000000007</c:v>
                </c:pt>
                <c:pt idx="4">
                  <c:v>113839.96598497531</c:v>
                </c:pt>
                <c:pt idx="5">
                  <c:v>117854.06299999999</c:v>
                </c:pt>
                <c:pt idx="6">
                  <c:v>84091.266999999993</c:v>
                </c:pt>
                <c:pt idx="7">
                  <c:v>163047.51300000001</c:v>
                </c:pt>
                <c:pt idx="8">
                  <c:v>99045.373615483622</c:v>
                </c:pt>
                <c:pt idx="9">
                  <c:v>96725.7</c:v>
                </c:pt>
                <c:pt idx="10">
                  <c:v>110761.12100000001</c:v>
                </c:pt>
                <c:pt idx="11">
                  <c:v>252643.24900000001</c:v>
                </c:pt>
                <c:pt idx="12">
                  <c:v>133750.598</c:v>
                </c:pt>
                <c:pt idx="13">
                  <c:v>74732.629745972925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360098.33299999998</c:v>
                </c:pt>
                <c:pt idx="1">
                  <c:v>245169.67438391561</c:v>
                </c:pt>
                <c:pt idx="2">
                  <c:v>335890.24762323371</c:v>
                </c:pt>
                <c:pt idx="3">
                  <c:v>78541.900999999998</c:v>
                </c:pt>
                <c:pt idx="4">
                  <c:v>158125.22794225928</c:v>
                </c:pt>
                <c:pt idx="5">
                  <c:v>201623.11800000002</c:v>
                </c:pt>
                <c:pt idx="6">
                  <c:v>156657.02799999999</c:v>
                </c:pt>
                <c:pt idx="7">
                  <c:v>283728.49099999998</c:v>
                </c:pt>
                <c:pt idx="8">
                  <c:v>169609.1055426306</c:v>
                </c:pt>
                <c:pt idx="9">
                  <c:v>154311.04499999998</c:v>
                </c:pt>
                <c:pt idx="10">
                  <c:v>185512.26199999999</c:v>
                </c:pt>
                <c:pt idx="11">
                  <c:v>603748.59299999999</c:v>
                </c:pt>
                <c:pt idx="12">
                  <c:v>221043.32299999997</c:v>
                </c:pt>
                <c:pt idx="13">
                  <c:v>161697.06435321714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1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8.5550223726914051E-2"/>
                  <c:y val="0.158075618872554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1.4671477515286501E-2"/>
                  <c:y val="0.1618263787698899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2.2176713754995234E-2"/>
                  <c:y val="0.1655774215512966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5715321.7605583547</c:v>
                </c:pt>
                <c:pt idx="1">
                  <c:v>836063.29802622949</c:v>
                </c:pt>
                <c:pt idx="2">
                  <c:v>167905.0472745483</c:v>
                </c:pt>
                <c:pt idx="3">
                  <c:v>118676.27464913653</c:v>
                </c:pt>
                <c:pt idx="4">
                  <c:v>230647.06254200719</c:v>
                </c:pt>
                <c:pt idx="5">
                  <c:v>3315889.7868452566</c:v>
                </c:pt>
                <c:pt idx="6">
                  <c:v>3170593.5079913544</c:v>
                </c:pt>
                <c:pt idx="7">
                  <c:v>269516.009507982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126065.811</c:v>
                </c:pt>
                <c:pt idx="1">
                  <c:v>270871.4531922001</c:v>
                </c:pt>
                <c:pt idx="2">
                  <c:v>561620.73005064402</c:v>
                </c:pt>
                <c:pt idx="3">
                  <c:v>113714.827</c:v>
                </c:pt>
                <c:pt idx="4">
                  <c:v>350974.21969087858</c:v>
                </c:pt>
                <c:pt idx="5">
                  <c:v>330391.66000000003</c:v>
                </c:pt>
                <c:pt idx="6">
                  <c:v>273450.46299999999</c:v>
                </c:pt>
                <c:pt idx="7">
                  <c:v>982870.20900000003</c:v>
                </c:pt>
                <c:pt idx="8">
                  <c:v>393311.47930803354</c:v>
                </c:pt>
                <c:pt idx="9">
                  <c:v>270730.92300000001</c:v>
                </c:pt>
                <c:pt idx="10">
                  <c:v>291640.72100000002</c:v>
                </c:pt>
                <c:pt idx="11">
                  <c:v>729201.34200000006</c:v>
                </c:pt>
                <c:pt idx="12">
                  <c:v>695067.97200000007</c:v>
                </c:pt>
                <c:pt idx="13">
                  <c:v>325409.95031659852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52135.810999999994</c:v>
                </c:pt>
                <c:pt idx="1">
                  <c:v>19263.531543933877</c:v>
                </c:pt>
                <c:pt idx="2">
                  <c:v>34746.846705837808</c:v>
                </c:pt>
                <c:pt idx="3">
                  <c:v>71951.719000000012</c:v>
                </c:pt>
                <c:pt idx="4">
                  <c:v>9373.8103409867017</c:v>
                </c:pt>
                <c:pt idx="5">
                  <c:v>76009.520999999993</c:v>
                </c:pt>
                <c:pt idx="6">
                  <c:v>18988.056999999997</c:v>
                </c:pt>
                <c:pt idx="7">
                  <c:v>211235.897</c:v>
                </c:pt>
                <c:pt idx="8">
                  <c:v>17649.89004713959</c:v>
                </c:pt>
                <c:pt idx="9">
                  <c:v>25725.487000000005</c:v>
                </c:pt>
                <c:pt idx="10">
                  <c:v>17670.988999999998</c:v>
                </c:pt>
                <c:pt idx="11">
                  <c:v>73447.543000000005</c:v>
                </c:pt>
                <c:pt idx="12">
                  <c:v>71252.798999999999</c:v>
                </c:pt>
                <c:pt idx="13">
                  <c:v>136611.3963883316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88877.596999999994</c:v>
                </c:pt>
                <c:pt idx="1">
                  <c:v>3564.3483388930499</c:v>
                </c:pt>
                <c:pt idx="2">
                  <c:v>18171.32709014713</c:v>
                </c:pt>
                <c:pt idx="3">
                  <c:v>1354.9659999999999</c:v>
                </c:pt>
                <c:pt idx="4">
                  <c:v>1947.7935576960617</c:v>
                </c:pt>
                <c:pt idx="5">
                  <c:v>4395.6759999999995</c:v>
                </c:pt>
                <c:pt idx="6">
                  <c:v>2904.0320000000002</c:v>
                </c:pt>
                <c:pt idx="7">
                  <c:v>12664.742999999999</c:v>
                </c:pt>
                <c:pt idx="8">
                  <c:v>2748.205130383164</c:v>
                </c:pt>
                <c:pt idx="9">
                  <c:v>4544.1909999999998</c:v>
                </c:pt>
                <c:pt idx="10">
                  <c:v>6554.518</c:v>
                </c:pt>
                <c:pt idx="11">
                  <c:v>9346.2549999999992</c:v>
                </c:pt>
                <c:pt idx="12">
                  <c:v>7699.2530000000015</c:v>
                </c:pt>
                <c:pt idx="13">
                  <c:v>3132.142157428897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17217.667999999998</c:v>
                </c:pt>
                <c:pt idx="1">
                  <c:v>3716.2347455618101</c:v>
                </c:pt>
                <c:pt idx="2">
                  <c:v>11836.83103642475</c:v>
                </c:pt>
                <c:pt idx="3">
                  <c:v>5146.3450000000003</c:v>
                </c:pt>
                <c:pt idx="4">
                  <c:v>3480.1821324617231</c:v>
                </c:pt>
                <c:pt idx="5">
                  <c:v>5881.4380000000001</c:v>
                </c:pt>
                <c:pt idx="6">
                  <c:v>5415.9639999999999</c:v>
                </c:pt>
                <c:pt idx="7">
                  <c:v>12607.728000000001</c:v>
                </c:pt>
                <c:pt idx="8">
                  <c:v>10737.053750144099</c:v>
                </c:pt>
                <c:pt idx="9">
                  <c:v>4987.6630000000005</c:v>
                </c:pt>
                <c:pt idx="10">
                  <c:v>5243.518</c:v>
                </c:pt>
                <c:pt idx="11">
                  <c:v>18843.654000000002</c:v>
                </c:pt>
                <c:pt idx="12">
                  <c:v>9744.262999999999</c:v>
                </c:pt>
                <c:pt idx="13">
                  <c:v>3817.731984544137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4037.2429999999999</c:v>
                </c:pt>
                <c:pt idx="1">
                  <c:v>22514.497866925412</c:v>
                </c:pt>
                <c:pt idx="2">
                  <c:v>35225.830829930703</c:v>
                </c:pt>
                <c:pt idx="3">
                  <c:v>3136.9450000000002</c:v>
                </c:pt>
                <c:pt idx="4">
                  <c:v>25463.517784843829</c:v>
                </c:pt>
                <c:pt idx="5">
                  <c:v>16506.324000000001</c:v>
                </c:pt>
                <c:pt idx="6">
                  <c:v>5135.1459999999997</c:v>
                </c:pt>
                <c:pt idx="7">
                  <c:v>10478.565000000001</c:v>
                </c:pt>
                <c:pt idx="8">
                  <c:v>16270.914267061591</c:v>
                </c:pt>
                <c:pt idx="9">
                  <c:v>18108.253000000001</c:v>
                </c:pt>
                <c:pt idx="10">
                  <c:v>17426.756999999998</c:v>
                </c:pt>
                <c:pt idx="11">
                  <c:v>34680.247000000003</c:v>
                </c:pt>
                <c:pt idx="12">
                  <c:v>9405.1990000000005</c:v>
                </c:pt>
                <c:pt idx="13">
                  <c:v>12257.622793245668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360098.33299999998</c:v>
                </c:pt>
                <c:pt idx="1">
                  <c:v>245169.67438391561</c:v>
                </c:pt>
                <c:pt idx="2">
                  <c:v>335891.75162323372</c:v>
                </c:pt>
                <c:pt idx="3">
                  <c:v>78542.001000000004</c:v>
                </c:pt>
                <c:pt idx="4">
                  <c:v>158199.46794225927</c:v>
                </c:pt>
                <c:pt idx="5">
                  <c:v>201629.76800000001</c:v>
                </c:pt>
                <c:pt idx="6">
                  <c:v>156657.02799999999</c:v>
                </c:pt>
                <c:pt idx="7">
                  <c:v>283752.22699999996</c:v>
                </c:pt>
                <c:pt idx="8">
                  <c:v>169609.1055426306</c:v>
                </c:pt>
                <c:pt idx="9">
                  <c:v>154314.23799999998</c:v>
                </c:pt>
                <c:pt idx="10">
                  <c:v>185512.26199999999</c:v>
                </c:pt>
                <c:pt idx="11">
                  <c:v>603773.54299999995</c:v>
                </c:pt>
                <c:pt idx="12">
                  <c:v>221043.32299999997</c:v>
                </c:pt>
                <c:pt idx="13">
                  <c:v>161697.06435321714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649070.61200000008</c:v>
                </c:pt>
                <c:pt idx="1">
                  <c:v>128094.1752417955</c:v>
                </c:pt>
                <c:pt idx="2">
                  <c:v>314432.86085654498</c:v>
                </c:pt>
                <c:pt idx="3">
                  <c:v>81268.347999999998</c:v>
                </c:pt>
                <c:pt idx="4">
                  <c:v>90141.074355849996</c:v>
                </c:pt>
                <c:pt idx="5">
                  <c:v>203003.57399999999</c:v>
                </c:pt>
                <c:pt idx="6">
                  <c:v>111865.94200000001</c:v>
                </c:pt>
                <c:pt idx="7">
                  <c:v>313058.02600000001</c:v>
                </c:pt>
                <c:pt idx="8">
                  <c:v>154920.52506391457</c:v>
                </c:pt>
                <c:pt idx="9">
                  <c:v>114068.75699999998</c:v>
                </c:pt>
                <c:pt idx="10">
                  <c:v>179938.12300000002</c:v>
                </c:pt>
                <c:pt idx="11">
                  <c:v>444884.30000000005</c:v>
                </c:pt>
                <c:pt idx="12">
                  <c:v>282580.51500000001</c:v>
                </c:pt>
                <c:pt idx="13">
                  <c:v>103266.67547324841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100570.485</c:v>
                </c:pt>
                <c:pt idx="1">
                  <c:v>24957.97052910813</c:v>
                </c:pt>
                <c:pt idx="2">
                  <c:v>26411.513175232612</c:v>
                </c:pt>
                <c:pt idx="3">
                  <c:v>15.514000000000001</c:v>
                </c:pt>
                <c:pt idx="4">
                  <c:v>15716.121122258401</c:v>
                </c:pt>
                <c:pt idx="5">
                  <c:v>844.61999999999989</c:v>
                </c:pt>
                <c:pt idx="6">
                  <c:v>0</c:v>
                </c:pt>
                <c:pt idx="7">
                  <c:v>436.94</c:v>
                </c:pt>
                <c:pt idx="8">
                  <c:v>1915.1840488072169</c:v>
                </c:pt>
                <c:pt idx="9">
                  <c:v>1326.066</c:v>
                </c:pt>
                <c:pt idx="10">
                  <c:v>54.908000000000001</c:v>
                </c:pt>
                <c:pt idx="11">
                  <c:v>528.53800000000001</c:v>
                </c:pt>
                <c:pt idx="12">
                  <c:v>91908.60900000004</c:v>
                </c:pt>
                <c:pt idx="13">
                  <c:v>4829.5406325756503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3513429.392</c:v>
                </c:pt>
                <c:pt idx="1">
                  <c:v>3080208.0609999998</c:v>
                </c:pt>
                <c:pt idx="2">
                  <c:v>3301051.3479999998</c:v>
                </c:pt>
                <c:pt idx="3">
                  <c:v>2933587.06</c:v>
                </c:pt>
                <c:pt idx="4">
                  <c:v>2730651.2960000001</c:v>
                </c:pt>
                <c:pt idx="5">
                  <c:v>2612417.17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1299154.5520000001</c:v>
                </c:pt>
                <c:pt idx="1">
                  <c:v>1145729.8909999998</c:v>
                </c:pt>
                <c:pt idx="2">
                  <c:v>1244970.442</c:v>
                </c:pt>
                <c:pt idx="3">
                  <c:v>1110372.2039999999</c:v>
                </c:pt>
                <c:pt idx="4">
                  <c:v>1050608.3490000011</c:v>
                </c:pt>
                <c:pt idx="5">
                  <c:v>1014493.082394867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556174.80099999998</c:v>
                </c:pt>
                <c:pt idx="1">
                  <c:v>492306.99399999995</c:v>
                </c:pt>
                <c:pt idx="2">
                  <c:v>535844.67700000003</c:v>
                </c:pt>
                <c:pt idx="3">
                  <c:v>483956.29000000004</c:v>
                </c:pt>
                <c:pt idx="4">
                  <c:v>459691.86399999994</c:v>
                </c:pt>
                <c:pt idx="5">
                  <c:v>453156.125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4960.3239999999996</c:v>
                </c:pt>
                <c:pt idx="1">
                  <c:v>4760.3899999999994</c:v>
                </c:pt>
                <c:pt idx="2">
                  <c:v>5133.2510000000002</c:v>
                </c:pt>
                <c:pt idx="3">
                  <c:v>4872.9570000000003</c:v>
                </c:pt>
                <c:pt idx="4">
                  <c:v>4775.0480000000007</c:v>
                </c:pt>
                <c:pt idx="5">
                  <c:v>4790.87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3022357.2459999998</c:v>
                </c:pt>
                <c:pt idx="1">
                  <c:v>7277408.0140000004</c:v>
                </c:pt>
                <c:pt idx="2">
                  <c:v>2469041.915</c:v>
                </c:pt>
                <c:pt idx="3">
                  <c:v>5402537.1519999998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64241.141000000003</c:v>
                </c:pt>
                <c:pt idx="1">
                  <c:v>1542309.5929999999</c:v>
                </c:pt>
                <c:pt idx="2">
                  <c:v>587100</c:v>
                </c:pt>
                <c:pt idx="3">
                  <c:v>787480.01699999999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211.90080900000001</c:v>
                </c:pt>
                <c:pt idx="1">
                  <c:v>251.70380000000006</c:v>
                </c:pt>
                <c:pt idx="2">
                  <c:v>224.70357099999998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0.98472599999999999</c:v>
                </c:pt>
                <c:pt idx="1">
                  <c:v>1.0891999999999999</c:v>
                </c:pt>
                <c:pt idx="2">
                  <c:v>0.98734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119.23195600000001</c:v>
                </c:pt>
                <c:pt idx="1">
                  <c:v>103.04075400000001</c:v>
                </c:pt>
                <c:pt idx="2">
                  <c:v>111.42679000000001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2508.1565399999999</c:v>
                </c:pt>
                <c:pt idx="1">
                  <c:v>2288.779994</c:v>
                </c:pt>
                <c:pt idx="2">
                  <c:v>2600.6649660000003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6.8918179999999989</c:v>
                </c:pt>
                <c:pt idx="1">
                  <c:v>6.4222380000000001</c:v>
                </c:pt>
                <c:pt idx="2">
                  <c:v>6.4528249999999989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0.43685499999999999</c:v>
                </c:pt>
                <c:pt idx="1">
                  <c:v>0.53881699999999999</c:v>
                </c:pt>
                <c:pt idx="2">
                  <c:v>0.432056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19.482221000000003</c:v>
                </c:pt>
                <c:pt idx="1">
                  <c:v>20.649419999999999</c:v>
                </c:pt>
                <c:pt idx="2">
                  <c:v>17.905448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60.890629000000004</c:v>
                </c:pt>
                <c:pt idx="1">
                  <c:v>66.254339000000002</c:v>
                </c:pt>
                <c:pt idx="2">
                  <c:v>56.078339000000007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1.0541610000000001</c:v>
                </c:pt>
                <c:pt idx="1">
                  <c:v>1.9230049999999999</c:v>
                </c:pt>
                <c:pt idx="2">
                  <c:v>0.89550400000000008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51.192603999999989</c:v>
                </c:pt>
                <c:pt idx="1">
                  <c:v>44.99842799999999</c:v>
                </c:pt>
                <c:pt idx="2">
                  <c:v>39.317019999999999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685027.74</c:v>
                </c:pt>
                <c:pt idx="1">
                  <c:v>3031716.3119999999</c:v>
                </c:pt>
                <c:pt idx="2">
                  <c:v>1033319.809288435</c:v>
                </c:pt>
                <c:pt idx="3">
                  <c:v>2115264.6591064329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28816.968000000001</c:v>
                </c:pt>
                <c:pt idx="2">
                  <c:v>475.87200000000001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10885.938999999998</c:v>
                </c:pt>
                <c:pt idx="2">
                  <c:v>0</c:v>
                </c:pt>
                <c:pt idx="3">
                  <c:v>19669.932000000004</c:v>
                </c:pt>
                <c:pt idx="4">
                  <c:v>9396.8469999999998</c:v>
                </c:pt>
                <c:pt idx="5">
                  <c:v>0</c:v>
                </c:pt>
                <c:pt idx="6">
                  <c:v>0</c:v>
                </c:pt>
                <c:pt idx="7">
                  <c:v>8128.6430000000009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1.7131301724721187E-2</c:v>
                </c:pt>
                <c:pt idx="1">
                  <c:v>0.13103111880100052</c:v>
                </c:pt>
                <c:pt idx="2">
                  <c:v>0.1311438197494724</c:v>
                </c:pt>
                <c:pt idx="3">
                  <c:v>0.10860220011897583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1.5478494633218579E-2</c:v>
                </c:pt>
                <c:pt idx="2">
                  <c:v>0</c:v>
                </c:pt>
                <c:pt idx="3">
                  <c:v>2.308179526864482E-2</c:v>
                </c:pt>
                <c:pt idx="4">
                  <c:v>1.0093255611121895E-2</c:v>
                </c:pt>
                <c:pt idx="5">
                  <c:v>0</c:v>
                </c:pt>
                <c:pt idx="6">
                  <c:v>0</c:v>
                </c:pt>
                <c:pt idx="7">
                  <c:v>1.0240296254569183E-2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2544.2044699999997</c:v>
                </c:pt>
                <c:pt idx="1">
                  <c:v>2254.4457299999999</c:v>
                </c:pt>
                <c:pt idx="2">
                  <c:v>2365.3663099999999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3403.5569999999998</c:v>
                </c:pt>
                <c:pt idx="1">
                  <c:v>3661.02</c:v>
                </c:pt>
                <c:pt idx="2">
                  <c:v>3821.3620000000001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6553.8960000000006</c:v>
                </c:pt>
                <c:pt idx="1">
                  <c:v>6994.7170000000006</c:v>
                </c:pt>
                <c:pt idx="2">
                  <c:v>6121.3190000000031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3486.4679999999998</c:v>
                </c:pt>
                <c:pt idx="1">
                  <c:v>3005.8890000000006</c:v>
                </c:pt>
                <c:pt idx="2">
                  <c:v>2904.4900000000002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2201.3150000000014</c:v>
                </c:pt>
                <c:pt idx="1">
                  <c:v>2988.3789999999985</c:v>
                </c:pt>
                <c:pt idx="2">
                  <c:v>2938.9490000000014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1.2336059898090566E-3</c:v>
                </c:pt>
                <c:pt idx="2">
                  <c:v>0</c:v>
                </c:pt>
                <c:pt idx="3">
                  <c:v>2.1545394729070199E-2</c:v>
                </c:pt>
                <c:pt idx="4">
                  <c:v>1.9016282438383648E-2</c:v>
                </c:pt>
                <c:pt idx="5">
                  <c:v>0</c:v>
                </c:pt>
                <c:pt idx="6">
                  <c:v>0</c:v>
                </c:pt>
                <c:pt idx="7">
                  <c:v>9.667521153781054E-3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3290830.6399999997</c:v>
                </c:pt>
                <c:pt idx="1">
                  <c:v>117738.21000000002</c:v>
                </c:pt>
                <c:pt idx="2">
                  <c:v>0</c:v>
                </c:pt>
                <c:pt idx="3">
                  <c:v>73110.182000000015</c:v>
                </c:pt>
                <c:pt idx="4">
                  <c:v>58916.443000000007</c:v>
                </c:pt>
                <c:pt idx="5">
                  <c:v>0</c:v>
                </c:pt>
                <c:pt idx="6">
                  <c:v>0</c:v>
                </c:pt>
                <c:pt idx="7">
                  <c:v>96218.234999999797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1.9502776361670672E-2</c:v>
                </c:pt>
                <c:pt idx="1">
                  <c:v>5.0211234603556205E-2</c:v>
                </c:pt>
                <c:pt idx="2">
                  <c:v>6.9077168206790593E-2</c:v>
                </c:pt>
                <c:pt idx="3">
                  <c:v>7.3940820049689437E-2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2.2541329432565749E-2</c:v>
                </c:pt>
                <c:pt idx="2">
                  <c:v>0</c:v>
                </c:pt>
                <c:pt idx="3">
                  <c:v>5.3606115135080158E-2</c:v>
                </c:pt>
                <c:pt idx="4">
                  <c:v>0.15833328627170512</c:v>
                </c:pt>
                <c:pt idx="5">
                  <c:v>0</c:v>
                </c:pt>
                <c:pt idx="6">
                  <c:v>0</c:v>
                </c:pt>
                <c:pt idx="7">
                  <c:v>0.11751250881241083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1181886.6599999999</c:v>
                </c:pt>
                <c:pt idx="1">
                  <c:v>814430.69</c:v>
                </c:pt>
                <c:pt idx="2">
                  <c:v>1294513.29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48202.070000000007</c:v>
                </c:pt>
                <c:pt idx="1">
                  <c:v>44443.866000000002</c:v>
                </c:pt>
                <c:pt idx="2">
                  <c:v>25092.274000000001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26071.549000000006</c:v>
                </c:pt>
                <c:pt idx="1">
                  <c:v>24941.567000000014</c:v>
                </c:pt>
                <c:pt idx="2">
                  <c:v>22097.065999999988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21826.243000000009</c:v>
                </c:pt>
                <c:pt idx="1">
                  <c:v>16978.675000000003</c:v>
                </c:pt>
                <c:pt idx="2">
                  <c:v>20111.524999999994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26046.791000000016</c:v>
                </c:pt>
                <c:pt idx="1">
                  <c:v>34624.980999999927</c:v>
                </c:pt>
                <c:pt idx="2">
                  <c:v>35546.462999999858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0.45935553546065178</c:v>
                </c:pt>
                <c:pt idx="1">
                  <c:v>1.3342217064177615E-2</c:v>
                </c:pt>
                <c:pt idx="2">
                  <c:v>0</c:v>
                </c:pt>
                <c:pt idx="3">
                  <c:v>8.0080995191247381E-2</c:v>
                </c:pt>
                <c:pt idx="4">
                  <c:v>0.11922847316263968</c:v>
                </c:pt>
                <c:pt idx="5">
                  <c:v>0</c:v>
                </c:pt>
                <c:pt idx="6">
                  <c:v>0</c:v>
                </c:pt>
                <c:pt idx="7">
                  <c:v>0.11443383874060831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106417.91499999999</c:v>
                </c:pt>
                <c:pt idx="2">
                  <c:v>23413.333999999999</c:v>
                </c:pt>
                <c:pt idx="3">
                  <c:v>81393.759999999995</c:v>
                </c:pt>
                <c:pt idx="4">
                  <c:v>12390.313000000002</c:v>
                </c:pt>
                <c:pt idx="5">
                  <c:v>0</c:v>
                </c:pt>
                <c:pt idx="6">
                  <c:v>3108.5720000000001</c:v>
                </c:pt>
                <c:pt idx="7">
                  <c:v>192032.48200000028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0.10585500000000002</c:v>
                </c:pt>
                <c:pt idx="1">
                  <c:v>0.119195</c:v>
                </c:pt>
                <c:pt idx="2">
                  <c:v>0.16007799999999997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216.86876599999985</c:v>
                </c:pt>
                <c:pt idx="1">
                  <c:v>220.29173399999991</c:v>
                </c:pt>
                <c:pt idx="2">
                  <c:v>209.95897699999995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0.26217399999999996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1.0920000000000001E-3</c:v>
                </c:pt>
                <c:pt idx="1">
                  <c:v>1.518E-3</c:v>
                </c:pt>
                <c:pt idx="2">
                  <c:v>1.3009999999999999E-2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21.938903999999997</c:v>
                </c:pt>
                <c:pt idx="1">
                  <c:v>22.489170000000001</c:v>
                </c:pt>
                <c:pt idx="2">
                  <c:v>21.525821999999998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4.9399999999999999E-2</c:v>
                </c:pt>
                <c:pt idx="1">
                  <c:v>3.8999999999999998E-3</c:v>
                </c:pt>
                <c:pt idx="2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0.78026399999999996</c:v>
                </c:pt>
                <c:pt idx="1">
                  <c:v>0.81108700000000011</c:v>
                </c:pt>
                <c:pt idx="2">
                  <c:v>0.76808699999999974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93.124401999999904</c:v>
                </c:pt>
                <c:pt idx="1">
                  <c:v>58.526090000000011</c:v>
                </c:pt>
                <c:pt idx="2">
                  <c:v>45.150239999999975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8.5824714599215229E-2</c:v>
                </c:pt>
                <c:pt idx="1">
                  <c:v>0.11404925604824709</c:v>
                </c:pt>
                <c:pt idx="2">
                  <c:v>9.1766676796590133E-2</c:v>
                </c:pt>
                <c:pt idx="3">
                  <c:v>0.1013012739783796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2.367705377516131E-2</c:v>
                </c:pt>
                <c:pt idx="2">
                  <c:v>8.690869086908691E-2</c:v>
                </c:pt>
                <c:pt idx="3">
                  <c:v>8.0247553815061656E-2</c:v>
                </c:pt>
                <c:pt idx="4">
                  <c:v>3.0862520392208801E-2</c:v>
                </c:pt>
                <c:pt idx="5">
                  <c:v>0</c:v>
                </c:pt>
                <c:pt idx="6">
                  <c:v>2.4778705786824517E-2</c:v>
                </c:pt>
                <c:pt idx="7">
                  <c:v>0.21486874995437125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36931.548000000003</c:v>
                </c:pt>
                <c:pt idx="1">
                  <c:v>39607.188999999998</c:v>
                </c:pt>
                <c:pt idx="2">
                  <c:v>29879.178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22843.5</c:v>
                </c:pt>
                <c:pt idx="1">
                  <c:v>19.018999999999998</c:v>
                </c:pt>
                <c:pt idx="2">
                  <c:v>550.81500000000005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28487.749000000003</c:v>
                </c:pt>
                <c:pt idx="1">
                  <c:v>27555.473999999995</c:v>
                </c:pt>
                <c:pt idx="2">
                  <c:v>25350.536999999997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4528.1890000000021</c:v>
                </c:pt>
                <c:pt idx="1">
                  <c:v>4034.2830000000004</c:v>
                </c:pt>
                <c:pt idx="2">
                  <c:v>3827.8410000000008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1454.8130000000003</c:v>
                </c:pt>
                <c:pt idx="1">
                  <c:v>851.9190000000001</c:v>
                </c:pt>
                <c:pt idx="2">
                  <c:v>801.83999999999992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53498.663000000255</c:v>
                </c:pt>
                <c:pt idx="1">
                  <c:v>67745.081000000384</c:v>
                </c:pt>
                <c:pt idx="2">
                  <c:v>70788.737999999634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1.2059389398286271E-2</c:v>
                </c:pt>
                <c:pt idx="2">
                  <c:v>5.0565742308653849E-2</c:v>
                </c:pt>
                <c:pt idx="3">
                  <c:v>8.9154384859246302E-2</c:v>
                </c:pt>
                <c:pt idx="4">
                  <c:v>2.5074122363381742E-2</c:v>
                </c:pt>
                <c:pt idx="5">
                  <c:v>0</c:v>
                </c:pt>
                <c:pt idx="6">
                  <c:v>2.3828055704127726E-2</c:v>
                </c:pt>
                <c:pt idx="7">
                  <c:v>0.22838720828901971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578739.32499999995</c:v>
                </c:pt>
                <c:pt idx="2">
                  <c:v>50828.43</c:v>
                </c:pt>
                <c:pt idx="3">
                  <c:v>17171.395000000004</c:v>
                </c:pt>
                <c:pt idx="4">
                  <c:v>6047.844000000001</c:v>
                </c:pt>
                <c:pt idx="5">
                  <c:v>0</c:v>
                </c:pt>
                <c:pt idx="6">
                  <c:v>26455.444999999996</c:v>
                </c:pt>
                <c:pt idx="7">
                  <c:v>5052.8770000000004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1.5595099763578663E-2</c:v>
                </c:pt>
                <c:pt idx="1">
                  <c:v>2.1491493564967035E-2</c:v>
                </c:pt>
                <c:pt idx="2">
                  <c:v>3.0838954891697617E-2</c:v>
                </c:pt>
                <c:pt idx="3">
                  <c:v>2.3687483302308947E-2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5.6478195714338174E-2</c:v>
                </c:pt>
                <c:pt idx="2">
                  <c:v>0.29336266960029334</c:v>
                </c:pt>
                <c:pt idx="3">
                  <c:v>2.2908596211572721E-2</c:v>
                </c:pt>
                <c:pt idx="4">
                  <c:v>6.8273137187492387E-3</c:v>
                </c:pt>
                <c:pt idx="5">
                  <c:v>0</c:v>
                </c:pt>
                <c:pt idx="6">
                  <c:v>0.20008108130404184</c:v>
                </c:pt>
                <c:pt idx="7">
                  <c:v>6.2353554679786625E-3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207944.53299999997</c:v>
                </c:pt>
                <c:pt idx="1">
                  <c:v>223436.99699999997</c:v>
                </c:pt>
                <c:pt idx="2">
                  <c:v>147357.79499999998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17299.48</c:v>
                </c:pt>
                <c:pt idx="1">
                  <c:v>17942.07</c:v>
                </c:pt>
                <c:pt idx="2">
                  <c:v>15586.88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7293.8470000000016</c:v>
                </c:pt>
                <c:pt idx="1">
                  <c:v>5537.1900000000005</c:v>
                </c:pt>
                <c:pt idx="2">
                  <c:v>4340.3580000000002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3415.7290000000003</c:v>
                </c:pt>
                <c:pt idx="1">
                  <c:v>1917.9630000000004</c:v>
                </c:pt>
                <c:pt idx="2">
                  <c:v>714.15199999999982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12073.886999999995</c:v>
                </c:pt>
                <c:pt idx="1">
                  <c:v>8277.1540000000005</c:v>
                </c:pt>
                <c:pt idx="2">
                  <c:v>6104.4039999999986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1367.4789999999996</c:v>
                </c:pt>
                <c:pt idx="1">
                  <c:v>1819.6430000000007</c:v>
                </c:pt>
                <c:pt idx="2">
                  <c:v>1865.7550000000006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6.5583345438372409E-2</c:v>
                </c:pt>
                <c:pt idx="2">
                  <c:v>0.10977408400415979</c:v>
                </c:pt>
                <c:pt idx="3">
                  <c:v>1.8808630519098E-2</c:v>
                </c:pt>
                <c:pt idx="4">
                  <c:v>1.2238946707048006E-2</c:v>
                </c:pt>
                <c:pt idx="5">
                  <c:v>0</c:v>
                </c:pt>
                <c:pt idx="6">
                  <c:v>0.20278823110337713</c:v>
                </c:pt>
                <c:pt idx="7">
                  <c:v>6.0094649605049394E-3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17.299479999999999</c:v>
                </c:pt>
                <c:pt idx="1">
                  <c:v>17.942070000000001</c:v>
                </c:pt>
                <c:pt idx="2">
                  <c:v>15.545290000000001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24.296419999999998</c:v>
                </c:pt>
                <c:pt idx="1">
                  <c:v>150.124199</c:v>
                </c:pt>
                <c:pt idx="2">
                  <c:v>237.82013500000002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3873185.87</c:v>
                </c:pt>
                <c:pt idx="1">
                  <c:v>7499.6580000000004</c:v>
                </c:pt>
                <c:pt idx="2">
                  <c:v>0</c:v>
                </c:pt>
                <c:pt idx="3">
                  <c:v>120729.19900000005</c:v>
                </c:pt>
                <c:pt idx="4">
                  <c:v>9648.5099999999966</c:v>
                </c:pt>
                <c:pt idx="5">
                  <c:v>89343.73</c:v>
                </c:pt>
                <c:pt idx="6">
                  <c:v>4717.3550000000005</c:v>
                </c:pt>
                <c:pt idx="7">
                  <c:v>36578.080999999984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3.7162155391249348E-2</c:v>
                </c:pt>
                <c:pt idx="1">
                  <c:v>5.31724244265512E-2</c:v>
                </c:pt>
                <c:pt idx="2">
                  <c:v>6.1845103477297721E-2</c:v>
                </c:pt>
                <c:pt idx="3">
                  <c:v>4.7689050670623102E-2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1.5441875239399284E-3</c:v>
                </c:pt>
                <c:pt idx="2">
                  <c:v>0</c:v>
                </c:pt>
                <c:pt idx="3">
                  <c:v>8.5303556521800453E-2</c:v>
                </c:pt>
                <c:pt idx="4">
                  <c:v>1.4715743307163178E-2</c:v>
                </c:pt>
                <c:pt idx="5">
                  <c:v>0.40546308151941957</c:v>
                </c:pt>
                <c:pt idx="6">
                  <c:v>3.2143787321853877E-2</c:v>
                </c:pt>
                <c:pt idx="7">
                  <c:v>4.3509182619154985E-2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1362317.81</c:v>
                </c:pt>
                <c:pt idx="1">
                  <c:v>1440015.04</c:v>
                </c:pt>
                <c:pt idx="2">
                  <c:v>1070853.02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2137.8740000000003</c:v>
                </c:pt>
                <c:pt idx="1">
                  <c:v>1181.5029999999999</c:v>
                </c:pt>
                <c:pt idx="2">
                  <c:v>4180.2809999999999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43080.325000000012</c:v>
                </c:pt>
                <c:pt idx="1">
                  <c:v>40029.008000000023</c:v>
                </c:pt>
                <c:pt idx="2">
                  <c:v>37619.866000000002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3750.7679999999982</c:v>
                </c:pt>
                <c:pt idx="1">
                  <c:v>2851.6249999999991</c:v>
                </c:pt>
                <c:pt idx="2">
                  <c:v>3046.1169999999997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33106.58</c:v>
                </c:pt>
                <c:pt idx="1">
                  <c:v>30655.78</c:v>
                </c:pt>
                <c:pt idx="2">
                  <c:v>25581.37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2129.3690000000001</c:v>
                </c:pt>
                <c:pt idx="1">
                  <c:v>1306.365</c:v>
                </c:pt>
                <c:pt idx="2">
                  <c:v>1281.6210000000001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10173.54099999999</c:v>
                </c:pt>
                <c:pt idx="1">
                  <c:v>12593.532999999994</c:v>
                </c:pt>
                <c:pt idx="2">
                  <c:v>13811.007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0.54064446453934822</c:v>
                </c:pt>
                <c:pt idx="1">
                  <c:v>8.4986908619636857E-4</c:v>
                </c:pt>
                <c:pt idx="2">
                  <c:v>0</c:v>
                </c:pt>
                <c:pt idx="3">
                  <c:v>0.13224032740832392</c:v>
                </c:pt>
                <c:pt idx="4">
                  <c:v>1.9525569722436572E-2</c:v>
                </c:pt>
                <c:pt idx="5">
                  <c:v>0.48740867128963633</c:v>
                </c:pt>
                <c:pt idx="6">
                  <c:v>3.6159817985925838E-2</c:v>
                </c:pt>
                <c:pt idx="7">
                  <c:v>4.3502878873166978E-2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132429.821</c:v>
                </c:pt>
                <c:pt idx="2">
                  <c:v>0</c:v>
                </c:pt>
                <c:pt idx="3">
                  <c:v>77255.239000000001</c:v>
                </c:pt>
                <c:pt idx="4">
                  <c:v>31838.38700000001</c:v>
                </c:pt>
                <c:pt idx="5">
                  <c:v>0</c:v>
                </c:pt>
                <c:pt idx="6">
                  <c:v>3962.6010000000001</c:v>
                </c:pt>
                <c:pt idx="7">
                  <c:v>36767.517999999975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6.9951448633263941E-2</c:v>
                </c:pt>
                <c:pt idx="1">
                  <c:v>5.8811199961659649E-2</c:v>
                </c:pt>
                <c:pt idx="2">
                  <c:v>6.4025816051429013E-2</c:v>
                </c:pt>
                <c:pt idx="3">
                  <c:v>6.0807596711778947E-2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1.9104756262884139E-2</c:v>
                </c:pt>
                <c:pt idx="2">
                  <c:v>0</c:v>
                </c:pt>
                <c:pt idx="3">
                  <c:v>5.9454604225050049E-2</c:v>
                </c:pt>
                <c:pt idx="4">
                  <c:v>2.7112361632395537E-2</c:v>
                </c:pt>
                <c:pt idx="5">
                  <c:v>0</c:v>
                </c:pt>
                <c:pt idx="6">
                  <c:v>3.0065195025284864E-2</c:v>
                </c:pt>
                <c:pt idx="7">
                  <c:v>4.435186954671419E-2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54536.947999999997</c:v>
                </c:pt>
                <c:pt idx="1">
                  <c:v>47325.297000000006</c:v>
                </c:pt>
                <c:pt idx="2">
                  <c:v>30567.575999999997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27547.867999999991</c:v>
                </c:pt>
                <c:pt idx="1">
                  <c:v>25639.955999999998</c:v>
                </c:pt>
                <c:pt idx="2">
                  <c:v>24067.415000000001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14523.127000000011</c:v>
                </c:pt>
                <c:pt idx="1">
                  <c:v>12648.183999999996</c:v>
                </c:pt>
                <c:pt idx="2">
                  <c:v>4667.0760000000009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1964.3139999999999</c:v>
                </c:pt>
                <c:pt idx="1">
                  <c:v>1063.82</c:v>
                </c:pt>
                <c:pt idx="2">
                  <c:v>934.4670000000001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9830.8359999999975</c:v>
                </c:pt>
                <c:pt idx="1">
                  <c:v>13299.870000000015</c:v>
                </c:pt>
                <c:pt idx="2">
                  <c:v>13636.811999999964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1.5007085784234249E-2</c:v>
                </c:pt>
                <c:pt idx="2">
                  <c:v>0</c:v>
                </c:pt>
                <c:pt idx="3">
                  <c:v>8.4621269618199907E-2</c:v>
                </c:pt>
                <c:pt idx="4">
                  <c:v>6.4430947909927913E-2</c:v>
                </c:pt>
                <c:pt idx="5">
                  <c:v>0</c:v>
                </c:pt>
                <c:pt idx="6">
                  <c:v>3.0374421876421788E-2</c:v>
                </c:pt>
                <c:pt idx="7">
                  <c:v>4.3728179234470671E-2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4903.3580000000002</c:v>
                </c:pt>
                <c:pt idx="2">
                  <c:v>0</c:v>
                </c:pt>
                <c:pt idx="3">
                  <c:v>29837.738000000005</c:v>
                </c:pt>
                <c:pt idx="4">
                  <c:v>22492.141000000003</c:v>
                </c:pt>
                <c:pt idx="5">
                  <c:v>0</c:v>
                </c:pt>
                <c:pt idx="6">
                  <c:v>18168.268999999997</c:v>
                </c:pt>
                <c:pt idx="7">
                  <c:v>43523.514999999992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3.8092106011777768E-3</c:v>
                </c:pt>
                <c:pt idx="1">
                  <c:v>5.4883971068006569E-2</c:v>
                </c:pt>
                <c:pt idx="2">
                  <c:v>4.5683719809249193E-2</c:v>
                </c:pt>
                <c:pt idx="3">
                  <c:v>4.7246255663449567E-2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5.0587076890368959E-4</c:v>
                </c:pt>
                <c:pt idx="2">
                  <c:v>0</c:v>
                </c:pt>
                <c:pt idx="3">
                  <c:v>4.1649338369532295E-2</c:v>
                </c:pt>
                <c:pt idx="4">
                  <c:v>2.3109105886438702E-2</c:v>
                </c:pt>
                <c:pt idx="5">
                  <c:v>0</c:v>
                </c:pt>
                <c:pt idx="6">
                  <c:v>0.14760421245658667</c:v>
                </c:pt>
                <c:pt idx="7">
                  <c:v>5.3772512159099395E-2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2161.3119999999999</c:v>
                </c:pt>
                <c:pt idx="1">
                  <c:v>2561.6959999999999</c:v>
                </c:pt>
                <c:pt idx="2">
                  <c:v>180.35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13598.349</c:v>
                </c:pt>
                <c:pt idx="1">
                  <c:v>8843.7000000000025</c:v>
                </c:pt>
                <c:pt idx="2">
                  <c:v>7395.6890000000003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11850.880000000003</c:v>
                </c:pt>
                <c:pt idx="1">
                  <c:v>7815.0920000000024</c:v>
                </c:pt>
                <c:pt idx="2">
                  <c:v>2826.1689999999999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8736.739999999998</c:v>
                </c:pt>
                <c:pt idx="1">
                  <c:v>5620.2679999999991</c:v>
                </c:pt>
                <c:pt idx="2">
                  <c:v>3811.261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11497.679000000002</c:v>
                </c:pt>
                <c:pt idx="1">
                  <c:v>15995.89899999999</c:v>
                </c:pt>
                <c:pt idx="2">
                  <c:v>16029.937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5.556536555071783E-4</c:v>
                </c:pt>
                <c:pt idx="2">
                  <c:v>0</c:v>
                </c:pt>
                <c:pt idx="3">
                  <c:v>3.2682667282864911E-2</c:v>
                </c:pt>
                <c:pt idx="4">
                  <c:v>4.5517066086097693E-2</c:v>
                </c:pt>
                <c:pt idx="5">
                  <c:v>0</c:v>
                </c:pt>
                <c:pt idx="6">
                  <c:v>0.13926475750909961</c:v>
                </c:pt>
                <c:pt idx="7">
                  <c:v>5.1763191217698561E-2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634384.44699999993</c:v>
                </c:pt>
                <c:pt idx="2">
                  <c:v>0</c:v>
                </c:pt>
                <c:pt idx="3">
                  <c:v>117488.049</c:v>
                </c:pt>
                <c:pt idx="4">
                  <c:v>13643.895</c:v>
                </c:pt>
                <c:pt idx="5">
                  <c:v>0</c:v>
                </c:pt>
                <c:pt idx="6">
                  <c:v>13963.922000000002</c:v>
                </c:pt>
                <c:pt idx="7">
                  <c:v>23345.155000000013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0.19573754266265911</c:v>
                </c:pt>
                <c:pt idx="1">
                  <c:v>0.10857514798495056</c:v>
                </c:pt>
                <c:pt idx="2">
                  <c:v>8.8577769906676707E-2</c:v>
                </c:pt>
                <c:pt idx="3">
                  <c:v>8.5569788958276105E-2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0.13179340760932171</c:v>
                </c:pt>
                <c:pt idx="2">
                  <c:v>0</c:v>
                </c:pt>
                <c:pt idx="3">
                  <c:v>9.4027955536176946E-2</c:v>
                </c:pt>
                <c:pt idx="4">
                  <c:v>1.6194063888506596E-2</c:v>
                </c:pt>
                <c:pt idx="5">
                  <c:v>0</c:v>
                </c:pt>
                <c:pt idx="6">
                  <c:v>8.3674020159546295E-2</c:v>
                </c:pt>
                <c:pt idx="7">
                  <c:v>2.990408117455649E-2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209926.50699999995</c:v>
                </c:pt>
                <c:pt idx="1">
                  <c:v>202773.28899999999</c:v>
                </c:pt>
                <c:pt idx="2">
                  <c:v>221684.65100000001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41664.898000000001</c:v>
                </c:pt>
                <c:pt idx="1">
                  <c:v>39117.370999999992</c:v>
                </c:pt>
                <c:pt idx="2">
                  <c:v>36705.779999999992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5880.4379999999983</c:v>
                </c:pt>
                <c:pt idx="1">
                  <c:v>5369.3260000000028</c:v>
                </c:pt>
                <c:pt idx="2">
                  <c:v>2394.1309999999994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6333.7690000000002</c:v>
                </c:pt>
                <c:pt idx="1">
                  <c:v>4280.0600000000004</c:v>
                </c:pt>
                <c:pt idx="2">
                  <c:v>3350.0929999999998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6016.8699999999953</c:v>
                </c:pt>
                <c:pt idx="1">
                  <c:v>8525.3909999999887</c:v>
                </c:pt>
                <c:pt idx="2">
                  <c:v>8802.8940000000275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7.1889108845907185E-2</c:v>
                </c:pt>
                <c:pt idx="2">
                  <c:v>0</c:v>
                </c:pt>
                <c:pt idx="3">
                  <c:v>0.12869014451363334</c:v>
                </c:pt>
                <c:pt idx="4">
                  <c:v>2.7610980670394063E-2</c:v>
                </c:pt>
                <c:pt idx="5">
                  <c:v>0</c:v>
                </c:pt>
                <c:pt idx="6">
                  <c:v>0.10703728633729399</c:v>
                </c:pt>
                <c:pt idx="7">
                  <c:v>2.7764754806035602E-2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41965.411999999997</c:v>
                </c:pt>
                <c:pt idx="2">
                  <c:v>0</c:v>
                </c:pt>
                <c:pt idx="3">
                  <c:v>73244.656999999992</c:v>
                </c:pt>
                <c:pt idx="4">
                  <c:v>10185.156999999997</c:v>
                </c:pt>
                <c:pt idx="5">
                  <c:v>82718.92</c:v>
                </c:pt>
                <c:pt idx="6">
                  <c:v>18422.241000000002</c:v>
                </c:pt>
                <c:pt idx="7">
                  <c:v>45260.550000000017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5.889033676130679E-2</c:v>
                </c:pt>
                <c:pt idx="1">
                  <c:v>6.6350035564039858E-2</c:v>
                </c:pt>
                <c:pt idx="2">
                  <c:v>5.3807740780646783E-2</c:v>
                </c:pt>
                <c:pt idx="3">
                  <c:v>5.1152477904254173E-2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1.1658673350508176E-2</c:v>
                </c:pt>
                <c:pt idx="2">
                  <c:v>0</c:v>
                </c:pt>
                <c:pt idx="3">
                  <c:v>0.12154848012792556</c:v>
                </c:pt>
                <c:pt idx="4">
                  <c:v>1.0928691833640187E-2</c:v>
                </c:pt>
                <c:pt idx="5">
                  <c:v>0.55484421681604779</c:v>
                </c:pt>
                <c:pt idx="6">
                  <c:v>0.13520425299723871</c:v>
                </c:pt>
                <c:pt idx="7">
                  <c:v>5.2750721332381983E-2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16729.011000000002</c:v>
                </c:pt>
                <c:pt idx="1">
                  <c:v>12850.851000000001</c:v>
                </c:pt>
                <c:pt idx="2">
                  <c:v>12385.55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26918.263999999999</c:v>
                </c:pt>
                <c:pt idx="1">
                  <c:v>23831.989999999991</c:v>
                </c:pt>
                <c:pt idx="2">
                  <c:v>22494.403000000006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5010.2819999999965</c:v>
                </c:pt>
                <c:pt idx="1">
                  <c:v>3537.4790000000021</c:v>
                </c:pt>
                <c:pt idx="2">
                  <c:v>1637.395999999999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44544.15</c:v>
                </c:pt>
                <c:pt idx="1">
                  <c:v>30106.25</c:v>
                </c:pt>
                <c:pt idx="2">
                  <c:v>8068.52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9076.44</c:v>
                </c:pt>
                <c:pt idx="1">
                  <c:v>4955.66</c:v>
                </c:pt>
                <c:pt idx="2">
                  <c:v>4390.1409999999996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12538.828999999996</c:v>
                </c:pt>
                <c:pt idx="1">
                  <c:v>15711.520000000022</c:v>
                </c:pt>
                <c:pt idx="2">
                  <c:v>17010.201000000001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4.7555643668410101E-3</c:v>
                </c:pt>
                <c:pt idx="2">
                  <c:v>0</c:v>
                </c:pt>
                <c:pt idx="3">
                  <c:v>8.0228291936156881E-2</c:v>
                </c:pt>
                <c:pt idx="4">
                  <c:v>2.0611575583946426E-2</c:v>
                </c:pt>
                <c:pt idx="5">
                  <c:v>0.45126746877160523</c:v>
                </c:pt>
                <c:pt idx="6">
                  <c:v>0.1412115224427376</c:v>
                </c:pt>
                <c:pt idx="7">
                  <c:v>5.3829073875770558E-2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5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6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7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8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9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10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1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3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4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5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6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7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8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9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120825</xdr:rowOff>
    </xdr:from>
    <xdr:to>
      <xdr:col>2</xdr:col>
      <xdr:colOff>985</xdr:colOff>
      <xdr:row>1</xdr:row>
      <xdr:rowOff>4856924</xdr:rowOff>
    </xdr:to>
    <xdr:pic>
      <xdr:nvPicPr>
        <xdr:cNvPr id="2" name="Grafický objekt 14">
          <a:extLst>
            <a:ext uri="{FF2B5EF4-FFF2-40B4-BE49-F238E27FC236}">
              <a16:creationId xmlns:a16="http://schemas.microsoft.com/office/drawing/2014/main" id="{46F3BB06-6DF0-4A7A-9DF8-EA8CB6E0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5195864"/>
          <a:ext cx="6132704" cy="4736099"/>
        </a:xfrm>
        <a:prstGeom prst="rect">
          <a:avLst/>
        </a:prstGeom>
      </xdr:spPr>
    </xdr:pic>
    <xdr:clientData/>
  </xdr:twoCellAnchor>
  <xdr:oneCellAnchor>
    <xdr:from>
      <xdr:col>1</xdr:col>
      <xdr:colOff>1578428</xdr:colOff>
      <xdr:row>1</xdr:row>
      <xdr:rowOff>3940155</xdr:rowOff>
    </xdr:from>
    <xdr:ext cx="1844811" cy="1291832"/>
    <xdr:pic>
      <xdr:nvPicPr>
        <xdr:cNvPr id="3" name="Obrázek 2">
          <a:extLst>
            <a:ext uri="{FF2B5EF4-FFF2-40B4-BE49-F238E27FC236}">
              <a16:creationId xmlns:a16="http://schemas.microsoft.com/office/drawing/2014/main" id="{317BCEC2-A365-47CD-8099-09324294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203" y="9016980"/>
          <a:ext cx="1844811" cy="12918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1799590</xdr:colOff>
      <xdr:row>0</xdr:row>
      <xdr:rowOff>647700</xdr:rowOff>
    </xdr:to>
    <xdr:pic>
      <xdr:nvPicPr>
        <xdr:cNvPr id="5" name="Grafický objekt 4">
          <a:extLst>
            <a:ext uri="{FF2B5EF4-FFF2-40B4-BE49-F238E27FC236}">
              <a16:creationId xmlns:a16="http://schemas.microsoft.com/office/drawing/2014/main" id="{D7DE1720-F161-4594-B4B6-CD5BD2A37A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59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38101</xdr:rowOff>
    </xdr:from>
    <xdr:to>
      <xdr:col>9</xdr:col>
      <xdr:colOff>1038224</xdr:colOff>
      <xdr:row>42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18</xdr:row>
      <xdr:rowOff>0</xdr:rowOff>
    </xdr:from>
    <xdr:to>
      <xdr:col>13</xdr:col>
      <xdr:colOff>57147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600074</xdr:colOff>
      <xdr:row>18</xdr:row>
      <xdr:rowOff>0</xdr:rowOff>
    </xdr:from>
    <xdr:to>
      <xdr:col>10</xdr:col>
      <xdr:colOff>179624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17</xdr:row>
      <xdr:rowOff>0</xdr:rowOff>
    </xdr:from>
    <xdr:to>
      <xdr:col>10</xdr:col>
      <xdr:colOff>180975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10</xdr:col>
      <xdr:colOff>227249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217724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10</xdr:col>
      <xdr:colOff>265349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10</xdr:col>
      <xdr:colOff>236774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9525</xdr:rowOff>
    </xdr:from>
    <xdr:to>
      <xdr:col>12</xdr:col>
      <xdr:colOff>571497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208199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19050</xdr:rowOff>
    </xdr:from>
    <xdr:to>
      <xdr:col>12</xdr:col>
      <xdr:colOff>571497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847725</xdr:colOff>
      <xdr:row>17</xdr:row>
      <xdr:rowOff>0</xdr:rowOff>
    </xdr:from>
    <xdr:to>
      <xdr:col>12</xdr:col>
      <xdr:colOff>581022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189149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16</xdr:row>
      <xdr:rowOff>142875</xdr:rowOff>
    </xdr:from>
    <xdr:to>
      <xdr:col>12</xdr:col>
      <xdr:colOff>590547</xdr:colOff>
      <xdr:row>27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819150</xdr:colOff>
      <xdr:row>17</xdr:row>
      <xdr:rowOff>9525</xdr:rowOff>
    </xdr:from>
    <xdr:to>
      <xdr:col>12</xdr:col>
      <xdr:colOff>552447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217724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155348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68781"/>
          <a:ext cx="10078508" cy="5111495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597417</xdr:colOff>
      <xdr:row>56</xdr:row>
      <xdr:rowOff>48902</xdr:rowOff>
    </xdr:from>
    <xdr:to>
      <xdr:col>8</xdr:col>
      <xdr:colOff>6709</xdr:colOff>
      <xdr:row>57</xdr:row>
      <xdr:rowOff>155878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BEA5BD-1F06-4375-9BD7-DD9EFAB2C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417" y="9183377"/>
          <a:ext cx="1238092" cy="268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58" zoomScalePageLayoutView="70" workbookViewId="0">
      <selection sqref="A1:B1"/>
    </sheetView>
  </sheetViews>
  <sheetFormatPr defaultColWidth="9.140625" defaultRowHeight="12.75" x14ac:dyDescent="0.2"/>
  <cols>
    <col min="1" max="1" width="41.5703125" style="178" customWidth="1"/>
    <col min="2" max="2" width="50.42578125" style="178" customWidth="1"/>
    <col min="3" max="9" width="9.85546875" style="178" customWidth="1"/>
    <col min="10" max="10" width="10.28515625" style="178" customWidth="1"/>
    <col min="11" max="16384" width="9.140625" style="178"/>
  </cols>
  <sheetData>
    <row r="1" spans="1:11" ht="399.75" customHeight="1" x14ac:dyDescent="0.2">
      <c r="A1" s="455" t="s">
        <v>439</v>
      </c>
      <c r="B1" s="456"/>
    </row>
    <row r="2" spans="1:11" ht="400.15" customHeight="1" x14ac:dyDescent="0.2">
      <c r="A2" s="179"/>
      <c r="B2" s="180"/>
      <c r="C2" s="181"/>
      <c r="D2" s="181"/>
      <c r="E2" s="181"/>
      <c r="F2" s="181"/>
      <c r="G2" s="181"/>
      <c r="H2" s="181"/>
      <c r="I2" s="181"/>
      <c r="J2" s="181"/>
      <c r="K2" s="178" t="s">
        <v>340</v>
      </c>
    </row>
    <row r="3" spans="1:11" x14ac:dyDescent="0.2">
      <c r="B3" s="182"/>
      <c r="D3" s="183"/>
      <c r="E3" s="184"/>
      <c r="F3" s="184"/>
      <c r="G3" s="184"/>
      <c r="J3" s="185"/>
    </row>
    <row r="9" spans="1:11" x14ac:dyDescent="0.2">
      <c r="B9" s="186"/>
      <c r="I9" s="187"/>
    </row>
    <row r="10" spans="1:11" x14ac:dyDescent="0.2">
      <c r="B10" s="188"/>
      <c r="C10" s="189"/>
    </row>
    <row r="11" spans="1:11" x14ac:dyDescent="0.2">
      <c r="B11" s="188"/>
      <c r="C11" s="189"/>
    </row>
    <row r="12" spans="1:11" x14ac:dyDescent="0.2">
      <c r="B12" s="188"/>
      <c r="C12" s="189"/>
    </row>
    <row r="13" spans="1:11" x14ac:dyDescent="0.2">
      <c r="A13" s="190"/>
      <c r="B13" s="191"/>
      <c r="C13" s="192"/>
      <c r="D13" s="190"/>
      <c r="E13" s="190"/>
      <c r="F13" s="190"/>
      <c r="G13" s="190"/>
      <c r="H13" s="190"/>
      <c r="I13" s="190"/>
      <c r="J13" s="190"/>
    </row>
    <row r="14" spans="1:11" x14ac:dyDescent="0.2">
      <c r="A14" s="190"/>
      <c r="B14" s="191"/>
      <c r="C14" s="192"/>
      <c r="D14" s="190"/>
      <c r="E14" s="190"/>
      <c r="F14" s="190"/>
      <c r="G14" s="190"/>
      <c r="H14" s="190"/>
      <c r="I14" s="190"/>
      <c r="J14" s="190"/>
    </row>
    <row r="15" spans="1:11" x14ac:dyDescent="0.2">
      <c r="A15" s="190"/>
      <c r="B15" s="191"/>
      <c r="C15" s="192"/>
      <c r="D15" s="190"/>
      <c r="E15" s="190"/>
      <c r="F15" s="190"/>
      <c r="G15" s="190"/>
      <c r="H15" s="190"/>
      <c r="I15" s="190"/>
      <c r="J15" s="190"/>
    </row>
    <row r="16" spans="1:11" x14ac:dyDescent="0.2">
      <c r="A16" s="190"/>
      <c r="B16" s="191"/>
      <c r="C16" s="192"/>
      <c r="D16" s="190"/>
      <c r="E16" s="190"/>
      <c r="F16" s="190"/>
      <c r="G16" s="190"/>
      <c r="H16" s="190"/>
      <c r="I16" s="190"/>
      <c r="J16" s="190"/>
    </row>
    <row r="17" spans="1:10" x14ac:dyDescent="0.2">
      <c r="A17" s="190"/>
      <c r="B17" s="191"/>
      <c r="C17" s="192"/>
      <c r="D17" s="190"/>
      <c r="E17" s="190"/>
      <c r="F17" s="190"/>
      <c r="G17" s="190"/>
      <c r="H17" s="190"/>
      <c r="I17" s="190"/>
      <c r="J17" s="190"/>
    </row>
    <row r="18" spans="1:10" x14ac:dyDescent="0.2">
      <c r="A18" s="190"/>
      <c r="B18" s="191"/>
      <c r="C18" s="192"/>
      <c r="D18" s="190"/>
      <c r="E18" s="190"/>
      <c r="F18" s="190"/>
      <c r="G18" s="190"/>
      <c r="H18" s="190"/>
      <c r="I18" s="190"/>
      <c r="J18" s="190"/>
    </row>
    <row r="19" spans="1:10" x14ac:dyDescent="0.2">
      <c r="A19" s="190"/>
      <c r="B19" s="191"/>
      <c r="C19" s="192"/>
      <c r="D19" s="190"/>
      <c r="E19" s="190"/>
      <c r="F19" s="190"/>
      <c r="G19" s="190"/>
      <c r="H19" s="190"/>
      <c r="I19" s="190"/>
      <c r="J19" s="190"/>
    </row>
    <row r="21" spans="1:10" x14ac:dyDescent="0.2">
      <c r="A21" s="190"/>
      <c r="B21" s="191"/>
      <c r="C21" s="192"/>
      <c r="D21" s="190"/>
      <c r="E21" s="190"/>
      <c r="F21" s="190"/>
      <c r="G21" s="190"/>
      <c r="H21" s="190"/>
      <c r="I21" s="190"/>
      <c r="J21" s="190"/>
    </row>
    <row r="22" spans="1:10" x14ac:dyDescent="0.2">
      <c r="A22" s="190"/>
      <c r="B22" s="191"/>
      <c r="C22" s="192"/>
      <c r="D22" s="190"/>
      <c r="E22" s="190"/>
      <c r="F22" s="190"/>
      <c r="G22" s="190"/>
      <c r="H22" s="190"/>
      <c r="I22" s="190"/>
      <c r="J22" s="190"/>
    </row>
    <row r="23" spans="1:10" x14ac:dyDescent="0.2">
      <c r="A23" s="190"/>
      <c r="B23" s="191"/>
      <c r="C23" s="192"/>
      <c r="D23" s="190"/>
      <c r="E23" s="190"/>
      <c r="F23" s="190"/>
      <c r="G23" s="190"/>
      <c r="H23" s="190"/>
      <c r="I23" s="190"/>
      <c r="J23" s="190"/>
    </row>
    <row r="25" spans="1:10" x14ac:dyDescent="0.2">
      <c r="A25" s="190"/>
      <c r="C25" s="192"/>
      <c r="D25" s="190"/>
      <c r="E25" s="190"/>
      <c r="F25" s="190"/>
      <c r="G25" s="190"/>
      <c r="H25" s="190"/>
      <c r="I25" s="190"/>
      <c r="J25" s="190"/>
    </row>
    <row r="26" spans="1:10" x14ac:dyDescent="0.2">
      <c r="A26" s="190"/>
      <c r="C26" s="192"/>
      <c r="D26" s="190"/>
      <c r="E26" s="190"/>
      <c r="F26" s="190"/>
      <c r="G26" s="190"/>
      <c r="H26" s="190"/>
      <c r="I26" s="190"/>
      <c r="J26" s="190"/>
    </row>
    <row r="27" spans="1:10" x14ac:dyDescent="0.2">
      <c r="A27" s="190"/>
      <c r="C27" s="192"/>
      <c r="D27" s="190"/>
      <c r="E27" s="190"/>
      <c r="F27" s="190"/>
      <c r="G27" s="190"/>
      <c r="H27" s="190"/>
      <c r="I27" s="190"/>
      <c r="J27" s="190"/>
    </row>
    <row r="28" spans="1:10" x14ac:dyDescent="0.2">
      <c r="A28" s="457"/>
      <c r="B28" s="457"/>
      <c r="C28" s="457"/>
      <c r="D28" s="457"/>
      <c r="E28" s="457"/>
      <c r="F28" s="457"/>
      <c r="G28" s="457"/>
      <c r="H28" s="457"/>
      <c r="I28" s="457"/>
      <c r="J28" s="457"/>
    </row>
    <row r="29" spans="1:10" x14ac:dyDescent="0.2">
      <c r="A29" s="190"/>
      <c r="B29" s="191"/>
      <c r="C29" s="192"/>
      <c r="D29" s="190"/>
      <c r="E29" s="190"/>
      <c r="F29" s="190"/>
      <c r="G29" s="190"/>
      <c r="H29" s="190"/>
      <c r="I29" s="190"/>
      <c r="J29" s="190"/>
    </row>
    <row r="31" spans="1:10" x14ac:dyDescent="0.2">
      <c r="A31" s="190"/>
      <c r="B31" s="191"/>
      <c r="C31" s="192"/>
      <c r="D31" s="190"/>
      <c r="E31" s="190"/>
      <c r="F31" s="190"/>
      <c r="G31" s="190"/>
      <c r="H31" s="190"/>
      <c r="I31" s="190"/>
      <c r="J31" s="190"/>
    </row>
    <row r="32" spans="1:10" x14ac:dyDescent="0.2">
      <c r="A32" s="190"/>
      <c r="B32" s="191"/>
      <c r="C32" s="192"/>
      <c r="D32" s="190"/>
      <c r="E32" s="190"/>
      <c r="F32" s="190"/>
      <c r="G32" s="190"/>
      <c r="H32" s="190"/>
      <c r="I32" s="190"/>
      <c r="J32" s="190"/>
    </row>
    <row r="33" spans="1:10" x14ac:dyDescent="0.2">
      <c r="A33" s="458"/>
      <c r="B33" s="458"/>
      <c r="C33" s="458"/>
      <c r="D33" s="458"/>
      <c r="E33" s="458"/>
      <c r="F33" s="458"/>
      <c r="G33" s="458"/>
      <c r="H33" s="458"/>
      <c r="I33" s="458"/>
      <c r="J33" s="458"/>
    </row>
    <row r="34" spans="1:10" x14ac:dyDescent="0.2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26.25" x14ac:dyDescent="0.4">
      <c r="A35" s="460" t="s">
        <v>438</v>
      </c>
      <c r="B35" s="460"/>
      <c r="C35" s="460"/>
      <c r="D35" s="460"/>
      <c r="E35" s="460"/>
      <c r="F35" s="460"/>
      <c r="G35" s="460"/>
      <c r="H35" s="460"/>
      <c r="I35" s="460"/>
      <c r="J35" s="460"/>
    </row>
    <row r="37" spans="1:10" x14ac:dyDescent="0.2">
      <c r="B37" s="188"/>
      <c r="C37" s="189"/>
    </row>
    <row r="39" spans="1:10" x14ac:dyDescent="0.2">
      <c r="B39" s="193"/>
      <c r="C39" s="193"/>
      <c r="D39" s="193"/>
      <c r="E39" s="193"/>
      <c r="F39" s="193"/>
      <c r="G39" s="193"/>
      <c r="H39" s="193"/>
      <c r="I39" s="193"/>
    </row>
    <row r="50" spans="1:10" x14ac:dyDescent="0.2">
      <c r="A50" s="459"/>
      <c r="B50" s="459"/>
      <c r="C50" s="459"/>
      <c r="D50" s="459"/>
      <c r="E50" s="459"/>
      <c r="F50" s="459"/>
      <c r="G50" s="459"/>
      <c r="H50" s="459"/>
      <c r="I50" s="459"/>
      <c r="J50" s="459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 x14ac:dyDescent="0.25">
      <c r="A1" s="274" t="s">
        <v>399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7" t="str">
        <f>'3.1'!N1</f>
        <v>II. čtvrtletí 2022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528" t="str">
        <f>'3.1'!A4</f>
        <v>2022</v>
      </c>
      <c r="B3" s="521" t="s">
        <v>187</v>
      </c>
      <c r="C3" s="520"/>
      <c r="D3" s="522"/>
      <c r="E3" s="521" t="s">
        <v>19</v>
      </c>
      <c r="F3" s="520"/>
      <c r="G3" s="522"/>
      <c r="H3" s="521" t="s">
        <v>193</v>
      </c>
      <c r="I3" s="520"/>
      <c r="J3" s="522"/>
      <c r="K3" s="521" t="s">
        <v>6</v>
      </c>
      <c r="L3" s="520"/>
      <c r="M3" s="522"/>
      <c r="N3" s="520" t="s">
        <v>181</v>
      </c>
      <c r="O3" s="520"/>
      <c r="P3" s="520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529"/>
      <c r="B4" s="516" t="s">
        <v>168</v>
      </c>
      <c r="C4" s="517"/>
      <c r="D4" s="518"/>
      <c r="E4" s="526" t="s">
        <v>5</v>
      </c>
      <c r="F4" s="523"/>
      <c r="G4" s="527"/>
      <c r="H4" s="526" t="s">
        <v>5</v>
      </c>
      <c r="I4" s="523"/>
      <c r="J4" s="527"/>
      <c r="K4" s="526" t="s">
        <v>5</v>
      </c>
      <c r="L4" s="523"/>
      <c r="M4" s="527"/>
      <c r="N4" s="523" t="s">
        <v>5</v>
      </c>
      <c r="O4" s="523"/>
      <c r="P4" s="523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275"/>
      <c r="B5" s="386" t="s">
        <v>63</v>
      </c>
      <c r="C5" s="385" t="s">
        <v>64</v>
      </c>
      <c r="D5" s="390" t="s">
        <v>65</v>
      </c>
      <c r="E5" s="386" t="s">
        <v>63</v>
      </c>
      <c r="F5" s="385" t="s">
        <v>64</v>
      </c>
      <c r="G5" s="390" t="s">
        <v>65</v>
      </c>
      <c r="H5" s="386" t="s">
        <v>63</v>
      </c>
      <c r="I5" s="385" t="s">
        <v>64</v>
      </c>
      <c r="J5" s="390" t="s">
        <v>65</v>
      </c>
      <c r="K5" s="386" t="s">
        <v>63</v>
      </c>
      <c r="L5" s="385" t="s">
        <v>64</v>
      </c>
      <c r="M5" s="390" t="s">
        <v>65</v>
      </c>
      <c r="N5" s="385" t="s">
        <v>63</v>
      </c>
      <c r="O5" s="385" t="s">
        <v>64</v>
      </c>
      <c r="P5" s="385" t="s">
        <v>65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524" t="s">
        <v>296</v>
      </c>
      <c r="B6" s="508">
        <f>D7</f>
        <v>1110.2463300000006</v>
      </c>
      <c r="C6" s="505"/>
      <c r="D6" s="509"/>
      <c r="E6" s="508">
        <f>SUM(E7:G7)</f>
        <v>494147.42499999999</v>
      </c>
      <c r="F6" s="505"/>
      <c r="G6" s="509"/>
      <c r="H6" s="508">
        <f>SUM(H7:J7)</f>
        <v>3955.1089999999976</v>
      </c>
      <c r="I6" s="505"/>
      <c r="J6" s="509"/>
      <c r="K6" s="508">
        <f>SUM(K7:M7)</f>
        <v>490192.31599999993</v>
      </c>
      <c r="L6" s="505"/>
      <c r="M6" s="509"/>
      <c r="N6" s="505">
        <f>SUM(N7:P7)</f>
        <v>474379.84399999992</v>
      </c>
      <c r="O6" s="505"/>
      <c r="P6" s="505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525"/>
      <c r="B7" s="279">
        <f>SUM(B8:B10)</f>
        <v>1112.5556300000005</v>
      </c>
      <c r="C7" s="278">
        <f t="shared" ref="C7:P7" si="0">SUM(C8:C10)</f>
        <v>1112.1576300000006</v>
      </c>
      <c r="D7" s="280">
        <f t="shared" si="0"/>
        <v>1110.2463300000006</v>
      </c>
      <c r="E7" s="279">
        <f t="shared" si="0"/>
        <v>198436.42100000006</v>
      </c>
      <c r="F7" s="278">
        <f t="shared" si="0"/>
        <v>164823.48099999988</v>
      </c>
      <c r="G7" s="280">
        <f t="shared" si="0"/>
        <v>130887.52300000003</v>
      </c>
      <c r="H7" s="279">
        <f t="shared" si="0"/>
        <v>1562.0889999999986</v>
      </c>
      <c r="I7" s="278">
        <f t="shared" si="0"/>
        <v>1329.956999999999</v>
      </c>
      <c r="J7" s="280">
        <f t="shared" si="0"/>
        <v>1063.0629999999999</v>
      </c>
      <c r="K7" s="279">
        <f t="shared" si="0"/>
        <v>196874.33200000005</v>
      </c>
      <c r="L7" s="278">
        <f t="shared" si="0"/>
        <v>163493.52399999989</v>
      </c>
      <c r="M7" s="280">
        <f t="shared" si="0"/>
        <v>129824.46000000002</v>
      </c>
      <c r="N7" s="278">
        <f t="shared" si="0"/>
        <v>190312.22200000001</v>
      </c>
      <c r="O7" s="278">
        <f t="shared" si="0"/>
        <v>158651.12999999995</v>
      </c>
      <c r="P7" s="278">
        <f t="shared" si="0"/>
        <v>125416.49199999998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276" t="s">
        <v>192</v>
      </c>
      <c r="B8" s="268">
        <v>156.93763000000061</v>
      </c>
      <c r="C8" s="7">
        <v>156.53963000000067</v>
      </c>
      <c r="D8" s="265">
        <v>154.62833000000066</v>
      </c>
      <c r="E8" s="268">
        <v>63334.051000000036</v>
      </c>
      <c r="F8" s="7">
        <v>48705.627999999881</v>
      </c>
      <c r="G8" s="265">
        <v>27928.961000000043</v>
      </c>
      <c r="H8" s="268">
        <v>628.80499999999813</v>
      </c>
      <c r="I8" s="7">
        <v>496.2839999999988</v>
      </c>
      <c r="J8" s="265">
        <v>327.00700000000001</v>
      </c>
      <c r="K8" s="268">
        <v>62705.246000000036</v>
      </c>
      <c r="L8" s="7">
        <v>48209.343999999881</v>
      </c>
      <c r="M8" s="265">
        <v>27601.954000000042</v>
      </c>
      <c r="N8" s="7">
        <v>58528.864000000038</v>
      </c>
      <c r="O8" s="7">
        <v>44713.517999999967</v>
      </c>
      <c r="P8" s="7">
        <v>25241.36199999999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276" t="s">
        <v>225</v>
      </c>
      <c r="B9" s="268">
        <v>183.83799999999999</v>
      </c>
      <c r="C9" s="7">
        <v>183.83799999999999</v>
      </c>
      <c r="D9" s="265">
        <v>183.83799999999999</v>
      </c>
      <c r="E9" s="268">
        <v>62386.674000000028</v>
      </c>
      <c r="F9" s="7">
        <v>50817.784</v>
      </c>
      <c r="G9" s="265">
        <v>36542.832999999991</v>
      </c>
      <c r="H9" s="268">
        <v>660.12700000000018</v>
      </c>
      <c r="I9" s="7">
        <v>567.9530000000002</v>
      </c>
      <c r="J9" s="265">
        <v>470.49799999999993</v>
      </c>
      <c r="K9" s="268">
        <v>61726.547000000028</v>
      </c>
      <c r="L9" s="7">
        <v>50249.830999999998</v>
      </c>
      <c r="M9" s="265">
        <v>36072.334999999992</v>
      </c>
      <c r="N9" s="7">
        <v>59407.238999999987</v>
      </c>
      <c r="O9" s="7">
        <v>48248.972999999998</v>
      </c>
      <c r="P9" s="7">
        <v>33915.708999999995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277" t="s">
        <v>226</v>
      </c>
      <c r="B10" s="269">
        <v>771.78</v>
      </c>
      <c r="C10" s="264">
        <v>771.78</v>
      </c>
      <c r="D10" s="266">
        <v>771.78</v>
      </c>
      <c r="E10" s="269">
        <v>72715.695999999996</v>
      </c>
      <c r="F10" s="264">
        <v>65300.06900000001</v>
      </c>
      <c r="G10" s="266">
        <v>66415.728999999992</v>
      </c>
      <c r="H10" s="269">
        <v>273.15700000000004</v>
      </c>
      <c r="I10" s="264">
        <v>265.72000000000003</v>
      </c>
      <c r="J10" s="266">
        <v>265.55799999999999</v>
      </c>
      <c r="K10" s="269">
        <v>72442.53899999999</v>
      </c>
      <c r="L10" s="264">
        <v>65034.349000000009</v>
      </c>
      <c r="M10" s="266">
        <v>66150.170999999988</v>
      </c>
      <c r="N10" s="264">
        <v>72376.118999999992</v>
      </c>
      <c r="O10" s="264">
        <v>65688.638999999996</v>
      </c>
      <c r="P10" s="264">
        <v>66259.421000000002</v>
      </c>
      <c r="Q10" s="9"/>
      <c r="R10" s="9"/>
      <c r="S10" s="9"/>
      <c r="T10" s="9"/>
      <c r="U10" s="9"/>
      <c r="V10" s="9"/>
      <c r="W10" s="9"/>
    </row>
    <row r="11" spans="1:23" s="15" customFormat="1" ht="11.25" x14ac:dyDescent="0.2">
      <c r="A11" s="15" t="s">
        <v>405</v>
      </c>
      <c r="H11" s="114"/>
      <c r="P11" s="14"/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528" t="str">
        <f>'3.1'!A4</f>
        <v>2022</v>
      </c>
      <c r="B13" s="521" t="s">
        <v>187</v>
      </c>
      <c r="C13" s="520"/>
      <c r="D13" s="522"/>
      <c r="E13" s="521" t="s">
        <v>19</v>
      </c>
      <c r="F13" s="520"/>
      <c r="G13" s="522"/>
      <c r="H13" s="521" t="s">
        <v>198</v>
      </c>
      <c r="I13" s="520"/>
      <c r="J13" s="522"/>
      <c r="K13" s="521" t="s">
        <v>6</v>
      </c>
      <c r="L13" s="520"/>
      <c r="M13" s="522"/>
      <c r="N13" s="520" t="s">
        <v>181</v>
      </c>
      <c r="O13" s="520"/>
      <c r="P13" s="520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529"/>
      <c r="B14" s="516" t="s">
        <v>168</v>
      </c>
      <c r="C14" s="517"/>
      <c r="D14" s="518"/>
      <c r="E14" s="526" t="s">
        <v>5</v>
      </c>
      <c r="F14" s="523"/>
      <c r="G14" s="527"/>
      <c r="H14" s="526" t="s">
        <v>5</v>
      </c>
      <c r="I14" s="523"/>
      <c r="J14" s="527"/>
      <c r="K14" s="526" t="s">
        <v>5</v>
      </c>
      <c r="L14" s="523"/>
      <c r="M14" s="527"/>
      <c r="N14" s="523" t="s">
        <v>5</v>
      </c>
      <c r="O14" s="523"/>
      <c r="P14" s="523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275"/>
      <c r="B15" s="386" t="s">
        <v>63</v>
      </c>
      <c r="C15" s="385" t="s">
        <v>64</v>
      </c>
      <c r="D15" s="390" t="s">
        <v>65</v>
      </c>
      <c r="E15" s="386" t="s">
        <v>63</v>
      </c>
      <c r="F15" s="385" t="s">
        <v>64</v>
      </c>
      <c r="G15" s="390" t="s">
        <v>65</v>
      </c>
      <c r="H15" s="386" t="s">
        <v>63</v>
      </c>
      <c r="I15" s="385" t="s">
        <v>64</v>
      </c>
      <c r="J15" s="390" t="s">
        <v>65</v>
      </c>
      <c r="K15" s="386" t="s">
        <v>63</v>
      </c>
      <c r="L15" s="385" t="s">
        <v>64</v>
      </c>
      <c r="M15" s="390" t="s">
        <v>65</v>
      </c>
      <c r="N15" s="385" t="s">
        <v>63</v>
      </c>
      <c r="O15" s="385" t="s">
        <v>64</v>
      </c>
      <c r="P15" s="385" t="s">
        <v>65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524" t="s">
        <v>18</v>
      </c>
      <c r="B16" s="530">
        <f>D17</f>
        <v>1171.5</v>
      </c>
      <c r="C16" s="531"/>
      <c r="D16" s="532"/>
      <c r="E16" s="530">
        <f>SUM(E17:G17)</f>
        <v>183303.53000000003</v>
      </c>
      <c r="F16" s="531"/>
      <c r="G16" s="532"/>
      <c r="H16" s="530">
        <f>SUM(H17:J17)</f>
        <v>235851.24000000005</v>
      </c>
      <c r="I16" s="531"/>
      <c r="J16" s="532"/>
      <c r="K16" s="530">
        <f>SUM(K17:M17)</f>
        <v>181007.05999999997</v>
      </c>
      <c r="L16" s="531"/>
      <c r="M16" s="532"/>
      <c r="N16" s="533">
        <f>SUM(N17:P17)</f>
        <v>182466.61</v>
      </c>
      <c r="O16" s="531"/>
      <c r="P16" s="531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525"/>
      <c r="B17" s="279">
        <v>1171.5</v>
      </c>
      <c r="C17" s="278">
        <v>1171.5</v>
      </c>
      <c r="D17" s="280">
        <v>1171.5</v>
      </c>
      <c r="E17" s="279">
        <v>82262</v>
      </c>
      <c r="F17" s="278">
        <v>65538.009999999995</v>
      </c>
      <c r="G17" s="280">
        <v>35503.520000000004</v>
      </c>
      <c r="H17" s="279">
        <v>105186.52</v>
      </c>
      <c r="I17" s="278">
        <v>83399.890000000014</v>
      </c>
      <c r="J17" s="280">
        <v>47264.83</v>
      </c>
      <c r="K17" s="279">
        <v>81201.929999999993</v>
      </c>
      <c r="L17" s="278">
        <v>64724.979999999996</v>
      </c>
      <c r="M17" s="280">
        <v>35080.15</v>
      </c>
      <c r="N17" s="278">
        <v>81833.59</v>
      </c>
      <c r="O17" s="278">
        <v>65260.350000000006</v>
      </c>
      <c r="P17" s="278">
        <v>35372.67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 x14ac:dyDescent="0.25">
      <c r="A1" s="274" t="s">
        <v>400</v>
      </c>
      <c r="P1" s="217" t="str">
        <f>'3.1'!N1</f>
        <v>II. čtvrtletí 2022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528" t="str">
        <f>'3.1'!A4</f>
        <v>2022</v>
      </c>
      <c r="B3" s="521" t="s">
        <v>187</v>
      </c>
      <c r="C3" s="520"/>
      <c r="D3" s="522"/>
      <c r="E3" s="521" t="s">
        <v>19</v>
      </c>
      <c r="F3" s="520"/>
      <c r="G3" s="522"/>
      <c r="H3" s="521" t="s">
        <v>193</v>
      </c>
      <c r="I3" s="520"/>
      <c r="J3" s="522"/>
      <c r="K3" s="521" t="s">
        <v>6</v>
      </c>
      <c r="L3" s="520"/>
      <c r="M3" s="522"/>
      <c r="N3" s="520" t="s">
        <v>181</v>
      </c>
      <c r="O3" s="520"/>
      <c r="P3" s="520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529"/>
      <c r="B4" s="516" t="s">
        <v>168</v>
      </c>
      <c r="C4" s="517"/>
      <c r="D4" s="518"/>
      <c r="E4" s="526" t="s">
        <v>5</v>
      </c>
      <c r="F4" s="523"/>
      <c r="G4" s="527"/>
      <c r="H4" s="526" t="s">
        <v>5</v>
      </c>
      <c r="I4" s="523"/>
      <c r="J4" s="527"/>
      <c r="K4" s="526" t="s">
        <v>5</v>
      </c>
      <c r="L4" s="523"/>
      <c r="M4" s="527"/>
      <c r="N4" s="523" t="s">
        <v>5</v>
      </c>
      <c r="O4" s="523"/>
      <c r="P4" s="523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275"/>
      <c r="B5" s="386" t="s">
        <v>63</v>
      </c>
      <c r="C5" s="385" t="s">
        <v>64</v>
      </c>
      <c r="D5" s="390" t="s">
        <v>65</v>
      </c>
      <c r="E5" s="386" t="s">
        <v>63</v>
      </c>
      <c r="F5" s="385" t="s">
        <v>64</v>
      </c>
      <c r="G5" s="390" t="s">
        <v>65</v>
      </c>
      <c r="H5" s="386" t="s">
        <v>63</v>
      </c>
      <c r="I5" s="385" t="s">
        <v>64</v>
      </c>
      <c r="J5" s="390" t="s">
        <v>65</v>
      </c>
      <c r="K5" s="386" t="s">
        <v>63</v>
      </c>
      <c r="L5" s="385" t="s">
        <v>64</v>
      </c>
      <c r="M5" s="390" t="s">
        <v>65</v>
      </c>
      <c r="N5" s="385" t="s">
        <v>63</v>
      </c>
      <c r="O5" s="385" t="s">
        <v>64</v>
      </c>
      <c r="P5" s="385" t="s">
        <v>65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524" t="s">
        <v>297</v>
      </c>
      <c r="B6" s="508">
        <f>D7</f>
        <v>2076.5600400000003</v>
      </c>
      <c r="C6" s="505"/>
      <c r="D6" s="509"/>
      <c r="E6" s="508">
        <f>SUM(E7:G7)</f>
        <v>840819.77900000033</v>
      </c>
      <c r="F6" s="505"/>
      <c r="G6" s="509"/>
      <c r="H6" s="508">
        <f>SUM(H7:J7)</f>
        <v>5862.1869999999999</v>
      </c>
      <c r="I6" s="505"/>
      <c r="J6" s="509"/>
      <c r="K6" s="508">
        <f>SUM(K7:M7)</f>
        <v>834957.59200000041</v>
      </c>
      <c r="L6" s="505"/>
      <c r="M6" s="509"/>
      <c r="N6" s="505">
        <f>SUM(N7:P7)</f>
        <v>777778.59000000032</v>
      </c>
      <c r="O6" s="505"/>
      <c r="P6" s="505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525"/>
      <c r="B7" s="279">
        <f>SUM(B8:B13)</f>
        <v>2085.8769000000007</v>
      </c>
      <c r="C7" s="278">
        <f t="shared" ref="C7:P7" si="0">SUM(C8:C13)</f>
        <v>2083.8762900000006</v>
      </c>
      <c r="D7" s="280">
        <f t="shared" si="0"/>
        <v>2076.5600400000003</v>
      </c>
      <c r="E7" s="279">
        <f t="shared" si="0"/>
        <v>229758.29500000016</v>
      </c>
      <c r="F7" s="278">
        <f t="shared" si="0"/>
        <v>300928.65500000014</v>
      </c>
      <c r="G7" s="280">
        <f t="shared" si="0"/>
        <v>310132.82900000009</v>
      </c>
      <c r="H7" s="279">
        <f t="shared" si="0"/>
        <v>1657.4100000000003</v>
      </c>
      <c r="I7" s="278">
        <f t="shared" si="0"/>
        <v>2075.982</v>
      </c>
      <c r="J7" s="280">
        <f t="shared" si="0"/>
        <v>2128.7950000000001</v>
      </c>
      <c r="K7" s="279">
        <f t="shared" si="0"/>
        <v>228100.88500000018</v>
      </c>
      <c r="L7" s="278">
        <f t="shared" si="0"/>
        <v>298852.67300000013</v>
      </c>
      <c r="M7" s="280">
        <f t="shared" si="0"/>
        <v>308004.0340000001</v>
      </c>
      <c r="N7" s="278">
        <f t="shared" si="0"/>
        <v>211406.07500000013</v>
      </c>
      <c r="O7" s="278">
        <f t="shared" si="0"/>
        <v>278773.41100000008</v>
      </c>
      <c r="P7" s="278">
        <f t="shared" si="0"/>
        <v>287599.10400000017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276" t="s">
        <v>223</v>
      </c>
      <c r="B8" s="288">
        <v>89.074260000001331</v>
      </c>
      <c r="C8" s="7">
        <v>87.753230000001338</v>
      </c>
      <c r="D8" s="265">
        <v>84.711540000001207</v>
      </c>
      <c r="E8" s="268">
        <v>9095.9160000000229</v>
      </c>
      <c r="F8" s="7">
        <v>11620.508000000113</v>
      </c>
      <c r="G8" s="265">
        <v>11657.04800000001</v>
      </c>
      <c r="H8" s="268">
        <v>4.7729999999999961</v>
      </c>
      <c r="I8" s="7">
        <v>2.9859999999999958</v>
      </c>
      <c r="J8" s="265">
        <v>3.0079999999999956</v>
      </c>
      <c r="K8" s="268">
        <v>9091.1430000000237</v>
      </c>
      <c r="L8" s="7">
        <v>11617.522000000112</v>
      </c>
      <c r="M8" s="265">
        <v>11654.04000000001</v>
      </c>
      <c r="N8" s="7">
        <v>5851.902000000001</v>
      </c>
      <c r="O8" s="7">
        <v>8238.6100000000042</v>
      </c>
      <c r="P8" s="7">
        <v>8434.1930000000175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276" t="s">
        <v>188</v>
      </c>
      <c r="B9" s="288">
        <v>147.40690999999953</v>
      </c>
      <c r="C9" s="7">
        <v>146.33195999999936</v>
      </c>
      <c r="D9" s="265">
        <v>142.70169999999902</v>
      </c>
      <c r="E9" s="268">
        <v>14588.992000000017</v>
      </c>
      <c r="F9" s="7">
        <v>18998.235000000033</v>
      </c>
      <c r="G9" s="265">
        <v>19528.934000000023</v>
      </c>
      <c r="H9" s="268">
        <v>14.956999999999997</v>
      </c>
      <c r="I9" s="7">
        <v>51.145999999999994</v>
      </c>
      <c r="J9" s="265">
        <v>53.783000000000001</v>
      </c>
      <c r="K9" s="268">
        <v>14574.035000000016</v>
      </c>
      <c r="L9" s="7">
        <v>18947.089000000033</v>
      </c>
      <c r="M9" s="265">
        <v>19475.151000000023</v>
      </c>
      <c r="N9" s="7">
        <v>8701.7130000000107</v>
      </c>
      <c r="O9" s="7">
        <v>12204.452999999981</v>
      </c>
      <c r="P9" s="7">
        <v>12741.670000000002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276" t="s">
        <v>201</v>
      </c>
      <c r="B10" s="288">
        <v>60.211419999999926</v>
      </c>
      <c r="C10" s="7">
        <v>60.63543999999991</v>
      </c>
      <c r="D10" s="265">
        <v>60.15327999999991</v>
      </c>
      <c r="E10" s="268">
        <v>6051.9669999999987</v>
      </c>
      <c r="F10" s="7">
        <v>8101.8539999999957</v>
      </c>
      <c r="G10" s="265">
        <v>8442.7399999999925</v>
      </c>
      <c r="H10" s="268">
        <v>74.459999999999994</v>
      </c>
      <c r="I10" s="7">
        <v>71.899000000000001</v>
      </c>
      <c r="J10" s="265">
        <v>63.194999999999986</v>
      </c>
      <c r="K10" s="268">
        <v>5977.5069999999987</v>
      </c>
      <c r="L10" s="7">
        <v>8029.9549999999954</v>
      </c>
      <c r="M10" s="265">
        <v>8379.5449999999928</v>
      </c>
      <c r="N10" s="7">
        <v>4192.88</v>
      </c>
      <c r="O10" s="7">
        <v>5709.0740000000051</v>
      </c>
      <c r="P10" s="7">
        <v>5913.7019999999993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276" t="s">
        <v>189</v>
      </c>
      <c r="B11" s="288">
        <v>459.8263399999999</v>
      </c>
      <c r="C11" s="7">
        <v>459.79768999999993</v>
      </c>
      <c r="D11" s="265">
        <v>458.55754999999988</v>
      </c>
      <c r="E11" s="268">
        <v>50129.946000000033</v>
      </c>
      <c r="F11" s="7">
        <v>65964.975000000064</v>
      </c>
      <c r="G11" s="265">
        <v>68329.214000000036</v>
      </c>
      <c r="H11" s="268">
        <v>378.07900000000041</v>
      </c>
      <c r="I11" s="7">
        <v>484.75800000000004</v>
      </c>
      <c r="J11" s="265">
        <v>507.47000000000025</v>
      </c>
      <c r="K11" s="268">
        <v>49751.867000000035</v>
      </c>
      <c r="L11" s="7">
        <v>65480.217000000062</v>
      </c>
      <c r="M11" s="265">
        <v>67821.744000000035</v>
      </c>
      <c r="N11" s="7">
        <v>45223.759000000005</v>
      </c>
      <c r="O11" s="7">
        <v>59577.435000000049</v>
      </c>
      <c r="P11" s="7">
        <v>61660.453000000118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276" t="s">
        <v>190</v>
      </c>
      <c r="B12" s="288">
        <v>984.16221000000019</v>
      </c>
      <c r="C12" s="7">
        <v>984.16221000000019</v>
      </c>
      <c r="D12" s="265">
        <v>985.24021000000016</v>
      </c>
      <c r="E12" s="268">
        <v>110654.47700000009</v>
      </c>
      <c r="F12" s="7">
        <v>144737.94999999995</v>
      </c>
      <c r="G12" s="265">
        <v>149596.07000000007</v>
      </c>
      <c r="H12" s="268">
        <v>687.9910000000001</v>
      </c>
      <c r="I12" s="7">
        <v>838.40499999999952</v>
      </c>
      <c r="J12" s="265">
        <v>856.55899999999963</v>
      </c>
      <c r="K12" s="268">
        <v>109966.48600000009</v>
      </c>
      <c r="L12" s="7">
        <v>143899.54499999995</v>
      </c>
      <c r="M12" s="265">
        <v>148739.51100000006</v>
      </c>
      <c r="N12" s="7">
        <v>108935.76500000014</v>
      </c>
      <c r="O12" s="7">
        <v>142552.364</v>
      </c>
      <c r="P12" s="7">
        <v>147304.73000000004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277" t="s">
        <v>191</v>
      </c>
      <c r="B13" s="289">
        <v>345.19575999999995</v>
      </c>
      <c r="C13" s="264">
        <v>345.19575999999995</v>
      </c>
      <c r="D13" s="266">
        <v>345.19575999999995</v>
      </c>
      <c r="E13" s="269">
        <v>39236.997000000003</v>
      </c>
      <c r="F13" s="264">
        <v>51505.132999999994</v>
      </c>
      <c r="G13" s="266">
        <v>52578.822999999997</v>
      </c>
      <c r="H13" s="269">
        <v>497.15</v>
      </c>
      <c r="I13" s="264">
        <v>626.78800000000024</v>
      </c>
      <c r="J13" s="266">
        <v>644.78000000000009</v>
      </c>
      <c r="K13" s="269">
        <v>38739.847000000002</v>
      </c>
      <c r="L13" s="264">
        <v>50878.344999999994</v>
      </c>
      <c r="M13" s="266">
        <v>51934.042999999998</v>
      </c>
      <c r="N13" s="264">
        <v>38500.05599999999</v>
      </c>
      <c r="O13" s="264">
        <v>50491.475000000006</v>
      </c>
      <c r="P13" s="264">
        <v>51544.356000000007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1.25" x14ac:dyDescent="0.2">
      <c r="A14" s="15" t="s">
        <v>405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 x14ac:dyDescent="0.2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528" t="str">
        <f>'3.1'!A4</f>
        <v>2022</v>
      </c>
      <c r="B27" s="521" t="s">
        <v>187</v>
      </c>
      <c r="C27" s="520"/>
      <c r="D27" s="522"/>
      <c r="E27" s="521" t="s">
        <v>19</v>
      </c>
      <c r="F27" s="520"/>
      <c r="G27" s="522"/>
      <c r="H27" s="521" t="s">
        <v>193</v>
      </c>
      <c r="I27" s="520"/>
      <c r="J27" s="522"/>
      <c r="K27" s="521" t="s">
        <v>6</v>
      </c>
      <c r="L27" s="520"/>
      <c r="M27" s="522"/>
      <c r="N27" s="520" t="s">
        <v>181</v>
      </c>
      <c r="O27" s="520"/>
      <c r="P27" s="520"/>
    </row>
    <row r="28" spans="1:28" ht="12" customHeight="1" x14ac:dyDescent="0.2">
      <c r="A28" s="529"/>
      <c r="B28" s="516" t="s">
        <v>168</v>
      </c>
      <c r="C28" s="517"/>
      <c r="D28" s="518"/>
      <c r="E28" s="526" t="s">
        <v>5</v>
      </c>
      <c r="F28" s="523"/>
      <c r="G28" s="527"/>
      <c r="H28" s="526" t="s">
        <v>5</v>
      </c>
      <c r="I28" s="523"/>
      <c r="J28" s="527"/>
      <c r="K28" s="526" t="s">
        <v>5</v>
      </c>
      <c r="L28" s="523"/>
      <c r="M28" s="527"/>
      <c r="N28" s="523" t="s">
        <v>5</v>
      </c>
      <c r="O28" s="523"/>
      <c r="P28" s="523"/>
    </row>
    <row r="29" spans="1:28" x14ac:dyDescent="0.2">
      <c r="A29" s="275"/>
      <c r="B29" s="386" t="s">
        <v>63</v>
      </c>
      <c r="C29" s="385" t="s">
        <v>64</v>
      </c>
      <c r="D29" s="390" t="s">
        <v>65</v>
      </c>
      <c r="E29" s="386" t="s">
        <v>63</v>
      </c>
      <c r="F29" s="385" t="s">
        <v>64</v>
      </c>
      <c r="G29" s="390" t="s">
        <v>65</v>
      </c>
      <c r="H29" s="386" t="s">
        <v>63</v>
      </c>
      <c r="I29" s="385" t="s">
        <v>64</v>
      </c>
      <c r="J29" s="390" t="s">
        <v>65</v>
      </c>
      <c r="K29" s="386" t="s">
        <v>63</v>
      </c>
      <c r="L29" s="385" t="s">
        <v>64</v>
      </c>
      <c r="M29" s="390" t="s">
        <v>65</v>
      </c>
      <c r="N29" s="385" t="s">
        <v>63</v>
      </c>
      <c r="O29" s="385" t="s">
        <v>64</v>
      </c>
      <c r="P29" s="385" t="s">
        <v>65</v>
      </c>
    </row>
    <row r="30" spans="1:28" x14ac:dyDescent="0.2">
      <c r="A30" s="524" t="s">
        <v>298</v>
      </c>
      <c r="B30" s="508">
        <f>D31</f>
        <v>339.4124000000001</v>
      </c>
      <c r="C30" s="505"/>
      <c r="D30" s="509"/>
      <c r="E30" s="508">
        <f>SUM(E31:G31)</f>
        <v>130458.48299999998</v>
      </c>
      <c r="F30" s="505"/>
      <c r="G30" s="509"/>
      <c r="H30" s="508">
        <f>SUM(H31:J31)</f>
        <v>1632.1679999999999</v>
      </c>
      <c r="I30" s="505"/>
      <c r="J30" s="509"/>
      <c r="K30" s="508">
        <f>SUM(K31:M31)</f>
        <v>128826.31499999997</v>
      </c>
      <c r="L30" s="505"/>
      <c r="M30" s="509"/>
      <c r="N30" s="505">
        <f>SUM(N31:P31)</f>
        <v>128830.03700000001</v>
      </c>
      <c r="O30" s="505"/>
      <c r="P30" s="505"/>
    </row>
    <row r="31" spans="1:28" x14ac:dyDescent="0.2">
      <c r="A31" s="525"/>
      <c r="B31" s="279">
        <f>SUM(B32:B35)</f>
        <v>339.41440000000011</v>
      </c>
      <c r="C31" s="278">
        <f t="shared" ref="C31:P31" si="1">SUM(C32:C35)</f>
        <v>339.4124000000001</v>
      </c>
      <c r="D31" s="280">
        <f t="shared" si="1"/>
        <v>339.4124000000001</v>
      </c>
      <c r="E31" s="279">
        <f t="shared" si="1"/>
        <v>59909.255999999994</v>
      </c>
      <c r="F31" s="278">
        <f t="shared" si="1"/>
        <v>39837.86</v>
      </c>
      <c r="G31" s="280">
        <f t="shared" si="1"/>
        <v>30711.366999999984</v>
      </c>
      <c r="H31" s="279">
        <f t="shared" si="1"/>
        <v>715.85799999999995</v>
      </c>
      <c r="I31" s="278">
        <f t="shared" si="1"/>
        <v>511.26899999999989</v>
      </c>
      <c r="J31" s="280">
        <f t="shared" si="1"/>
        <v>405.04099999999994</v>
      </c>
      <c r="K31" s="279">
        <f t="shared" si="1"/>
        <v>59193.397999999986</v>
      </c>
      <c r="L31" s="278">
        <f t="shared" si="1"/>
        <v>39326.591</v>
      </c>
      <c r="M31" s="280">
        <f t="shared" si="1"/>
        <v>30306.325999999986</v>
      </c>
      <c r="N31" s="278">
        <f t="shared" si="1"/>
        <v>59188.627000000008</v>
      </c>
      <c r="O31" s="278">
        <f t="shared" si="1"/>
        <v>39334.488000000005</v>
      </c>
      <c r="P31" s="278">
        <f t="shared" si="1"/>
        <v>30306.921999999995</v>
      </c>
    </row>
    <row r="32" spans="1:28" x14ac:dyDescent="0.2">
      <c r="A32" s="276" t="s">
        <v>199</v>
      </c>
      <c r="B32" s="288">
        <v>2.7843999999999998</v>
      </c>
      <c r="C32" s="7">
        <v>2.7824</v>
      </c>
      <c r="D32" s="265">
        <v>2.7824</v>
      </c>
      <c r="E32" s="268">
        <v>151.90199999999999</v>
      </c>
      <c r="F32" s="7">
        <v>81.495999999999981</v>
      </c>
      <c r="G32" s="265">
        <v>90.984999999999985</v>
      </c>
      <c r="H32" s="268">
        <v>3.7539999999999996</v>
      </c>
      <c r="I32" s="7">
        <v>2.3129999999999997</v>
      </c>
      <c r="J32" s="265">
        <v>2.5840000000000001</v>
      </c>
      <c r="K32" s="268">
        <v>148.148</v>
      </c>
      <c r="L32" s="7">
        <v>79.182999999999979</v>
      </c>
      <c r="M32" s="265">
        <v>88.400999999999982</v>
      </c>
      <c r="N32" s="7">
        <v>148.03399999999999</v>
      </c>
      <c r="O32" s="7">
        <v>79.995999999999995</v>
      </c>
      <c r="P32" s="7">
        <v>89.370999999999995</v>
      </c>
    </row>
    <row r="33" spans="1:16" x14ac:dyDescent="0.2">
      <c r="A33" s="276" t="s">
        <v>200</v>
      </c>
      <c r="B33" s="288">
        <v>5.76</v>
      </c>
      <c r="C33" s="7">
        <v>5.76</v>
      </c>
      <c r="D33" s="265">
        <v>5.76</v>
      </c>
      <c r="E33" s="268">
        <v>878.64499999999998</v>
      </c>
      <c r="F33" s="7">
        <v>560.63099999999997</v>
      </c>
      <c r="G33" s="265">
        <v>427.29399999999998</v>
      </c>
      <c r="H33" s="268">
        <v>11.181000000000001</v>
      </c>
      <c r="I33" s="7">
        <v>7.1839999999999993</v>
      </c>
      <c r="J33" s="265">
        <v>6.8510000000000009</v>
      </c>
      <c r="K33" s="268">
        <v>867.46399999999994</v>
      </c>
      <c r="L33" s="7">
        <v>553.447</v>
      </c>
      <c r="M33" s="265">
        <v>420.44299999999998</v>
      </c>
      <c r="N33" s="7">
        <v>863.89400000000001</v>
      </c>
      <c r="O33" s="7">
        <v>551.87400000000002</v>
      </c>
      <c r="P33" s="7">
        <v>419.36399999999992</v>
      </c>
    </row>
    <row r="34" spans="1:16" x14ac:dyDescent="0.2">
      <c r="A34" s="276" t="s">
        <v>202</v>
      </c>
      <c r="B34" s="288">
        <v>57.879999999999995</v>
      </c>
      <c r="C34" s="7">
        <v>57.879999999999995</v>
      </c>
      <c r="D34" s="265">
        <v>57.879999999999995</v>
      </c>
      <c r="E34" s="268">
        <v>9941.1450000000004</v>
      </c>
      <c r="F34" s="7">
        <v>6580.7039999999997</v>
      </c>
      <c r="G34" s="265">
        <v>5233.4249999999984</v>
      </c>
      <c r="H34" s="268">
        <v>102.131</v>
      </c>
      <c r="I34" s="7">
        <v>64.689000000000007</v>
      </c>
      <c r="J34" s="265">
        <v>55.383000000000003</v>
      </c>
      <c r="K34" s="268">
        <v>9839.014000000001</v>
      </c>
      <c r="L34" s="7">
        <v>6516.0149999999994</v>
      </c>
      <c r="M34" s="265">
        <v>5178.0419999999986</v>
      </c>
      <c r="N34" s="7">
        <v>9839.7540000000008</v>
      </c>
      <c r="O34" s="7">
        <v>6516.4420000000009</v>
      </c>
      <c r="P34" s="7">
        <v>5178.5409999999993</v>
      </c>
    </row>
    <row r="35" spans="1:16" x14ac:dyDescent="0.2">
      <c r="A35" s="277" t="s">
        <v>203</v>
      </c>
      <c r="B35" s="289">
        <v>272.99000000000012</v>
      </c>
      <c r="C35" s="264">
        <v>272.99000000000012</v>
      </c>
      <c r="D35" s="266">
        <v>272.99000000000012</v>
      </c>
      <c r="E35" s="269">
        <v>48937.563999999991</v>
      </c>
      <c r="F35" s="264">
        <v>32615.028999999999</v>
      </c>
      <c r="G35" s="266">
        <v>24959.662999999986</v>
      </c>
      <c r="H35" s="269">
        <v>598.79199999999992</v>
      </c>
      <c r="I35" s="264">
        <v>437.08299999999991</v>
      </c>
      <c r="J35" s="266">
        <v>340.22299999999996</v>
      </c>
      <c r="K35" s="269">
        <v>48338.77199999999</v>
      </c>
      <c r="L35" s="264">
        <v>32177.946</v>
      </c>
      <c r="M35" s="266">
        <v>24619.439999999988</v>
      </c>
      <c r="N35" s="264">
        <v>48336.945000000007</v>
      </c>
      <c r="O35" s="264">
        <v>32186.176000000007</v>
      </c>
      <c r="P35" s="264">
        <v>24619.645999999997</v>
      </c>
    </row>
    <row r="36" spans="1:16" s="15" customFormat="1" ht="11.25" x14ac:dyDescent="0.2">
      <c r="A36" s="15" t="s">
        <v>405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 x14ac:dyDescent="0.2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 x14ac:dyDescent="0.25">
      <c r="A1" s="281" t="s">
        <v>401</v>
      </c>
      <c r="B1" s="99"/>
      <c r="C1" s="99"/>
      <c r="D1" s="99"/>
      <c r="M1" s="217" t="str">
        <f>'3.1'!N1</f>
        <v>II. čtvrtletí 2022</v>
      </c>
    </row>
    <row r="2" spans="1:13" ht="6" customHeight="1" x14ac:dyDescent="0.2"/>
    <row r="3" spans="1:13" ht="12.75" customHeight="1" x14ac:dyDescent="0.2">
      <c r="A3" s="528" t="str">
        <f>'3.1'!A4</f>
        <v>2022</v>
      </c>
      <c r="B3" s="521" t="s">
        <v>19</v>
      </c>
      <c r="C3" s="520"/>
      <c r="D3" s="522"/>
      <c r="E3" s="521" t="s">
        <v>193</v>
      </c>
      <c r="F3" s="520"/>
      <c r="G3" s="522"/>
      <c r="H3" s="521" t="s">
        <v>195</v>
      </c>
      <c r="I3" s="520"/>
      <c r="J3" s="522"/>
      <c r="K3" s="520" t="s">
        <v>6</v>
      </c>
      <c r="L3" s="520"/>
      <c r="M3" s="520"/>
    </row>
    <row r="4" spans="1:13" ht="12.75" customHeight="1" x14ac:dyDescent="0.2">
      <c r="A4" s="529"/>
      <c r="B4" s="516" t="s">
        <v>103</v>
      </c>
      <c r="C4" s="517"/>
      <c r="D4" s="518"/>
      <c r="E4" s="526" t="s">
        <v>103</v>
      </c>
      <c r="F4" s="523"/>
      <c r="G4" s="527"/>
      <c r="H4" s="526" t="s">
        <v>103</v>
      </c>
      <c r="I4" s="523"/>
      <c r="J4" s="527"/>
      <c r="K4" s="523" t="s">
        <v>103</v>
      </c>
      <c r="L4" s="523"/>
      <c r="M4" s="523"/>
    </row>
    <row r="5" spans="1:13" ht="12.75" customHeight="1" x14ac:dyDescent="0.2">
      <c r="A5" s="275"/>
      <c r="B5" s="386" t="s">
        <v>63</v>
      </c>
      <c r="C5" s="385" t="s">
        <v>64</v>
      </c>
      <c r="D5" s="390" t="s">
        <v>65</v>
      </c>
      <c r="E5" s="386" t="s">
        <v>63</v>
      </c>
      <c r="F5" s="385" t="s">
        <v>64</v>
      </c>
      <c r="G5" s="390" t="s">
        <v>65</v>
      </c>
      <c r="H5" s="386" t="s">
        <v>63</v>
      </c>
      <c r="I5" s="385" t="s">
        <v>64</v>
      </c>
      <c r="J5" s="390" t="s">
        <v>65</v>
      </c>
      <c r="K5" s="385" t="s">
        <v>63</v>
      </c>
      <c r="L5" s="385" t="s">
        <v>64</v>
      </c>
      <c r="M5" s="385" t="s">
        <v>65</v>
      </c>
    </row>
    <row r="6" spans="1:13" ht="12.75" customHeight="1" x14ac:dyDescent="0.2">
      <c r="A6" s="524" t="s">
        <v>150</v>
      </c>
      <c r="B6" s="508">
        <f>SUM(B7:D7)</f>
        <v>688693.30799999996</v>
      </c>
      <c r="C6" s="505"/>
      <c r="D6" s="509"/>
      <c r="E6" s="508">
        <f>SUM(E7:G7)</f>
        <v>53692.315999999992</v>
      </c>
      <c r="F6" s="505"/>
      <c r="G6" s="509"/>
      <c r="H6" s="508">
        <f>SUM(H7:J7)</f>
        <v>24111.079999999998</v>
      </c>
      <c r="I6" s="505"/>
      <c r="J6" s="509"/>
      <c r="K6" s="505">
        <f>SUM(K7:M7)</f>
        <v>635000.99200000009</v>
      </c>
      <c r="L6" s="505"/>
      <c r="M6" s="505"/>
    </row>
    <row r="7" spans="1:13" x14ac:dyDescent="0.2">
      <c r="A7" s="525"/>
      <c r="B7" s="279">
        <f>SUM(B8:B14)</f>
        <v>212006.66399999996</v>
      </c>
      <c r="C7" s="278">
        <f t="shared" ref="C7:M7" si="0">SUM(C8:C14)</f>
        <v>251822.99500000008</v>
      </c>
      <c r="D7" s="280">
        <f t="shared" si="0"/>
        <v>224863.64899999998</v>
      </c>
      <c r="E7" s="279">
        <f t="shared" si="0"/>
        <v>16030.477999999999</v>
      </c>
      <c r="F7" s="278">
        <f t="shared" si="0"/>
        <v>20903.859999999997</v>
      </c>
      <c r="G7" s="280">
        <f t="shared" si="0"/>
        <v>16757.977999999999</v>
      </c>
      <c r="H7" s="279">
        <f t="shared" si="0"/>
        <v>8652.3599999999988</v>
      </c>
      <c r="I7" s="278">
        <f t="shared" si="0"/>
        <v>7833.2219999999998</v>
      </c>
      <c r="J7" s="280">
        <f t="shared" si="0"/>
        <v>7625.4980000000005</v>
      </c>
      <c r="K7" s="278">
        <f t="shared" si="0"/>
        <v>195976.18599999999</v>
      </c>
      <c r="L7" s="278">
        <f t="shared" si="0"/>
        <v>230919.13500000007</v>
      </c>
      <c r="M7" s="278">
        <f t="shared" si="0"/>
        <v>208105.67099999997</v>
      </c>
    </row>
    <row r="8" spans="1:13" x14ac:dyDescent="0.2">
      <c r="A8" s="290" t="s">
        <v>87</v>
      </c>
      <c r="B8" s="296">
        <v>14437.407999999999</v>
      </c>
      <c r="C8" s="297">
        <v>14681.621999999999</v>
      </c>
      <c r="D8" s="298">
        <v>13217.013999999999</v>
      </c>
      <c r="E8" s="296">
        <v>1704.1969999999999</v>
      </c>
      <c r="F8" s="297">
        <v>1849.8209999999999</v>
      </c>
      <c r="G8" s="298">
        <v>1655.6849999999997</v>
      </c>
      <c r="H8" s="296">
        <v>341.47199999999998</v>
      </c>
      <c r="I8" s="297">
        <v>197.02199999999999</v>
      </c>
      <c r="J8" s="298">
        <v>152.292</v>
      </c>
      <c r="K8" s="297">
        <v>12733.210999999999</v>
      </c>
      <c r="L8" s="297">
        <v>12831.800999999999</v>
      </c>
      <c r="M8" s="297">
        <v>11561.329</v>
      </c>
    </row>
    <row r="9" spans="1:13" x14ac:dyDescent="0.2">
      <c r="A9" s="290" t="s">
        <v>171</v>
      </c>
      <c r="B9" s="296">
        <v>76589.823999999993</v>
      </c>
      <c r="C9" s="297">
        <v>86156.577000000005</v>
      </c>
      <c r="D9" s="298">
        <v>77320.969000000012</v>
      </c>
      <c r="E9" s="296">
        <v>2777.7030000000004</v>
      </c>
      <c r="F9" s="297">
        <v>1818.075</v>
      </c>
      <c r="G9" s="298">
        <v>1625.71</v>
      </c>
      <c r="H9" s="296">
        <v>3037.7379999999998</v>
      </c>
      <c r="I9" s="297">
        <v>3409.7449999999999</v>
      </c>
      <c r="J9" s="298">
        <v>3103.5209999999997</v>
      </c>
      <c r="K9" s="297">
        <v>73812.120999999999</v>
      </c>
      <c r="L9" s="297">
        <v>84338.502000000008</v>
      </c>
      <c r="M9" s="297">
        <v>75695.259000000005</v>
      </c>
    </row>
    <row r="10" spans="1:13" x14ac:dyDescent="0.2">
      <c r="A10" s="290" t="s">
        <v>88</v>
      </c>
      <c r="B10" s="296">
        <v>28.776</v>
      </c>
      <c r="C10" s="297">
        <v>28.306999999999999</v>
      </c>
      <c r="D10" s="298">
        <v>52.381000000000007</v>
      </c>
      <c r="E10" s="296">
        <v>6.9000000000000006E-2</v>
      </c>
      <c r="F10" s="297">
        <v>0.06</v>
      </c>
      <c r="G10" s="298">
        <v>5.5E-2</v>
      </c>
      <c r="H10" s="296">
        <v>0</v>
      </c>
      <c r="I10" s="297">
        <v>0</v>
      </c>
      <c r="J10" s="298">
        <v>0</v>
      </c>
      <c r="K10" s="297">
        <v>28.707000000000001</v>
      </c>
      <c r="L10" s="297">
        <v>28.247</v>
      </c>
      <c r="M10" s="297">
        <v>52.326000000000008</v>
      </c>
    </row>
    <row r="11" spans="1:13" x14ac:dyDescent="0.2">
      <c r="A11" s="290" t="s">
        <v>89</v>
      </c>
      <c r="B11" s="296">
        <v>0</v>
      </c>
      <c r="C11" s="297">
        <v>0</v>
      </c>
      <c r="D11" s="298">
        <v>0</v>
      </c>
      <c r="E11" s="296">
        <v>0</v>
      </c>
      <c r="F11" s="297">
        <v>0</v>
      </c>
      <c r="G11" s="298">
        <v>0</v>
      </c>
      <c r="H11" s="296">
        <v>0</v>
      </c>
      <c r="I11" s="297">
        <v>0</v>
      </c>
      <c r="J11" s="298">
        <v>0</v>
      </c>
      <c r="K11" s="297">
        <v>0</v>
      </c>
      <c r="L11" s="297">
        <v>0</v>
      </c>
      <c r="M11" s="297">
        <v>0</v>
      </c>
    </row>
    <row r="12" spans="1:13" x14ac:dyDescent="0.2">
      <c r="A12" s="290" t="s">
        <v>90</v>
      </c>
      <c r="B12" s="296">
        <v>0</v>
      </c>
      <c r="C12" s="297">
        <v>0</v>
      </c>
      <c r="D12" s="298">
        <v>0</v>
      </c>
      <c r="E12" s="296">
        <v>0</v>
      </c>
      <c r="F12" s="297">
        <v>0</v>
      </c>
      <c r="G12" s="298">
        <v>0</v>
      </c>
      <c r="H12" s="296">
        <v>0</v>
      </c>
      <c r="I12" s="297">
        <v>0</v>
      </c>
      <c r="J12" s="298">
        <v>0</v>
      </c>
      <c r="K12" s="297">
        <v>0</v>
      </c>
      <c r="L12" s="297">
        <v>0</v>
      </c>
      <c r="M12" s="297">
        <v>0</v>
      </c>
    </row>
    <row r="13" spans="1:13" x14ac:dyDescent="0.2">
      <c r="A13" s="291" t="s">
        <v>91</v>
      </c>
      <c r="B13" s="296">
        <v>113550.39999999998</v>
      </c>
      <c r="C13" s="297">
        <v>142165.19400000005</v>
      </c>
      <c r="D13" s="298">
        <v>126705.63599999997</v>
      </c>
      <c r="E13" s="296">
        <v>11012.675999999998</v>
      </c>
      <c r="F13" s="297">
        <v>16604.219999999998</v>
      </c>
      <c r="G13" s="298">
        <v>12892.624</v>
      </c>
      <c r="H13" s="296">
        <v>5181.4559999999992</v>
      </c>
      <c r="I13" s="297">
        <v>4182.7219999999998</v>
      </c>
      <c r="J13" s="298">
        <v>4348.4390000000012</v>
      </c>
      <c r="K13" s="297">
        <v>102537.72399999999</v>
      </c>
      <c r="L13" s="297">
        <v>125560.97400000005</v>
      </c>
      <c r="M13" s="297">
        <v>113813.01199999997</v>
      </c>
    </row>
    <row r="14" spans="1:13" ht="24" x14ac:dyDescent="0.2">
      <c r="A14" s="292" t="s">
        <v>164</v>
      </c>
      <c r="B14" s="293">
        <v>7400.2560000000003</v>
      </c>
      <c r="C14" s="294">
        <v>8791.2950000000001</v>
      </c>
      <c r="D14" s="295">
        <v>7567.6490000000003</v>
      </c>
      <c r="E14" s="293">
        <v>535.83299999999997</v>
      </c>
      <c r="F14" s="294">
        <v>631.68399999999997</v>
      </c>
      <c r="G14" s="295">
        <v>583.90400000000011</v>
      </c>
      <c r="H14" s="293">
        <v>91.694000000000003</v>
      </c>
      <c r="I14" s="294">
        <v>43.732999999999997</v>
      </c>
      <c r="J14" s="295">
        <v>21.245999999999999</v>
      </c>
      <c r="K14" s="294">
        <v>6864.4230000000007</v>
      </c>
      <c r="L14" s="294">
        <v>8159.6109999999999</v>
      </c>
      <c r="M14" s="294">
        <v>6983.7449999999999</v>
      </c>
    </row>
    <row r="15" spans="1:13" s="15" customFormat="1" ht="11.25" x14ac:dyDescent="0.2">
      <c r="M15" s="14"/>
    </row>
    <row r="16" spans="1:13" ht="11.25" customHeight="1" x14ac:dyDescent="0.2">
      <c r="A16" s="26" t="s">
        <v>87</v>
      </c>
      <c r="B16" s="31">
        <f>SUM(B8:D8)/$B$6</f>
        <v>6.14730004026698E-2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171</v>
      </c>
      <c r="B17" s="31">
        <f t="shared" ref="B17:B22" si="1">SUM(B9:D9)/$B$6</f>
        <v>0.34858385759136784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 x14ac:dyDescent="0.2">
      <c r="A18" s="26" t="s">
        <v>88</v>
      </c>
      <c r="B18" s="31">
        <f t="shared" si="1"/>
        <v>1.5894448040723521E-4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 x14ac:dyDescent="0.2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1">
        <f t="shared" si="1"/>
        <v>0.55528524171458915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164</v>
      </c>
      <c r="B22" s="31">
        <f t="shared" si="1"/>
        <v>3.4498955810966007E-2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 x14ac:dyDescent="0.2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 x14ac:dyDescent="0.2">
      <c r="N25" s="139"/>
      <c r="O25" s="9"/>
      <c r="P25" s="9"/>
      <c r="Q25" s="9"/>
      <c r="R25" s="9"/>
      <c r="S25" s="9"/>
    </row>
    <row r="26" spans="1:19" ht="13.5" customHeight="1" x14ac:dyDescent="0.2">
      <c r="A26" s="528" t="str">
        <f>'3.1'!A4</f>
        <v>2022</v>
      </c>
      <c r="B26" s="521" t="s">
        <v>19</v>
      </c>
      <c r="C26" s="520"/>
      <c r="D26" s="522"/>
      <c r="E26" s="521" t="s">
        <v>193</v>
      </c>
      <c r="F26" s="520"/>
      <c r="G26" s="522"/>
      <c r="H26" s="521" t="s">
        <v>195</v>
      </c>
      <c r="I26" s="520"/>
      <c r="J26" s="522"/>
      <c r="K26" s="520" t="s">
        <v>6</v>
      </c>
      <c r="L26" s="520"/>
      <c r="M26" s="520"/>
      <c r="N26" s="139"/>
      <c r="O26" s="9"/>
      <c r="P26" s="9"/>
      <c r="Q26" s="9"/>
      <c r="R26" s="9"/>
      <c r="S26" s="9"/>
    </row>
    <row r="27" spans="1:19" ht="12.75" customHeight="1" x14ac:dyDescent="0.2">
      <c r="A27" s="529"/>
      <c r="B27" s="516" t="s">
        <v>103</v>
      </c>
      <c r="C27" s="517"/>
      <c r="D27" s="518"/>
      <c r="E27" s="526" t="s">
        <v>103</v>
      </c>
      <c r="F27" s="523"/>
      <c r="G27" s="527"/>
      <c r="H27" s="526" t="s">
        <v>103</v>
      </c>
      <c r="I27" s="523"/>
      <c r="J27" s="527"/>
      <c r="K27" s="523" t="s">
        <v>103</v>
      </c>
      <c r="L27" s="523"/>
      <c r="M27" s="523"/>
      <c r="N27" s="139"/>
      <c r="O27" s="9"/>
      <c r="P27" s="9"/>
      <c r="Q27" s="9"/>
      <c r="R27" s="9"/>
      <c r="S27" s="9"/>
    </row>
    <row r="28" spans="1:19" ht="12.75" customHeight="1" x14ac:dyDescent="0.2">
      <c r="A28" s="275"/>
      <c r="B28" s="386" t="s">
        <v>63</v>
      </c>
      <c r="C28" s="385" t="s">
        <v>64</v>
      </c>
      <c r="D28" s="390" t="s">
        <v>65</v>
      </c>
      <c r="E28" s="386" t="s">
        <v>63</v>
      </c>
      <c r="F28" s="385" t="s">
        <v>64</v>
      </c>
      <c r="G28" s="390" t="s">
        <v>65</v>
      </c>
      <c r="H28" s="386" t="s">
        <v>63</v>
      </c>
      <c r="I28" s="385" t="s">
        <v>64</v>
      </c>
      <c r="J28" s="390" t="s">
        <v>65</v>
      </c>
      <c r="K28" s="385" t="s">
        <v>63</v>
      </c>
      <c r="L28" s="385" t="s">
        <v>64</v>
      </c>
      <c r="M28" s="385" t="s">
        <v>65</v>
      </c>
      <c r="N28" s="139"/>
      <c r="O28" s="9"/>
      <c r="P28" s="9"/>
      <c r="Q28" s="9"/>
      <c r="R28" s="9"/>
      <c r="S28" s="9"/>
    </row>
    <row r="29" spans="1:19" ht="12.75" customHeight="1" x14ac:dyDescent="0.2">
      <c r="A29" s="524" t="s">
        <v>149</v>
      </c>
      <c r="B29" s="508">
        <f>SUM(B30:D30)</f>
        <v>650180.74299999978</v>
      </c>
      <c r="C29" s="505"/>
      <c r="D29" s="509"/>
      <c r="E29" s="508">
        <f>SUM(E30:G30)</f>
        <v>48124.151999999995</v>
      </c>
      <c r="F29" s="505"/>
      <c r="G29" s="509"/>
      <c r="H29" s="508">
        <f>SUM(H30:J30)</f>
        <v>5895.4290000000001</v>
      </c>
      <c r="I29" s="505"/>
      <c r="J29" s="509"/>
      <c r="K29" s="505">
        <f>SUM(K30:M30)</f>
        <v>602056.59099999967</v>
      </c>
      <c r="L29" s="505"/>
      <c r="M29" s="505"/>
      <c r="N29" s="139"/>
      <c r="O29" s="9"/>
      <c r="P29" s="9"/>
      <c r="Q29" s="9"/>
      <c r="R29" s="9"/>
      <c r="S29" s="9"/>
    </row>
    <row r="30" spans="1:19" ht="12.75" customHeight="1" x14ac:dyDescent="0.2">
      <c r="A30" s="525"/>
      <c r="B30" s="279">
        <f>SUM(B31:B33)</f>
        <v>217853.49199999988</v>
      </c>
      <c r="C30" s="278">
        <f t="shared" ref="C30:M30" si="2">SUM(C31:C33)</f>
        <v>221380.93399999983</v>
      </c>
      <c r="D30" s="280">
        <f t="shared" si="2"/>
        <v>210946.31699999998</v>
      </c>
      <c r="E30" s="279">
        <f t="shared" si="2"/>
        <v>15507.170999999997</v>
      </c>
      <c r="F30" s="278">
        <f t="shared" si="2"/>
        <v>16440.71100000001</v>
      </c>
      <c r="G30" s="280">
        <f t="shared" si="2"/>
        <v>16176.269999999991</v>
      </c>
      <c r="H30" s="279">
        <f t="shared" si="2"/>
        <v>1904.9439999999993</v>
      </c>
      <c r="I30" s="278">
        <f t="shared" si="2"/>
        <v>2057.4790000000003</v>
      </c>
      <c r="J30" s="280">
        <f t="shared" si="2"/>
        <v>1933.0059999999999</v>
      </c>
      <c r="K30" s="278">
        <f t="shared" si="2"/>
        <v>202346.32099999988</v>
      </c>
      <c r="L30" s="278">
        <f t="shared" si="2"/>
        <v>204940.22299999982</v>
      </c>
      <c r="M30" s="278">
        <f t="shared" si="2"/>
        <v>194770.04699999996</v>
      </c>
      <c r="N30" s="139"/>
      <c r="O30" s="9"/>
      <c r="P30" s="9"/>
      <c r="Q30" s="9"/>
      <c r="R30" s="9"/>
      <c r="S30" s="9"/>
    </row>
    <row r="31" spans="1:19" ht="12.75" customHeight="1" x14ac:dyDescent="0.2">
      <c r="A31" s="290" t="s">
        <v>100</v>
      </c>
      <c r="B31" s="268">
        <v>6104.0109999999986</v>
      </c>
      <c r="C31" s="7">
        <v>6094.82</v>
      </c>
      <c r="D31" s="265">
        <v>5456.3999999999978</v>
      </c>
      <c r="E31" s="268">
        <v>407.44</v>
      </c>
      <c r="F31" s="7">
        <v>407.97399999999999</v>
      </c>
      <c r="G31" s="265">
        <v>401.52299999999991</v>
      </c>
      <c r="H31" s="268">
        <v>0</v>
      </c>
      <c r="I31" s="7">
        <v>0</v>
      </c>
      <c r="J31" s="265">
        <v>0</v>
      </c>
      <c r="K31" s="7">
        <v>5696.570999999999</v>
      </c>
      <c r="L31" s="7">
        <v>5686.8459999999995</v>
      </c>
      <c r="M31" s="7">
        <v>5054.8769999999977</v>
      </c>
      <c r="N31" s="139"/>
      <c r="O31" s="9"/>
      <c r="P31" s="9"/>
      <c r="Q31" s="9"/>
      <c r="R31" s="9"/>
      <c r="S31" s="9"/>
    </row>
    <row r="32" spans="1:19" ht="12.75" customHeight="1" x14ac:dyDescent="0.2">
      <c r="A32" s="290" t="s">
        <v>101</v>
      </c>
      <c r="B32" s="268">
        <v>10492.731999999996</v>
      </c>
      <c r="C32" s="7">
        <v>10850.454999999998</v>
      </c>
      <c r="D32" s="265">
        <v>10010.890999999998</v>
      </c>
      <c r="E32" s="268">
        <v>870.93000000000029</v>
      </c>
      <c r="F32" s="7">
        <v>904.79500000000019</v>
      </c>
      <c r="G32" s="265">
        <v>806.1470000000005</v>
      </c>
      <c r="H32" s="268">
        <v>332.10899999999998</v>
      </c>
      <c r="I32" s="7">
        <v>347.52</v>
      </c>
      <c r="J32" s="265">
        <v>321.48600000000005</v>
      </c>
      <c r="K32" s="7">
        <v>9621.801999999996</v>
      </c>
      <c r="L32" s="7">
        <v>9945.659999999998</v>
      </c>
      <c r="M32" s="7">
        <v>9204.743999999997</v>
      </c>
      <c r="N32" s="139"/>
      <c r="O32" s="9"/>
      <c r="P32" s="9"/>
      <c r="Q32" s="9"/>
      <c r="R32" s="9"/>
      <c r="S32" s="9"/>
    </row>
    <row r="33" spans="1:19" ht="13.5" customHeight="1" x14ac:dyDescent="0.2">
      <c r="A33" s="292" t="s">
        <v>102</v>
      </c>
      <c r="B33" s="269">
        <v>201256.74899999989</v>
      </c>
      <c r="C33" s="264">
        <v>204435.65899999984</v>
      </c>
      <c r="D33" s="266">
        <v>195479.02599999998</v>
      </c>
      <c r="E33" s="269">
        <v>14228.800999999996</v>
      </c>
      <c r="F33" s="264">
        <v>15127.942000000008</v>
      </c>
      <c r="G33" s="266">
        <v>14968.599999999991</v>
      </c>
      <c r="H33" s="269">
        <v>1572.8349999999994</v>
      </c>
      <c r="I33" s="264">
        <v>1709.9590000000005</v>
      </c>
      <c r="J33" s="266">
        <v>1611.5199999999998</v>
      </c>
      <c r="K33" s="264">
        <v>187027.94799999989</v>
      </c>
      <c r="L33" s="264">
        <v>189307.71699999983</v>
      </c>
      <c r="M33" s="264">
        <v>180510.42599999998</v>
      </c>
      <c r="N33" s="139"/>
      <c r="O33" s="9"/>
      <c r="P33" s="9"/>
      <c r="Q33" s="9"/>
      <c r="R33" s="9"/>
      <c r="S33" s="9"/>
    </row>
    <row r="34" spans="1:19" s="15" customFormat="1" ht="11.25" x14ac:dyDescent="0.2">
      <c r="M34" s="14"/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1" customFormat="1" ht="12" customHeight="1" x14ac:dyDescent="0.2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 x14ac:dyDescent="0.2">
      <c r="A37" s="105" t="s">
        <v>100</v>
      </c>
      <c r="B37" s="31">
        <f>SUM(B31:D31)/$B$29</f>
        <v>2.7154343142396023E-2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 x14ac:dyDescent="0.2">
      <c r="A38" s="26" t="s">
        <v>101</v>
      </c>
      <c r="B38" s="31">
        <f>SUM(B32:D32)/$B$29</f>
        <v>4.8223633716571034E-2</v>
      </c>
      <c r="N38" s="9"/>
      <c r="O38" s="9"/>
      <c r="P38" s="9"/>
      <c r="Q38" s="9"/>
      <c r="R38" s="9"/>
      <c r="S38" s="9"/>
    </row>
    <row r="39" spans="1:19" x14ac:dyDescent="0.2">
      <c r="A39" s="26" t="s">
        <v>102</v>
      </c>
      <c r="B39" s="31">
        <f>SUM(B33:D33)/$B$29</f>
        <v>0.9246220231410327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 x14ac:dyDescent="0.25">
      <c r="A1" s="282" t="s">
        <v>402</v>
      </c>
      <c r="B1" s="138"/>
      <c r="C1" s="138"/>
      <c r="D1" s="138"/>
      <c r="M1" s="217" t="str">
        <f>'3.1'!N1</f>
        <v>II. čtvrtletí 2022</v>
      </c>
    </row>
    <row r="2" spans="1:13" ht="6" customHeight="1" x14ac:dyDescent="0.2"/>
    <row r="3" spans="1:13" ht="16.5" customHeight="1" x14ac:dyDescent="0.2">
      <c r="A3" s="537" t="str">
        <f>'3.1'!A4</f>
        <v>2022</v>
      </c>
      <c r="B3" s="534" t="s">
        <v>169</v>
      </c>
      <c r="C3" s="531"/>
      <c r="D3" s="532"/>
      <c r="E3" s="534" t="s">
        <v>176</v>
      </c>
      <c r="F3" s="531"/>
      <c r="G3" s="532"/>
      <c r="H3" s="534" t="s">
        <v>170</v>
      </c>
      <c r="I3" s="531"/>
      <c r="J3" s="532"/>
      <c r="K3" s="531" t="s">
        <v>166</v>
      </c>
      <c r="L3" s="531"/>
      <c r="M3" s="531"/>
    </row>
    <row r="4" spans="1:13" x14ac:dyDescent="0.2">
      <c r="A4" s="538"/>
      <c r="B4" s="386" t="s">
        <v>63</v>
      </c>
      <c r="C4" s="385" t="s">
        <v>64</v>
      </c>
      <c r="D4" s="390" t="s">
        <v>65</v>
      </c>
      <c r="E4" s="386" t="s">
        <v>63</v>
      </c>
      <c r="F4" s="385" t="s">
        <v>64</v>
      </c>
      <c r="G4" s="390" t="s">
        <v>65</v>
      </c>
      <c r="H4" s="386" t="s">
        <v>63</v>
      </c>
      <c r="I4" s="385" t="s">
        <v>64</v>
      </c>
      <c r="J4" s="390" t="s">
        <v>65</v>
      </c>
      <c r="K4" s="385" t="s">
        <v>63</v>
      </c>
      <c r="L4" s="385" t="s">
        <v>64</v>
      </c>
      <c r="M4" s="385" t="s">
        <v>65</v>
      </c>
    </row>
    <row r="5" spans="1:13" ht="12.75" customHeight="1" x14ac:dyDescent="0.2">
      <c r="A5" s="535" t="s">
        <v>205</v>
      </c>
      <c r="B5" s="508">
        <f>SUM(B6:D6)</f>
        <v>406.76674099999985</v>
      </c>
      <c r="C5" s="505"/>
      <c r="D5" s="509"/>
      <c r="E5" s="508">
        <f>SUM(E6:G6)</f>
        <v>285.30717899999996</v>
      </c>
      <c r="F5" s="505"/>
      <c r="G5" s="509"/>
      <c r="H5" s="508">
        <f>SUM(H6:J6)</f>
        <v>1349.31304</v>
      </c>
      <c r="I5" s="505"/>
      <c r="J5" s="509"/>
      <c r="K5" s="505">
        <f>SUM(K6:M6)</f>
        <v>2041.3869599999996</v>
      </c>
      <c r="L5" s="505"/>
      <c r="M5" s="505"/>
    </row>
    <row r="6" spans="1:13" x14ac:dyDescent="0.2">
      <c r="A6" s="536"/>
      <c r="B6" s="302">
        <f>SUM(B7:B18)</f>
        <v>156.09149999999988</v>
      </c>
      <c r="C6" s="300">
        <f t="shared" ref="C6:M6" si="0">SUM(C7:C18)</f>
        <v>133.02438099999998</v>
      </c>
      <c r="D6" s="301">
        <f t="shared" si="0"/>
        <v>117.65086000000001</v>
      </c>
      <c r="E6" s="302">
        <f t="shared" si="0"/>
        <v>114.57516899999999</v>
      </c>
      <c r="F6" s="300">
        <f t="shared" si="0"/>
        <v>93.349070999999981</v>
      </c>
      <c r="G6" s="301">
        <f t="shared" si="0"/>
        <v>77.382939000000007</v>
      </c>
      <c r="H6" s="302">
        <f t="shared" si="0"/>
        <v>634.07470400000011</v>
      </c>
      <c r="I6" s="300">
        <f t="shared" si="0"/>
        <v>404.24269900000002</v>
      </c>
      <c r="J6" s="301">
        <f t="shared" si="0"/>
        <v>310.99563700000004</v>
      </c>
      <c r="K6" s="300">
        <f t="shared" si="0"/>
        <v>904.74137299999973</v>
      </c>
      <c r="L6" s="300">
        <f t="shared" si="0"/>
        <v>630.61615099999995</v>
      </c>
      <c r="M6" s="300">
        <f t="shared" si="0"/>
        <v>506.02943600000003</v>
      </c>
    </row>
    <row r="7" spans="1:13" x14ac:dyDescent="0.2">
      <c r="A7" s="261" t="s">
        <v>150</v>
      </c>
      <c r="B7" s="268">
        <v>1.4945399999999998</v>
      </c>
      <c r="C7" s="7">
        <v>0.67321399999999998</v>
      </c>
      <c r="D7" s="265">
        <v>0.47271400000000002</v>
      </c>
      <c r="E7" s="268">
        <v>6.4177730000000004</v>
      </c>
      <c r="F7" s="7">
        <v>6.0660869999999996</v>
      </c>
      <c r="G7" s="265">
        <v>3.5460449999999999</v>
      </c>
      <c r="H7" s="268">
        <v>117.967271</v>
      </c>
      <c r="I7" s="7">
        <v>117.42183499999997</v>
      </c>
      <c r="J7" s="265">
        <v>103.27785899999999</v>
      </c>
      <c r="K7" s="7">
        <v>125.87958399999999</v>
      </c>
      <c r="L7" s="7">
        <v>124.16113599999997</v>
      </c>
      <c r="M7" s="7">
        <v>107.296618</v>
      </c>
    </row>
    <row r="8" spans="1:13" x14ac:dyDescent="0.2">
      <c r="A8" s="261" t="s">
        <v>149</v>
      </c>
      <c r="B8" s="268">
        <v>98.6167709999999</v>
      </c>
      <c r="C8" s="7">
        <v>97.613346999999962</v>
      </c>
      <c r="D8" s="265">
        <v>89.766910999999993</v>
      </c>
      <c r="E8" s="268">
        <v>54.951120000000017</v>
      </c>
      <c r="F8" s="7">
        <v>55.006241999999972</v>
      </c>
      <c r="G8" s="265">
        <v>50.626809000000009</v>
      </c>
      <c r="H8" s="268">
        <v>3.5217430000000003</v>
      </c>
      <c r="I8" s="7">
        <v>3.8761570000000001</v>
      </c>
      <c r="J8" s="265">
        <v>0.39756000000000002</v>
      </c>
      <c r="K8" s="7">
        <v>157.0896339999999</v>
      </c>
      <c r="L8" s="7">
        <v>156.49574599999994</v>
      </c>
      <c r="M8" s="7">
        <v>140.79128</v>
      </c>
    </row>
    <row r="9" spans="1:13" x14ac:dyDescent="0.2">
      <c r="A9" s="261" t="s">
        <v>148</v>
      </c>
      <c r="B9" s="268">
        <v>0</v>
      </c>
      <c r="C9" s="7">
        <v>0</v>
      </c>
      <c r="D9" s="265">
        <v>1.815E-3</v>
      </c>
      <c r="E9" s="268">
        <v>1.6884719999999998</v>
      </c>
      <c r="F9" s="7">
        <v>7.293899999999999E-2</v>
      </c>
      <c r="G9" s="265">
        <v>0</v>
      </c>
      <c r="H9" s="268">
        <v>66.371456000000009</v>
      </c>
      <c r="I9" s="7">
        <v>36.577677999999999</v>
      </c>
      <c r="J9" s="265">
        <v>14.919086</v>
      </c>
      <c r="K9" s="7">
        <v>68.059928000000014</v>
      </c>
      <c r="L9" s="7">
        <v>36.650616999999997</v>
      </c>
      <c r="M9" s="7">
        <v>14.920901000000001</v>
      </c>
    </row>
    <row r="10" spans="1:13" x14ac:dyDescent="0.2">
      <c r="A10" s="261" t="s">
        <v>147</v>
      </c>
      <c r="B10" s="268">
        <v>1.584681</v>
      </c>
      <c r="C10" s="7">
        <v>0.25684800000000002</v>
      </c>
      <c r="D10" s="265">
        <v>4.0350000000000004E-2</v>
      </c>
      <c r="E10" s="268">
        <v>0.66281600000000007</v>
      </c>
      <c r="F10" s="7">
        <v>0.56292799999999998</v>
      </c>
      <c r="G10" s="265">
        <v>0.57986499999999996</v>
      </c>
      <c r="H10" s="268">
        <v>350.73548299999999</v>
      </c>
      <c r="I10" s="7">
        <v>176.14612700000004</v>
      </c>
      <c r="J10" s="265">
        <v>134.77686600000001</v>
      </c>
      <c r="K10" s="7">
        <v>352.98298</v>
      </c>
      <c r="L10" s="7">
        <v>176.96590300000003</v>
      </c>
      <c r="M10" s="7">
        <v>135.39708100000001</v>
      </c>
    </row>
    <row r="11" spans="1:13" x14ac:dyDescent="0.2">
      <c r="A11" s="261" t="s">
        <v>146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7">
        <v>0</v>
      </c>
      <c r="L11" s="7">
        <v>0</v>
      </c>
      <c r="M11" s="7">
        <v>0</v>
      </c>
    </row>
    <row r="12" spans="1:13" x14ac:dyDescent="0.2">
      <c r="A12" s="261" t="s">
        <v>145</v>
      </c>
      <c r="B12" s="268">
        <v>0</v>
      </c>
      <c r="C12" s="7">
        <v>1.7204000000000001E-2</v>
      </c>
      <c r="D12" s="265">
        <v>5.0618999999999997E-2</v>
      </c>
      <c r="E12" s="268">
        <v>1.7702829999999998</v>
      </c>
      <c r="F12" s="7">
        <v>1.2754000000000001</v>
      </c>
      <c r="G12" s="265">
        <v>1.121604</v>
      </c>
      <c r="H12" s="268">
        <v>2.2549999999999999</v>
      </c>
      <c r="I12" s="7">
        <v>0.92600000000000005</v>
      </c>
      <c r="J12" s="265">
        <v>1.28</v>
      </c>
      <c r="K12" s="7">
        <v>4.0252829999999999</v>
      </c>
      <c r="L12" s="7">
        <v>2.218604</v>
      </c>
      <c r="M12" s="7">
        <v>2.452223</v>
      </c>
    </row>
    <row r="13" spans="1:13" x14ac:dyDescent="0.2">
      <c r="A13" s="261" t="s">
        <v>144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0</v>
      </c>
      <c r="H13" s="268">
        <v>0.15967400000000001</v>
      </c>
      <c r="I13" s="7">
        <v>6.4819000000000002E-2</v>
      </c>
      <c r="J13" s="265">
        <v>3.6125999999999998E-2</v>
      </c>
      <c r="K13" s="7">
        <v>0.15967400000000001</v>
      </c>
      <c r="L13" s="7">
        <v>6.4819000000000002E-2</v>
      </c>
      <c r="M13" s="7">
        <v>3.6125999999999998E-2</v>
      </c>
    </row>
    <row r="14" spans="1:13" x14ac:dyDescent="0.2">
      <c r="A14" s="261" t="s">
        <v>143</v>
      </c>
      <c r="B14" s="268">
        <v>4.1125000000000002E-2</v>
      </c>
      <c r="C14" s="7">
        <v>0.28737999999999997</v>
      </c>
      <c r="D14" s="265">
        <v>0.23200000000000001</v>
      </c>
      <c r="E14" s="268">
        <v>1.8494629999999999</v>
      </c>
      <c r="F14" s="7">
        <v>1.190971</v>
      </c>
      <c r="G14" s="265">
        <v>3.3636000000000006E-2</v>
      </c>
      <c r="H14" s="268">
        <v>5.0010590000000006</v>
      </c>
      <c r="I14" s="7">
        <v>13.455060999999999</v>
      </c>
      <c r="J14" s="265">
        <v>6.760872</v>
      </c>
      <c r="K14" s="7">
        <v>6.8916470000000007</v>
      </c>
      <c r="L14" s="7">
        <v>14.933411999999999</v>
      </c>
      <c r="M14" s="7">
        <v>7.0265079999999998</v>
      </c>
    </row>
    <row r="15" spans="1:13" x14ac:dyDescent="0.2">
      <c r="A15" s="261" t="s">
        <v>142</v>
      </c>
      <c r="B15" s="268">
        <v>0.87622100000000003</v>
      </c>
      <c r="C15" s="7">
        <v>1.060136</v>
      </c>
      <c r="D15" s="265">
        <v>0.8193149999999999</v>
      </c>
      <c r="E15" s="268">
        <v>5.940316000000001</v>
      </c>
      <c r="F15" s="7">
        <v>2.4979950000000004</v>
      </c>
      <c r="G15" s="265">
        <v>1.5025780000000002</v>
      </c>
      <c r="H15" s="268">
        <v>18.759128</v>
      </c>
      <c r="I15" s="7">
        <v>17.743093000000002</v>
      </c>
      <c r="J15" s="265">
        <v>17.689817999999999</v>
      </c>
      <c r="K15" s="7">
        <v>25.575665000000001</v>
      </c>
      <c r="L15" s="7">
        <v>21.301224000000001</v>
      </c>
      <c r="M15" s="7">
        <v>20.011710999999998</v>
      </c>
    </row>
    <row r="16" spans="1:13" x14ac:dyDescent="0.2">
      <c r="A16" s="261" t="s">
        <v>14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7">
        <v>0</v>
      </c>
      <c r="L16" s="7">
        <v>0</v>
      </c>
      <c r="M16" s="7">
        <v>0</v>
      </c>
    </row>
    <row r="17" spans="1:13" x14ac:dyDescent="0.2">
      <c r="A17" s="261" t="s">
        <v>141</v>
      </c>
      <c r="B17" s="268">
        <v>0.40424500000000002</v>
      </c>
      <c r="C17" s="7">
        <v>0.40151199999999998</v>
      </c>
      <c r="D17" s="265">
        <v>0.37468799999999997</v>
      </c>
      <c r="E17" s="268">
        <v>0.18592399999999998</v>
      </c>
      <c r="F17" s="7">
        <v>0.19094299999999997</v>
      </c>
      <c r="G17" s="265">
        <v>0.194325</v>
      </c>
      <c r="H17" s="268">
        <v>0.11954499999999998</v>
      </c>
      <c r="I17" s="7">
        <v>0.11155000000000001</v>
      </c>
      <c r="J17" s="265">
        <v>0.15782500000000002</v>
      </c>
      <c r="K17" s="7">
        <v>0.70971399999999996</v>
      </c>
      <c r="L17" s="7">
        <v>0.70400499999999999</v>
      </c>
      <c r="M17" s="7">
        <v>0.72683799999999998</v>
      </c>
    </row>
    <row r="18" spans="1:13" x14ac:dyDescent="0.2">
      <c r="A18" s="261" t="s">
        <v>140</v>
      </c>
      <c r="B18" s="268">
        <v>53.073916999999987</v>
      </c>
      <c r="C18" s="7">
        <v>32.714740000000013</v>
      </c>
      <c r="D18" s="265">
        <v>25.892448000000012</v>
      </c>
      <c r="E18" s="268">
        <v>41.109001999999983</v>
      </c>
      <c r="F18" s="7">
        <v>26.485566000000002</v>
      </c>
      <c r="G18" s="265">
        <v>19.778077</v>
      </c>
      <c r="H18" s="268">
        <v>69.184345000000008</v>
      </c>
      <c r="I18" s="7">
        <v>37.920379000000004</v>
      </c>
      <c r="J18" s="265">
        <v>31.699625000000001</v>
      </c>
      <c r="K18" s="7">
        <v>163.36726399999998</v>
      </c>
      <c r="L18" s="7">
        <v>97.120685000000009</v>
      </c>
      <c r="M18" s="7">
        <v>77.37015000000001</v>
      </c>
    </row>
    <row r="19" spans="1:13" s="57" customFormat="1" ht="13.5" customHeight="1" x14ac:dyDescent="0.25">
      <c r="A19" s="303" t="s">
        <v>230</v>
      </c>
      <c r="B19" s="304">
        <v>477.8270000000004</v>
      </c>
      <c r="C19" s="305">
        <v>477.72800000000041</v>
      </c>
      <c r="D19" s="306">
        <v>477.51000000000039</v>
      </c>
      <c r="E19" s="304">
        <v>385.21899999999988</v>
      </c>
      <c r="F19" s="305">
        <v>386.32499999999987</v>
      </c>
      <c r="G19" s="306">
        <v>387.27499999999992</v>
      </c>
      <c r="H19" s="304">
        <v>9120.3060000000023</v>
      </c>
      <c r="I19" s="305">
        <v>9132.3060000000023</v>
      </c>
      <c r="J19" s="306">
        <v>9132.3060000000023</v>
      </c>
      <c r="K19" s="305">
        <v>9983.3520000000026</v>
      </c>
      <c r="L19" s="305">
        <v>9996.3590000000022</v>
      </c>
      <c r="M19" s="305">
        <v>9997.0910000000022</v>
      </c>
    </row>
    <row r="20" spans="1:13" s="57" customFormat="1" ht="13.5" customHeight="1" x14ac:dyDescent="0.25">
      <c r="A20" s="299" t="s">
        <v>231</v>
      </c>
      <c r="B20" s="269">
        <v>855.01100000000054</v>
      </c>
      <c r="C20" s="264">
        <v>903.87500000000045</v>
      </c>
      <c r="D20" s="266">
        <v>903.26900000000046</v>
      </c>
      <c r="E20" s="269">
        <v>1166.2999999999995</v>
      </c>
      <c r="F20" s="264">
        <v>1166.9659999999994</v>
      </c>
      <c r="G20" s="266">
        <v>1177.1009999999994</v>
      </c>
      <c r="H20" s="269">
        <v>17712.830999999991</v>
      </c>
      <c r="I20" s="264">
        <v>17759.544999999991</v>
      </c>
      <c r="J20" s="266">
        <v>17759.544999999991</v>
      </c>
      <c r="K20" s="264">
        <v>19734.141999999993</v>
      </c>
      <c r="L20" s="264">
        <v>19830.385999999991</v>
      </c>
      <c r="M20" s="264">
        <v>19839.91499999999</v>
      </c>
    </row>
    <row r="21" spans="1:13" x14ac:dyDescent="0.2">
      <c r="M21" s="14"/>
    </row>
    <row r="25" spans="1:13" ht="13.5" x14ac:dyDescent="0.25">
      <c r="I25" s="9" t="s">
        <v>250</v>
      </c>
      <c r="J25" s="9" t="s">
        <v>251</v>
      </c>
      <c r="K25" s="9" t="s">
        <v>252</v>
      </c>
    </row>
    <row r="26" spans="1:13" x14ac:dyDescent="0.2">
      <c r="H26" s="9" t="s">
        <v>150</v>
      </c>
      <c r="I26" s="39">
        <f>SUM(B7:D7)</f>
        <v>2.6404679999999994</v>
      </c>
      <c r="J26" s="39">
        <f t="shared" ref="J26:J37" si="1">SUM(E7:G7)</f>
        <v>16.029904999999999</v>
      </c>
      <c r="K26" s="39">
        <f t="shared" ref="K26:K37" si="2">SUM(H7:J7)</f>
        <v>338.66696499999995</v>
      </c>
      <c r="L26" s="39"/>
    </row>
    <row r="27" spans="1:13" x14ac:dyDescent="0.2">
      <c r="H27" s="9" t="s">
        <v>149</v>
      </c>
      <c r="I27" s="39">
        <f t="shared" ref="I27:I37" si="3">SUM(B8:D8)</f>
        <v>285.99702899999988</v>
      </c>
      <c r="J27" s="39">
        <f t="shared" si="1"/>
        <v>160.584171</v>
      </c>
      <c r="K27" s="39">
        <f t="shared" si="2"/>
        <v>7.7954600000000003</v>
      </c>
      <c r="L27" s="39"/>
    </row>
    <row r="28" spans="1:13" x14ac:dyDescent="0.2">
      <c r="H28" s="9" t="s">
        <v>148</v>
      </c>
      <c r="I28" s="39">
        <f t="shared" si="3"/>
        <v>1.815E-3</v>
      </c>
      <c r="J28" s="39">
        <f t="shared" si="1"/>
        <v>1.7614109999999998</v>
      </c>
      <c r="K28" s="39">
        <f t="shared" si="2"/>
        <v>117.86822000000001</v>
      </c>
      <c r="L28" s="39"/>
    </row>
    <row r="29" spans="1:13" x14ac:dyDescent="0.2">
      <c r="H29" s="9" t="s">
        <v>147</v>
      </c>
      <c r="I29" s="39">
        <f t="shared" si="3"/>
        <v>1.8818790000000001</v>
      </c>
      <c r="J29" s="39">
        <f t="shared" si="1"/>
        <v>1.805609</v>
      </c>
      <c r="K29" s="39">
        <f t="shared" si="2"/>
        <v>661.65847600000006</v>
      </c>
      <c r="L29" s="39"/>
    </row>
    <row r="30" spans="1:13" x14ac:dyDescent="0.2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 x14ac:dyDescent="0.2">
      <c r="H31" s="9" t="s">
        <v>145</v>
      </c>
      <c r="I31" s="39">
        <f t="shared" si="3"/>
        <v>6.7822999999999994E-2</v>
      </c>
      <c r="J31" s="39">
        <f t="shared" si="1"/>
        <v>4.167287</v>
      </c>
      <c r="K31" s="39">
        <f t="shared" si="2"/>
        <v>4.4610000000000003</v>
      </c>
      <c r="L31" s="39"/>
    </row>
    <row r="32" spans="1:13" x14ac:dyDescent="0.2">
      <c r="H32" s="9" t="s">
        <v>144</v>
      </c>
      <c r="I32" s="39">
        <f t="shared" si="3"/>
        <v>0</v>
      </c>
      <c r="J32" s="39">
        <f t="shared" si="1"/>
        <v>0</v>
      </c>
      <c r="K32" s="39">
        <f t="shared" si="2"/>
        <v>0.26061899999999999</v>
      </c>
      <c r="L32" s="39"/>
    </row>
    <row r="33" spans="8:12" x14ac:dyDescent="0.2">
      <c r="H33" s="9" t="s">
        <v>143</v>
      </c>
      <c r="I33" s="39">
        <f t="shared" si="3"/>
        <v>0.56050500000000003</v>
      </c>
      <c r="J33" s="39">
        <f t="shared" si="1"/>
        <v>3.0740699999999999</v>
      </c>
      <c r="K33" s="39">
        <f t="shared" si="2"/>
        <v>25.216991999999998</v>
      </c>
      <c r="L33" s="39"/>
    </row>
    <row r="34" spans="8:12" x14ac:dyDescent="0.2">
      <c r="H34" s="9" t="s">
        <v>142</v>
      </c>
      <c r="I34" s="39">
        <f t="shared" si="3"/>
        <v>2.7556720000000001</v>
      </c>
      <c r="J34" s="39">
        <f t="shared" si="1"/>
        <v>9.9408890000000021</v>
      </c>
      <c r="K34" s="39">
        <f t="shared" si="2"/>
        <v>54.192039000000008</v>
      </c>
      <c r="L34" s="39"/>
    </row>
    <row r="35" spans="8:12" x14ac:dyDescent="0.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 x14ac:dyDescent="0.2">
      <c r="H36" s="9" t="s">
        <v>141</v>
      </c>
      <c r="I36" s="39">
        <f t="shared" si="3"/>
        <v>1.180445</v>
      </c>
      <c r="J36" s="39">
        <f t="shared" si="1"/>
        <v>0.57119199999999992</v>
      </c>
      <c r="K36" s="39">
        <f t="shared" si="2"/>
        <v>0.38892000000000004</v>
      </c>
      <c r="L36" s="39"/>
    </row>
    <row r="37" spans="8:12" x14ac:dyDescent="0.2">
      <c r="H37" s="9" t="s">
        <v>140</v>
      </c>
      <c r="I37" s="39">
        <f t="shared" si="3"/>
        <v>111.68110500000002</v>
      </c>
      <c r="J37" s="39">
        <f t="shared" si="1"/>
        <v>87.372644999999977</v>
      </c>
      <c r="K37" s="39">
        <f t="shared" si="2"/>
        <v>138.804349</v>
      </c>
      <c r="L37" s="39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 x14ac:dyDescent="0.3">
      <c r="A1" s="307" t="s">
        <v>396</v>
      </c>
      <c r="M1" s="217" t="str">
        <f>'3.1'!N1</f>
        <v>II. čtvrtletí 2022</v>
      </c>
    </row>
    <row r="2" spans="1:13" ht="6" customHeight="1" x14ac:dyDescent="0.2"/>
    <row r="3" spans="1:13" x14ac:dyDescent="0.2">
      <c r="A3" s="545" t="str">
        <f>'3.1'!A4</f>
        <v>2022</v>
      </c>
      <c r="B3" s="534" t="s">
        <v>180</v>
      </c>
      <c r="C3" s="531"/>
      <c r="D3" s="532"/>
      <c r="E3" s="534" t="s">
        <v>182</v>
      </c>
      <c r="F3" s="531"/>
      <c r="G3" s="532"/>
      <c r="H3" s="534" t="s">
        <v>183</v>
      </c>
      <c r="I3" s="531"/>
      <c r="J3" s="532"/>
      <c r="K3" s="531" t="s">
        <v>184</v>
      </c>
      <c r="L3" s="531"/>
      <c r="M3" s="531"/>
    </row>
    <row r="4" spans="1:13" x14ac:dyDescent="0.2">
      <c r="A4" s="546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5" t="s">
        <v>69</v>
      </c>
      <c r="L4" s="385" t="s">
        <v>70</v>
      </c>
      <c r="M4" s="385" t="s">
        <v>71</v>
      </c>
    </row>
    <row r="5" spans="1:13" x14ac:dyDescent="0.2">
      <c r="A5" s="535" t="s">
        <v>10</v>
      </c>
      <c r="B5" s="539">
        <f>D6</f>
        <v>20914.050920000103</v>
      </c>
      <c r="C5" s="540"/>
      <c r="D5" s="541"/>
      <c r="E5" s="542">
        <f>G6</f>
        <v>20902.072770000086</v>
      </c>
      <c r="F5" s="543"/>
      <c r="G5" s="544"/>
      <c r="H5" s="542">
        <f>J6</f>
        <v>0</v>
      </c>
      <c r="I5" s="543"/>
      <c r="J5" s="544"/>
      <c r="K5" s="543">
        <f>M6</f>
        <v>0</v>
      </c>
      <c r="L5" s="543"/>
      <c r="M5" s="543"/>
    </row>
    <row r="6" spans="1:13" x14ac:dyDescent="0.2">
      <c r="A6" s="536"/>
      <c r="B6" s="319">
        <f>SUM(B7:B14)</f>
        <v>20900.316890000104</v>
      </c>
      <c r="C6" s="312">
        <f t="shared" ref="C6:M6" si="0">SUM(C7:C14)</f>
        <v>20917.276050000106</v>
      </c>
      <c r="D6" s="314">
        <f t="shared" si="0"/>
        <v>20914.050920000103</v>
      </c>
      <c r="E6" s="323">
        <f t="shared" si="0"/>
        <v>20914.326930000094</v>
      </c>
      <c r="F6" s="313">
        <f t="shared" si="0"/>
        <v>20911.85832000009</v>
      </c>
      <c r="G6" s="318">
        <f t="shared" si="0"/>
        <v>20902.072770000086</v>
      </c>
      <c r="H6" s="323">
        <f t="shared" si="0"/>
        <v>0</v>
      </c>
      <c r="I6" s="313">
        <f t="shared" si="0"/>
        <v>0</v>
      </c>
      <c r="J6" s="318">
        <f t="shared" si="0"/>
        <v>0</v>
      </c>
      <c r="K6" s="313">
        <f t="shared" si="0"/>
        <v>0</v>
      </c>
      <c r="L6" s="313">
        <f t="shared" si="0"/>
        <v>0</v>
      </c>
      <c r="M6" s="313">
        <f t="shared" si="0"/>
        <v>0</v>
      </c>
    </row>
    <row r="7" spans="1:13" x14ac:dyDescent="0.2">
      <c r="A7" s="261" t="s">
        <v>0</v>
      </c>
      <c r="B7" s="320">
        <v>4290</v>
      </c>
      <c r="C7" s="308">
        <v>4290</v>
      </c>
      <c r="D7" s="315">
        <v>4290</v>
      </c>
      <c r="E7" s="320">
        <v>4290</v>
      </c>
      <c r="F7" s="308">
        <v>4290</v>
      </c>
      <c r="G7" s="315">
        <v>4290</v>
      </c>
      <c r="H7" s="320">
        <v>0</v>
      </c>
      <c r="I7" s="308">
        <v>0</v>
      </c>
      <c r="J7" s="315">
        <v>0</v>
      </c>
      <c r="K7" s="308">
        <v>0</v>
      </c>
      <c r="L7" s="308">
        <v>0</v>
      </c>
      <c r="M7" s="308">
        <v>0</v>
      </c>
    </row>
    <row r="8" spans="1:13" x14ac:dyDescent="0.2">
      <c r="A8" s="261" t="s">
        <v>15</v>
      </c>
      <c r="B8" s="321">
        <v>9557.7770000000019</v>
      </c>
      <c r="C8" s="309">
        <v>9557.7770000000019</v>
      </c>
      <c r="D8" s="316">
        <v>9557.7770000000019</v>
      </c>
      <c r="E8" s="321">
        <v>9557.7770000000019</v>
      </c>
      <c r="F8" s="309">
        <v>9557.7770000000019</v>
      </c>
      <c r="G8" s="316">
        <v>9557.7770000000019</v>
      </c>
      <c r="H8" s="321">
        <v>0</v>
      </c>
      <c r="I8" s="309">
        <v>0</v>
      </c>
      <c r="J8" s="316">
        <v>0</v>
      </c>
      <c r="K8" s="309">
        <v>0</v>
      </c>
      <c r="L8" s="309">
        <v>0</v>
      </c>
      <c r="M8" s="309">
        <v>0</v>
      </c>
    </row>
    <row r="9" spans="1:13" x14ac:dyDescent="0.2">
      <c r="A9" s="261" t="s">
        <v>16</v>
      </c>
      <c r="B9" s="321">
        <v>1363.5</v>
      </c>
      <c r="C9" s="309">
        <v>1363.5</v>
      </c>
      <c r="D9" s="316">
        <v>1363.5</v>
      </c>
      <c r="E9" s="321">
        <v>1363.5</v>
      </c>
      <c r="F9" s="309">
        <v>1363.5</v>
      </c>
      <c r="G9" s="316">
        <v>1363.5</v>
      </c>
      <c r="H9" s="321">
        <v>0</v>
      </c>
      <c r="I9" s="309">
        <v>0</v>
      </c>
      <c r="J9" s="316">
        <v>0</v>
      </c>
      <c r="K9" s="309">
        <v>0</v>
      </c>
      <c r="L9" s="309">
        <v>0</v>
      </c>
      <c r="M9" s="309">
        <v>0</v>
      </c>
    </row>
    <row r="10" spans="1:13" x14ac:dyDescent="0.2">
      <c r="A10" s="261" t="s">
        <v>17</v>
      </c>
      <c r="B10" s="321">
        <v>985.16199999999992</v>
      </c>
      <c r="C10" s="309">
        <v>989.51799999999992</v>
      </c>
      <c r="D10" s="316">
        <v>990.84099999999978</v>
      </c>
      <c r="E10" s="321">
        <v>993.70299999999986</v>
      </c>
      <c r="F10" s="309">
        <v>993.63499999999988</v>
      </c>
      <c r="G10" s="316">
        <v>993.07699999999988</v>
      </c>
      <c r="H10" s="321">
        <v>0</v>
      </c>
      <c r="I10" s="309">
        <v>0</v>
      </c>
      <c r="J10" s="316">
        <v>0</v>
      </c>
      <c r="K10" s="309">
        <v>0</v>
      </c>
      <c r="L10" s="309">
        <v>0</v>
      </c>
      <c r="M10" s="309">
        <v>0</v>
      </c>
    </row>
    <row r="11" spans="1:13" x14ac:dyDescent="0.2">
      <c r="A11" s="261" t="s">
        <v>3</v>
      </c>
      <c r="B11" s="321">
        <v>1113.046129999997</v>
      </c>
      <c r="C11" s="309">
        <v>1113.0156299999969</v>
      </c>
      <c r="D11" s="316">
        <v>1112.8146299999969</v>
      </c>
      <c r="E11" s="321">
        <v>1112.5556299999971</v>
      </c>
      <c r="F11" s="309">
        <v>1112.157629999997</v>
      </c>
      <c r="G11" s="316">
        <v>1110.2463299999972</v>
      </c>
      <c r="H11" s="321">
        <v>0</v>
      </c>
      <c r="I11" s="309">
        <v>0</v>
      </c>
      <c r="J11" s="316">
        <v>0</v>
      </c>
      <c r="K11" s="309">
        <v>0</v>
      </c>
      <c r="L11" s="309">
        <v>0</v>
      </c>
      <c r="M11" s="309">
        <v>0</v>
      </c>
    </row>
    <row r="12" spans="1:13" x14ac:dyDescent="0.2">
      <c r="A12" s="261" t="s">
        <v>18</v>
      </c>
      <c r="B12" s="321">
        <v>1171.5</v>
      </c>
      <c r="C12" s="309">
        <v>1171.5</v>
      </c>
      <c r="D12" s="316">
        <v>1171.5</v>
      </c>
      <c r="E12" s="321">
        <v>1171.5</v>
      </c>
      <c r="F12" s="309">
        <v>1171.5</v>
      </c>
      <c r="G12" s="316">
        <v>1171.5</v>
      </c>
      <c r="H12" s="321">
        <v>0</v>
      </c>
      <c r="I12" s="309">
        <v>0</v>
      </c>
      <c r="J12" s="316">
        <v>0</v>
      </c>
      <c r="K12" s="309">
        <v>0</v>
      </c>
      <c r="L12" s="309">
        <v>0</v>
      </c>
      <c r="M12" s="309">
        <v>0</v>
      </c>
    </row>
    <row r="13" spans="1:13" x14ac:dyDescent="0.2">
      <c r="A13" s="261" t="s">
        <v>1</v>
      </c>
      <c r="B13" s="321">
        <v>339.41440000000011</v>
      </c>
      <c r="C13" s="309">
        <v>339.41440000000011</v>
      </c>
      <c r="D13" s="316">
        <v>339.41440000000011</v>
      </c>
      <c r="E13" s="321">
        <v>339.41440000000011</v>
      </c>
      <c r="F13" s="309">
        <v>339.4124000000001</v>
      </c>
      <c r="G13" s="316">
        <v>339.4124000000001</v>
      </c>
      <c r="H13" s="321">
        <v>0</v>
      </c>
      <c r="I13" s="309">
        <v>0</v>
      </c>
      <c r="J13" s="316">
        <v>0</v>
      </c>
      <c r="K13" s="309">
        <v>0</v>
      </c>
      <c r="L13" s="309">
        <v>0</v>
      </c>
      <c r="M13" s="309">
        <v>0</v>
      </c>
    </row>
    <row r="14" spans="1:13" x14ac:dyDescent="0.2">
      <c r="A14" s="262" t="s">
        <v>2</v>
      </c>
      <c r="B14" s="322">
        <v>2079.9173600001009</v>
      </c>
      <c r="C14" s="311">
        <v>2092.5510200001036</v>
      </c>
      <c r="D14" s="317">
        <v>2088.2038900001012</v>
      </c>
      <c r="E14" s="322">
        <v>2085.8769000000939</v>
      </c>
      <c r="F14" s="311">
        <v>2083.8762900000925</v>
      </c>
      <c r="G14" s="317">
        <v>2076.5600400000867</v>
      </c>
      <c r="H14" s="322">
        <v>0</v>
      </c>
      <c r="I14" s="311">
        <v>0</v>
      </c>
      <c r="J14" s="317">
        <v>0</v>
      </c>
      <c r="K14" s="311">
        <v>0</v>
      </c>
      <c r="L14" s="311">
        <v>0</v>
      </c>
      <c r="M14" s="311">
        <v>0</v>
      </c>
    </row>
    <row r="15" spans="1:13" x14ac:dyDescent="0.2">
      <c r="M15" s="14"/>
    </row>
    <row r="16" spans="1:13" ht="3.75" customHeight="1" x14ac:dyDescent="0.2"/>
    <row r="17" spans="1:10" x14ac:dyDescent="0.2">
      <c r="A17" s="449" t="str">
        <f>'3.1'!A4</f>
        <v>2022</v>
      </c>
      <c r="B17" s="310" t="s">
        <v>7</v>
      </c>
      <c r="C17" s="310" t="s">
        <v>20</v>
      </c>
      <c r="D17" s="310" t="s">
        <v>21</v>
      </c>
      <c r="E17" s="310" t="s">
        <v>22</v>
      </c>
      <c r="F17" s="310" t="s">
        <v>43</v>
      </c>
      <c r="G17" s="310" t="s">
        <v>44</v>
      </c>
      <c r="H17" s="310" t="s">
        <v>45</v>
      </c>
      <c r="I17" s="310" t="s">
        <v>46</v>
      </c>
      <c r="J17" s="310" t="s">
        <v>53</v>
      </c>
    </row>
    <row r="18" spans="1:10" x14ac:dyDescent="0.2">
      <c r="A18" s="442" t="s">
        <v>10</v>
      </c>
      <c r="B18" s="443">
        <f>SUM(B19:B32)</f>
        <v>4290</v>
      </c>
      <c r="C18" s="443">
        <f t="shared" ref="C18:I18" si="1">SUM(C19:C32)</f>
        <v>9557.777</v>
      </c>
      <c r="D18" s="383">
        <f t="shared" si="1"/>
        <v>1363.5</v>
      </c>
      <c r="E18" s="383">
        <f t="shared" si="1"/>
        <v>993.07699999999977</v>
      </c>
      <c r="F18" s="383">
        <f t="shared" si="1"/>
        <v>1110.2463300000002</v>
      </c>
      <c r="G18" s="383">
        <f t="shared" si="1"/>
        <v>1171.5</v>
      </c>
      <c r="H18" s="383">
        <f t="shared" si="1"/>
        <v>339.41239999999999</v>
      </c>
      <c r="I18" s="383">
        <f t="shared" si="1"/>
        <v>2076.5600399999967</v>
      </c>
      <c r="J18" s="383">
        <f t="shared" ref="J18:J32" si="2">SUM(B18:I18)</f>
        <v>20902.072769999999</v>
      </c>
    </row>
    <row r="19" spans="1:10" x14ac:dyDescent="0.2">
      <c r="A19" s="440" t="s">
        <v>234</v>
      </c>
      <c r="B19" s="286">
        <v>0</v>
      </c>
      <c r="C19" s="286">
        <v>147.94</v>
      </c>
      <c r="D19" s="286">
        <v>0</v>
      </c>
      <c r="E19" s="286">
        <v>22.92199999999999</v>
      </c>
      <c r="F19" s="286">
        <v>11.205999999999998</v>
      </c>
      <c r="G19" s="286">
        <v>0</v>
      </c>
      <c r="H19" s="286">
        <v>0</v>
      </c>
      <c r="I19" s="286">
        <v>21.264590000000034</v>
      </c>
      <c r="J19" s="7">
        <f t="shared" si="2"/>
        <v>203.33259000000001</v>
      </c>
    </row>
    <row r="20" spans="1:10" x14ac:dyDescent="0.2">
      <c r="A20" s="440" t="s">
        <v>236</v>
      </c>
      <c r="B20" s="286">
        <v>2250</v>
      </c>
      <c r="C20" s="286">
        <v>215.44500000000002</v>
      </c>
      <c r="D20" s="286">
        <v>0</v>
      </c>
      <c r="E20" s="286">
        <v>53.234999999999992</v>
      </c>
      <c r="F20" s="286">
        <v>175.78895000000009</v>
      </c>
      <c r="G20" s="286">
        <v>0</v>
      </c>
      <c r="H20" s="286">
        <v>0</v>
      </c>
      <c r="I20" s="286">
        <v>244.02178000000023</v>
      </c>
      <c r="J20" s="7">
        <f t="shared" si="2"/>
        <v>2938.4907300000004</v>
      </c>
    </row>
    <row r="21" spans="1:10" x14ac:dyDescent="0.2">
      <c r="A21" s="440" t="s">
        <v>237</v>
      </c>
      <c r="B21" s="286">
        <v>0</v>
      </c>
      <c r="C21" s="286">
        <v>226.29999999999998</v>
      </c>
      <c r="D21" s="286">
        <v>118.5</v>
      </c>
      <c r="E21" s="286">
        <v>79.691999999999979</v>
      </c>
      <c r="F21" s="286">
        <v>34.265000000000001</v>
      </c>
      <c r="G21" s="286">
        <v>0</v>
      </c>
      <c r="H21" s="286">
        <v>8.4101999999999997</v>
      </c>
      <c r="I21" s="286">
        <v>446.18785999999926</v>
      </c>
      <c r="J21" s="7">
        <f t="shared" si="2"/>
        <v>913.35505999999918</v>
      </c>
    </row>
    <row r="22" spans="1:10" x14ac:dyDescent="0.2">
      <c r="A22" s="440" t="s">
        <v>238</v>
      </c>
      <c r="B22" s="286">
        <v>0</v>
      </c>
      <c r="C22" s="286">
        <v>539.80600000000004</v>
      </c>
      <c r="D22" s="286">
        <v>400</v>
      </c>
      <c r="E22" s="286">
        <v>22.75</v>
      </c>
      <c r="F22" s="286">
        <v>7.5799999999999983</v>
      </c>
      <c r="G22" s="286">
        <v>0</v>
      </c>
      <c r="H22" s="286">
        <v>67.91</v>
      </c>
      <c r="I22" s="286">
        <v>12.948089999999992</v>
      </c>
      <c r="J22" s="7">
        <f t="shared" si="2"/>
        <v>1050.9940900000001</v>
      </c>
    </row>
    <row r="23" spans="1:10" x14ac:dyDescent="0.2">
      <c r="A23" s="440" t="s">
        <v>235</v>
      </c>
      <c r="B23" s="286">
        <v>2040</v>
      </c>
      <c r="C23" s="286">
        <v>14.759</v>
      </c>
      <c r="D23" s="286">
        <v>0</v>
      </c>
      <c r="E23" s="286">
        <v>84.713000000000022</v>
      </c>
      <c r="F23" s="286">
        <v>16.33809999999999</v>
      </c>
      <c r="G23" s="286">
        <v>475</v>
      </c>
      <c r="H23" s="286">
        <v>10.91</v>
      </c>
      <c r="I23" s="286">
        <v>90.349429999999799</v>
      </c>
      <c r="J23" s="7">
        <f t="shared" si="2"/>
        <v>2732.0695299999998</v>
      </c>
    </row>
    <row r="24" spans="1:10" x14ac:dyDescent="0.2">
      <c r="A24" s="440" t="s">
        <v>239</v>
      </c>
      <c r="B24" s="286">
        <v>0</v>
      </c>
      <c r="C24" s="286">
        <v>182.59900000000002</v>
      </c>
      <c r="D24" s="286">
        <v>0</v>
      </c>
      <c r="E24" s="286">
        <v>59.043000000000021</v>
      </c>
      <c r="F24" s="286">
        <v>30.10139999999997</v>
      </c>
      <c r="G24" s="286">
        <v>0</v>
      </c>
      <c r="H24" s="286">
        <v>10.204499999999999</v>
      </c>
      <c r="I24" s="286">
        <v>92.099319999999608</v>
      </c>
      <c r="J24" s="7">
        <f t="shared" si="2"/>
        <v>374.04721999999958</v>
      </c>
    </row>
    <row r="25" spans="1:10" x14ac:dyDescent="0.2">
      <c r="A25" s="440" t="s">
        <v>240</v>
      </c>
      <c r="B25" s="286">
        <v>0</v>
      </c>
      <c r="C25" s="286">
        <v>4.835</v>
      </c>
      <c r="D25" s="286">
        <v>0</v>
      </c>
      <c r="E25" s="286">
        <v>41.361000000000018</v>
      </c>
      <c r="F25" s="286">
        <v>25.656799999999979</v>
      </c>
      <c r="G25" s="286">
        <v>0</v>
      </c>
      <c r="H25" s="286">
        <v>50.098699999999994</v>
      </c>
      <c r="I25" s="286">
        <v>111.66184999999994</v>
      </c>
      <c r="J25" s="7">
        <f t="shared" si="2"/>
        <v>233.61334999999994</v>
      </c>
    </row>
    <row r="26" spans="1:10" x14ac:dyDescent="0.2">
      <c r="A26" s="440" t="s">
        <v>241</v>
      </c>
      <c r="B26" s="286">
        <v>0</v>
      </c>
      <c r="C26" s="286">
        <v>1259.6520000000003</v>
      </c>
      <c r="D26" s="286">
        <v>0</v>
      </c>
      <c r="E26" s="286">
        <v>93.376999999999981</v>
      </c>
      <c r="F26" s="286">
        <v>17.979399999999988</v>
      </c>
      <c r="G26" s="286">
        <v>0</v>
      </c>
      <c r="H26" s="286">
        <v>28.4</v>
      </c>
      <c r="I26" s="286">
        <v>62.097620000000283</v>
      </c>
      <c r="J26" s="7">
        <f t="shared" si="2"/>
        <v>1461.5060200000005</v>
      </c>
    </row>
    <row r="27" spans="1:10" x14ac:dyDescent="0.2">
      <c r="A27" s="440" t="s">
        <v>242</v>
      </c>
      <c r="B27" s="286">
        <v>0</v>
      </c>
      <c r="C27" s="286">
        <v>111.43100000000001</v>
      </c>
      <c r="D27" s="286">
        <v>0</v>
      </c>
      <c r="E27" s="286">
        <v>120.70699999999992</v>
      </c>
      <c r="F27" s="286">
        <v>12.133539999999995</v>
      </c>
      <c r="G27" s="286">
        <v>650</v>
      </c>
      <c r="H27" s="286">
        <v>45.889999999999993</v>
      </c>
      <c r="I27" s="286">
        <v>109.54004</v>
      </c>
      <c r="J27" s="7">
        <f t="shared" si="2"/>
        <v>1049.7015799999999</v>
      </c>
    </row>
    <row r="28" spans="1:10" x14ac:dyDescent="0.2">
      <c r="A28" s="440" t="s">
        <v>243</v>
      </c>
      <c r="B28" s="286">
        <v>0</v>
      </c>
      <c r="C28" s="286">
        <v>1273.7099999999998</v>
      </c>
      <c r="D28" s="286">
        <v>0</v>
      </c>
      <c r="E28" s="286">
        <v>58.442000000000014</v>
      </c>
      <c r="F28" s="286">
        <v>29.470500000000015</v>
      </c>
      <c r="G28" s="286">
        <v>0</v>
      </c>
      <c r="H28" s="286">
        <v>19.2</v>
      </c>
      <c r="I28" s="286">
        <v>95.767599999999774</v>
      </c>
      <c r="J28" s="7">
        <f t="shared" si="2"/>
        <v>1476.5900999999997</v>
      </c>
    </row>
    <row r="29" spans="1:10" x14ac:dyDescent="0.2">
      <c r="A29" s="440" t="s">
        <v>244</v>
      </c>
      <c r="B29" s="286">
        <v>0</v>
      </c>
      <c r="C29" s="286">
        <v>262.08500000000004</v>
      </c>
      <c r="D29" s="286">
        <v>0</v>
      </c>
      <c r="E29" s="286">
        <v>70.266000000000005</v>
      </c>
      <c r="F29" s="286">
        <v>20.645799999999994</v>
      </c>
      <c r="G29" s="286">
        <v>1.5</v>
      </c>
      <c r="H29" s="286">
        <v>5.3199999999999994</v>
      </c>
      <c r="I29" s="286">
        <v>209.89046999999849</v>
      </c>
      <c r="J29" s="7">
        <f t="shared" si="2"/>
        <v>569.70726999999852</v>
      </c>
    </row>
    <row r="30" spans="1:10" x14ac:dyDescent="0.2">
      <c r="A30" s="440" t="s">
        <v>245</v>
      </c>
      <c r="B30" s="286">
        <v>0</v>
      </c>
      <c r="C30" s="286">
        <v>1151.8600000000001</v>
      </c>
      <c r="D30" s="286">
        <v>0</v>
      </c>
      <c r="E30" s="286">
        <v>207.827</v>
      </c>
      <c r="F30" s="286">
        <v>644.40769999999998</v>
      </c>
      <c r="G30" s="286">
        <v>45</v>
      </c>
      <c r="H30" s="286">
        <v>6.0439999999999996</v>
      </c>
      <c r="I30" s="286">
        <v>246.26570999999899</v>
      </c>
      <c r="J30" s="7">
        <f t="shared" si="2"/>
        <v>2301.4044099999992</v>
      </c>
    </row>
    <row r="31" spans="1:10" x14ac:dyDescent="0.2">
      <c r="A31" s="440" t="s">
        <v>246</v>
      </c>
      <c r="B31" s="286">
        <v>0</v>
      </c>
      <c r="C31" s="286">
        <v>4034.8129999999996</v>
      </c>
      <c r="D31" s="286">
        <v>845</v>
      </c>
      <c r="E31" s="286">
        <v>45.567000000000029</v>
      </c>
      <c r="F31" s="286">
        <v>77.200639999999993</v>
      </c>
      <c r="G31" s="286">
        <v>0</v>
      </c>
      <c r="H31" s="286">
        <v>86.8</v>
      </c>
      <c r="I31" s="286">
        <v>175.33322000000004</v>
      </c>
      <c r="J31" s="7">
        <f t="shared" si="2"/>
        <v>5264.7138600000008</v>
      </c>
    </row>
    <row r="32" spans="1:10" x14ac:dyDescent="0.2">
      <c r="A32" s="441" t="s">
        <v>247</v>
      </c>
      <c r="B32" s="287">
        <v>0</v>
      </c>
      <c r="C32" s="287">
        <v>132.54200000000003</v>
      </c>
      <c r="D32" s="287">
        <v>0</v>
      </c>
      <c r="E32" s="287">
        <v>33.174999999999983</v>
      </c>
      <c r="F32" s="287">
        <v>7.4725000000000001</v>
      </c>
      <c r="G32" s="287">
        <v>0</v>
      </c>
      <c r="H32" s="287">
        <v>0.22500000000000001</v>
      </c>
      <c r="I32" s="287">
        <v>159.13246000000049</v>
      </c>
      <c r="J32" s="264">
        <f t="shared" si="2"/>
        <v>332.54696000000047</v>
      </c>
    </row>
    <row r="33" spans="10:10" x14ac:dyDescent="0.2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 x14ac:dyDescent="0.3">
      <c r="A1" s="307" t="s">
        <v>397</v>
      </c>
      <c r="J1" s="217" t="str">
        <f>'3.1'!N1</f>
        <v>II. čtvrtletí 2022</v>
      </c>
    </row>
    <row r="2" spans="1:10" s="51" customFormat="1" ht="18" x14ac:dyDescent="0.25">
      <c r="A2" s="274" t="str">
        <f>"6.1 Výroba elektřiny v krajích ČR podle technologie elektráren za "&amp;LEFT(J1,SEARCH(" ",J1)-1)&amp;" čtvrtletí [MWh]"</f>
        <v>6.1 Výroba elektřiny v krajích ČR podle technologie elektráren za II. čtvrtletí [MWh]</v>
      </c>
    </row>
    <row r="3" spans="1:10" ht="6" customHeight="1" x14ac:dyDescent="0.2"/>
    <row r="4" spans="1:10" x14ac:dyDescent="0.2">
      <c r="A4" s="450" t="str">
        <f>'3.1'!A4</f>
        <v>2022</v>
      </c>
      <c r="B4" s="326" t="s">
        <v>7</v>
      </c>
      <c r="C4" s="326" t="s">
        <v>20</v>
      </c>
      <c r="D4" s="326" t="s">
        <v>21</v>
      </c>
      <c r="E4" s="326" t="s">
        <v>22</v>
      </c>
      <c r="F4" s="326" t="s">
        <v>43</v>
      </c>
      <c r="G4" s="326" t="s">
        <v>44</v>
      </c>
      <c r="H4" s="326" t="s">
        <v>45</v>
      </c>
      <c r="I4" s="326" t="s">
        <v>46</v>
      </c>
      <c r="J4" s="326" t="s">
        <v>53</v>
      </c>
    </row>
    <row r="5" spans="1:10" x14ac:dyDescent="0.2">
      <c r="A5" s="328" t="s">
        <v>10</v>
      </c>
      <c r="B5" s="329">
        <f>SUM(B6:B19)</f>
        <v>7164016.5099999998</v>
      </c>
      <c r="C5" s="330">
        <f t="shared" ref="C5:I5" si="0">SUM(C6:C19)</f>
        <v>8824486.1730000004</v>
      </c>
      <c r="D5" s="330">
        <f t="shared" si="0"/>
        <v>463027.59400000004</v>
      </c>
      <c r="E5" s="330">
        <f t="shared" si="0"/>
        <v>912952.96499999973</v>
      </c>
      <c r="F5" s="330">
        <f t="shared" si="0"/>
        <v>494147.42499999999</v>
      </c>
      <c r="G5" s="330">
        <f t="shared" si="0"/>
        <v>183303.53</v>
      </c>
      <c r="H5" s="330">
        <f t="shared" si="0"/>
        <v>130458.48300000001</v>
      </c>
      <c r="I5" s="330">
        <f t="shared" si="0"/>
        <v>840819.77899999893</v>
      </c>
      <c r="J5" s="330">
        <f t="shared" ref="J5:J19" si="1">SUM(B5:I5)</f>
        <v>19013212.458999999</v>
      </c>
    </row>
    <row r="6" spans="1:10" x14ac:dyDescent="0.2">
      <c r="A6" s="438" t="s">
        <v>234</v>
      </c>
      <c r="B6" s="283">
        <v>0</v>
      </c>
      <c r="C6" s="283">
        <v>10885.938999999998</v>
      </c>
      <c r="D6" s="283">
        <v>0</v>
      </c>
      <c r="E6" s="283">
        <v>19669.932000000001</v>
      </c>
      <c r="F6" s="283">
        <v>9396.8469999999998</v>
      </c>
      <c r="G6" s="283">
        <v>0</v>
      </c>
      <c r="H6" s="283">
        <v>0</v>
      </c>
      <c r="I6" s="283">
        <v>8128.6429999999973</v>
      </c>
      <c r="J6" s="23">
        <f t="shared" si="1"/>
        <v>48081.360999999997</v>
      </c>
    </row>
    <row r="7" spans="1:10" x14ac:dyDescent="0.2">
      <c r="A7" s="438" t="s">
        <v>236</v>
      </c>
      <c r="B7" s="283">
        <v>3290830.6399999997</v>
      </c>
      <c r="C7" s="283">
        <v>117738.20999999999</v>
      </c>
      <c r="D7" s="283">
        <v>0</v>
      </c>
      <c r="E7" s="283">
        <v>73110.181999999972</v>
      </c>
      <c r="F7" s="283">
        <v>58916.442999999985</v>
      </c>
      <c r="G7" s="283">
        <v>0</v>
      </c>
      <c r="H7" s="283">
        <v>0</v>
      </c>
      <c r="I7" s="283">
        <v>96218.235000000219</v>
      </c>
      <c r="J7" s="23">
        <f t="shared" si="1"/>
        <v>3636813.71</v>
      </c>
    </row>
    <row r="8" spans="1:10" x14ac:dyDescent="0.2">
      <c r="A8" s="438" t="s">
        <v>237</v>
      </c>
      <c r="B8" s="283">
        <v>0</v>
      </c>
      <c r="C8" s="283">
        <v>106417.91500000001</v>
      </c>
      <c r="D8" s="283">
        <v>23413.333999999999</v>
      </c>
      <c r="E8" s="283">
        <v>81393.759999999995</v>
      </c>
      <c r="F8" s="283">
        <v>12390.312999999996</v>
      </c>
      <c r="G8" s="283">
        <v>0</v>
      </c>
      <c r="H8" s="283">
        <v>3108.5719999999997</v>
      </c>
      <c r="I8" s="283">
        <v>192032.48199999929</v>
      </c>
      <c r="J8" s="23">
        <f t="shared" si="1"/>
        <v>418756.37599999929</v>
      </c>
    </row>
    <row r="9" spans="1:10" x14ac:dyDescent="0.2">
      <c r="A9" s="438" t="s">
        <v>238</v>
      </c>
      <c r="B9" s="283">
        <v>0</v>
      </c>
      <c r="C9" s="283">
        <v>578739.32499999995</v>
      </c>
      <c r="D9" s="283">
        <v>50828.43</v>
      </c>
      <c r="E9" s="283">
        <v>17171.394999999993</v>
      </c>
      <c r="F9" s="283">
        <v>6047.8440000000028</v>
      </c>
      <c r="G9" s="283">
        <v>0</v>
      </c>
      <c r="H9" s="283">
        <v>26455.444999999992</v>
      </c>
      <c r="I9" s="283">
        <v>5052.8769999999995</v>
      </c>
      <c r="J9" s="23">
        <f t="shared" si="1"/>
        <v>684295.31599999999</v>
      </c>
    </row>
    <row r="10" spans="1:10" x14ac:dyDescent="0.2">
      <c r="A10" s="438" t="s">
        <v>235</v>
      </c>
      <c r="B10" s="283">
        <v>3873185.87</v>
      </c>
      <c r="C10" s="283">
        <v>7499.6579999999994</v>
      </c>
      <c r="D10" s="283">
        <v>0</v>
      </c>
      <c r="E10" s="283">
        <v>120729.19899999995</v>
      </c>
      <c r="F10" s="283">
        <v>9648.5100000000039</v>
      </c>
      <c r="G10" s="283">
        <v>89343.73</v>
      </c>
      <c r="H10" s="283">
        <v>4717.3549999999996</v>
      </c>
      <c r="I10" s="283">
        <v>36578.080999999802</v>
      </c>
      <c r="J10" s="23">
        <f t="shared" si="1"/>
        <v>4141702.4029999995</v>
      </c>
    </row>
    <row r="11" spans="1:10" x14ac:dyDescent="0.2">
      <c r="A11" s="438" t="s">
        <v>239</v>
      </c>
      <c r="B11" s="283">
        <v>0</v>
      </c>
      <c r="C11" s="283">
        <v>132429.821</v>
      </c>
      <c r="D11" s="283">
        <v>0</v>
      </c>
      <c r="E11" s="283">
        <v>77255.238999999972</v>
      </c>
      <c r="F11" s="283">
        <v>31838.387000000017</v>
      </c>
      <c r="G11" s="283">
        <v>0</v>
      </c>
      <c r="H11" s="283">
        <v>3962.6009999999997</v>
      </c>
      <c r="I11" s="283">
        <v>36767.518000000091</v>
      </c>
      <c r="J11" s="23">
        <f t="shared" si="1"/>
        <v>282253.56600000005</v>
      </c>
    </row>
    <row r="12" spans="1:10" x14ac:dyDescent="0.2">
      <c r="A12" s="438" t="s">
        <v>240</v>
      </c>
      <c r="B12" s="283">
        <v>0</v>
      </c>
      <c r="C12" s="283">
        <v>4903.3580000000002</v>
      </c>
      <c r="D12" s="283">
        <v>0</v>
      </c>
      <c r="E12" s="283">
        <v>29837.737999999998</v>
      </c>
      <c r="F12" s="283">
        <v>22492.141000000007</v>
      </c>
      <c r="G12" s="283">
        <v>0</v>
      </c>
      <c r="H12" s="283">
        <v>18168.269000000011</v>
      </c>
      <c r="I12" s="283">
        <v>43523.514999999948</v>
      </c>
      <c r="J12" s="23">
        <f t="shared" si="1"/>
        <v>118925.02099999998</v>
      </c>
    </row>
    <row r="13" spans="1:10" x14ac:dyDescent="0.2">
      <c r="A13" s="438" t="s">
        <v>241</v>
      </c>
      <c r="B13" s="283">
        <v>0</v>
      </c>
      <c r="C13" s="283">
        <v>634384.44700000004</v>
      </c>
      <c r="D13" s="283">
        <v>0</v>
      </c>
      <c r="E13" s="283">
        <v>117488.04899999997</v>
      </c>
      <c r="F13" s="283">
        <v>13643.895</v>
      </c>
      <c r="G13" s="283">
        <v>0</v>
      </c>
      <c r="H13" s="283">
        <v>13963.922000000002</v>
      </c>
      <c r="I13" s="283">
        <v>23345.154999999952</v>
      </c>
      <c r="J13" s="23">
        <f t="shared" si="1"/>
        <v>802825.46799999999</v>
      </c>
    </row>
    <row r="14" spans="1:10" x14ac:dyDescent="0.2">
      <c r="A14" s="438" t="s">
        <v>242</v>
      </c>
      <c r="B14" s="283">
        <v>0</v>
      </c>
      <c r="C14" s="283">
        <v>41965.411999999997</v>
      </c>
      <c r="D14" s="283">
        <v>0</v>
      </c>
      <c r="E14" s="283">
        <v>73244.65700000005</v>
      </c>
      <c r="F14" s="283">
        <v>10185.156999999997</v>
      </c>
      <c r="G14" s="283">
        <v>82718.92</v>
      </c>
      <c r="H14" s="283">
        <v>18422.241000000002</v>
      </c>
      <c r="I14" s="283">
        <v>45260.550000000025</v>
      </c>
      <c r="J14" s="23">
        <f t="shared" si="1"/>
        <v>271796.93700000009</v>
      </c>
    </row>
    <row r="15" spans="1:10" x14ac:dyDescent="0.2">
      <c r="A15" s="438" t="s">
        <v>243</v>
      </c>
      <c r="B15" s="283">
        <v>0</v>
      </c>
      <c r="C15" s="283">
        <v>1397507.632</v>
      </c>
      <c r="D15" s="283">
        <v>0</v>
      </c>
      <c r="E15" s="283">
        <v>81519.220000000016</v>
      </c>
      <c r="F15" s="283">
        <v>13397.018000000002</v>
      </c>
      <c r="G15" s="283">
        <v>0</v>
      </c>
      <c r="H15" s="283">
        <v>3396.5320000000011</v>
      </c>
      <c r="I15" s="283">
        <v>37156.103999999847</v>
      </c>
      <c r="J15" s="23">
        <f t="shared" si="1"/>
        <v>1532976.5059999996</v>
      </c>
    </row>
    <row r="16" spans="1:10" x14ac:dyDescent="0.2">
      <c r="A16" s="438" t="s">
        <v>244</v>
      </c>
      <c r="B16" s="283">
        <v>0</v>
      </c>
      <c r="C16" s="283">
        <v>185894.3</v>
      </c>
      <c r="D16" s="283">
        <v>0</v>
      </c>
      <c r="E16" s="283">
        <v>61161.281999999992</v>
      </c>
      <c r="F16" s="283">
        <v>24348.913999999997</v>
      </c>
      <c r="G16" s="283">
        <v>0</v>
      </c>
      <c r="H16" s="283">
        <v>1987.751</v>
      </c>
      <c r="I16" s="283">
        <v>82221.888999999515</v>
      </c>
      <c r="J16" s="23">
        <f t="shared" si="1"/>
        <v>355614.13599999947</v>
      </c>
    </row>
    <row r="17" spans="1:10" x14ac:dyDescent="0.2">
      <c r="A17" s="438" t="s">
        <v>245</v>
      </c>
      <c r="B17" s="283">
        <v>0</v>
      </c>
      <c r="C17" s="283">
        <v>1109890.0460000001</v>
      </c>
      <c r="D17" s="283">
        <v>0</v>
      </c>
      <c r="E17" s="283">
        <v>94513.718999999968</v>
      </c>
      <c r="F17" s="283">
        <v>195447.39299999989</v>
      </c>
      <c r="G17" s="283">
        <v>11240.880000000001</v>
      </c>
      <c r="H17" s="283">
        <v>862.70799999999997</v>
      </c>
      <c r="I17" s="283">
        <v>99712.279000000097</v>
      </c>
      <c r="J17" s="23">
        <f t="shared" si="1"/>
        <v>1511667.0250000001</v>
      </c>
    </row>
    <row r="18" spans="1:10" x14ac:dyDescent="0.2">
      <c r="A18" s="438" t="s">
        <v>246</v>
      </c>
      <c r="B18" s="283">
        <v>0</v>
      </c>
      <c r="C18" s="283">
        <v>4431686.358</v>
      </c>
      <c r="D18" s="283">
        <v>388785.83</v>
      </c>
      <c r="E18" s="283">
        <v>36113.196000000004</v>
      </c>
      <c r="F18" s="283">
        <v>80707.211000000068</v>
      </c>
      <c r="G18" s="283">
        <v>0</v>
      </c>
      <c r="H18" s="283">
        <v>35382.247999999992</v>
      </c>
      <c r="I18" s="283">
        <v>67727.822000000015</v>
      </c>
      <c r="J18" s="23">
        <f t="shared" si="1"/>
        <v>5040402.665</v>
      </c>
    </row>
    <row r="19" spans="1:10" x14ac:dyDescent="0.2">
      <c r="A19" s="439" t="s">
        <v>247</v>
      </c>
      <c r="B19" s="285">
        <v>0</v>
      </c>
      <c r="C19" s="285">
        <v>64543.752</v>
      </c>
      <c r="D19" s="285">
        <v>0</v>
      </c>
      <c r="E19" s="285">
        <v>29745.397000000008</v>
      </c>
      <c r="F19" s="285">
        <v>5687.3520000000008</v>
      </c>
      <c r="G19" s="285">
        <v>0</v>
      </c>
      <c r="H19" s="285">
        <v>30.838999999999999</v>
      </c>
      <c r="I19" s="285">
        <v>67094.629000000117</v>
      </c>
      <c r="J19" s="250">
        <f t="shared" si="1"/>
        <v>167101.96900000013</v>
      </c>
    </row>
    <row r="20" spans="1:10" x14ac:dyDescent="0.2">
      <c r="J20" s="14"/>
    </row>
    <row r="21" spans="1:10" ht="11.25" customHeight="1" x14ac:dyDescent="0.2"/>
    <row r="22" spans="1:10" s="51" customFormat="1" ht="15.75" x14ac:dyDescent="0.25">
      <c r="A22" s="324" t="str">
        <f>"6.2 Spotřeba elektřiny netto v krajích ČR podle kategorie spotřeb za "&amp;LEFT(J1,SEARCH(" ",J1)-1)&amp;" čtvrtletí [MWh]"</f>
        <v>6.2 Spotřeba elektřiny netto v krajích ČR podle kategorie spotřeb za II. čtvrtletí [MWh]</v>
      </c>
      <c r="H22" s="58"/>
    </row>
    <row r="23" spans="1:10" ht="7.5" customHeight="1" x14ac:dyDescent="0.2"/>
    <row r="24" spans="1:10" x14ac:dyDescent="0.2">
      <c r="A24" s="450" t="str">
        <f>'3.1'!A4</f>
        <v>2022</v>
      </c>
      <c r="B24" s="325" t="s">
        <v>8</v>
      </c>
      <c r="C24" s="325" t="s">
        <v>9</v>
      </c>
      <c r="D24" s="325" t="s">
        <v>132</v>
      </c>
      <c r="E24" s="325" t="s">
        <v>130</v>
      </c>
      <c r="F24" s="325" t="s">
        <v>53</v>
      </c>
    </row>
    <row r="25" spans="1:10" x14ac:dyDescent="0.2">
      <c r="A25" s="331" t="s">
        <v>10</v>
      </c>
      <c r="B25" s="330">
        <f>SUM(B26:B39)</f>
        <v>1883553.773</v>
      </c>
      <c r="C25" s="330">
        <f>SUM(C26:C39)</f>
        <v>5823335.8989999993</v>
      </c>
      <c r="D25" s="330">
        <f>SUM(D26:D39)</f>
        <v>1840727.2295496119</v>
      </c>
      <c r="E25" s="330">
        <f>SUM(E26:E39)</f>
        <v>3315755.413845256</v>
      </c>
      <c r="F25" s="330">
        <f t="shared" ref="F25:F39" si="2">SUM(B25:E25)</f>
        <v>12863372.315394867</v>
      </c>
    </row>
    <row r="26" spans="1:10" ht="13.5" customHeight="1" x14ac:dyDescent="0.2">
      <c r="A26" s="71" t="s">
        <v>234</v>
      </c>
      <c r="B26" s="23">
        <v>32267.727999999999</v>
      </c>
      <c r="C26" s="23">
        <v>763038.21799999999</v>
      </c>
      <c r="D26" s="23">
        <v>241400</v>
      </c>
      <c r="E26" s="23">
        <v>360098.33299999998</v>
      </c>
      <c r="F26" s="23">
        <f t="shared" si="2"/>
        <v>1396804.2790000001</v>
      </c>
    </row>
    <row r="27" spans="1:10" ht="13.5" x14ac:dyDescent="0.2">
      <c r="A27" s="71" t="s">
        <v>335</v>
      </c>
      <c r="B27" s="23">
        <v>36734.528000000006</v>
      </c>
      <c r="C27" s="23">
        <v>292396.88499999983</v>
      </c>
      <c r="D27" s="23">
        <v>127152.22445841819</v>
      </c>
      <c r="E27" s="23">
        <v>245169.67438391561</v>
      </c>
      <c r="F27" s="23">
        <f t="shared" si="2"/>
        <v>701453.31184233364</v>
      </c>
    </row>
    <row r="28" spans="1:10" ht="13.5" x14ac:dyDescent="0.2">
      <c r="A28" s="71" t="s">
        <v>336</v>
      </c>
      <c r="B28" s="23">
        <v>161655.46500000003</v>
      </c>
      <c r="C28" s="23">
        <v>664147.12700000009</v>
      </c>
      <c r="D28" s="23">
        <v>168917.420744762</v>
      </c>
      <c r="E28" s="23">
        <v>335890.24762323371</v>
      </c>
      <c r="F28" s="23">
        <f t="shared" si="2"/>
        <v>1330610.2603679961</v>
      </c>
    </row>
    <row r="29" spans="1:10" x14ac:dyDescent="0.2">
      <c r="A29" s="71" t="s">
        <v>238</v>
      </c>
      <c r="B29" s="23">
        <v>29374.208999999999</v>
      </c>
      <c r="C29" s="23">
        <v>125152.18600000002</v>
      </c>
      <c r="D29" s="23">
        <v>56766.104000000007</v>
      </c>
      <c r="E29" s="23">
        <v>78541.900999999998</v>
      </c>
      <c r="F29" s="23">
        <f t="shared" si="2"/>
        <v>289834.40000000002</v>
      </c>
    </row>
    <row r="30" spans="1:10" ht="13.5" x14ac:dyDescent="0.2">
      <c r="A30" s="71" t="s">
        <v>337</v>
      </c>
      <c r="B30" s="23">
        <v>69996.918000000005</v>
      </c>
      <c r="C30" s="23">
        <v>309640.88800000004</v>
      </c>
      <c r="D30" s="23">
        <v>113839.96598497531</v>
      </c>
      <c r="E30" s="23">
        <v>158125.22794225928</v>
      </c>
      <c r="F30" s="23">
        <f t="shared" si="2"/>
        <v>651602.9999272346</v>
      </c>
    </row>
    <row r="31" spans="1:10" x14ac:dyDescent="0.2">
      <c r="A31" s="71" t="s">
        <v>239</v>
      </c>
      <c r="B31" s="23">
        <v>131757.315</v>
      </c>
      <c r="C31" s="23">
        <v>342477.37200000003</v>
      </c>
      <c r="D31" s="23">
        <v>117854.06299999999</v>
      </c>
      <c r="E31" s="23">
        <v>201623.11800000002</v>
      </c>
      <c r="F31" s="23">
        <f t="shared" si="2"/>
        <v>793711.86800000002</v>
      </c>
    </row>
    <row r="32" spans="1:10" x14ac:dyDescent="0.2">
      <c r="A32" s="71" t="s">
        <v>240</v>
      </c>
      <c r="B32" s="23">
        <v>7174.8530000000001</v>
      </c>
      <c r="C32" s="23">
        <v>319607.799</v>
      </c>
      <c r="D32" s="23">
        <v>84091.266999999993</v>
      </c>
      <c r="E32" s="23">
        <v>156657.02799999999</v>
      </c>
      <c r="F32" s="23">
        <f t="shared" si="2"/>
        <v>567530.94699999993</v>
      </c>
    </row>
    <row r="33" spans="1:6" x14ac:dyDescent="0.2">
      <c r="A33" s="71" t="s">
        <v>241</v>
      </c>
      <c r="B33" s="23">
        <v>368682.18700000003</v>
      </c>
      <c r="C33" s="23">
        <v>632269.55700000003</v>
      </c>
      <c r="D33" s="23">
        <v>163047.51300000001</v>
      </c>
      <c r="E33" s="23">
        <v>283728.49099999998</v>
      </c>
      <c r="F33" s="23">
        <f t="shared" si="2"/>
        <v>1447727.7479999999</v>
      </c>
    </row>
    <row r="34" spans="1:6" x14ac:dyDescent="0.2">
      <c r="A34" s="71" t="s">
        <v>242</v>
      </c>
      <c r="B34" s="23">
        <v>110923.11600000001</v>
      </c>
      <c r="C34" s="23">
        <v>386378.54399999999</v>
      </c>
      <c r="D34" s="23">
        <v>99045.373615483622</v>
      </c>
      <c r="E34" s="23">
        <v>169609.1055426306</v>
      </c>
      <c r="F34" s="23">
        <f t="shared" si="2"/>
        <v>765956.13915811433</v>
      </c>
    </row>
    <row r="35" spans="1:6" x14ac:dyDescent="0.2">
      <c r="A35" s="71" t="s">
        <v>243</v>
      </c>
      <c r="B35" s="23">
        <v>86579.004000000001</v>
      </c>
      <c r="C35" s="23">
        <v>249196.09000000003</v>
      </c>
      <c r="D35" s="23">
        <v>96725.7</v>
      </c>
      <c r="E35" s="23">
        <v>154311.04499999998</v>
      </c>
      <c r="F35" s="23">
        <f t="shared" si="2"/>
        <v>586811.83900000004</v>
      </c>
    </row>
    <row r="36" spans="1:6" x14ac:dyDescent="0.2">
      <c r="A36" s="71" t="s">
        <v>244</v>
      </c>
      <c r="B36" s="23">
        <v>46306.493999999999</v>
      </c>
      <c r="C36" s="23">
        <v>360096.73</v>
      </c>
      <c r="D36" s="23">
        <v>110761.12100000001</v>
      </c>
      <c r="E36" s="23">
        <v>185512.26199999999</v>
      </c>
      <c r="F36" s="23">
        <f t="shared" si="2"/>
        <v>702676.60699999996</v>
      </c>
    </row>
    <row r="37" spans="1:6" x14ac:dyDescent="0.2">
      <c r="A37" s="71" t="s">
        <v>245</v>
      </c>
      <c r="B37" s="23">
        <v>190395.019</v>
      </c>
      <c r="C37" s="23">
        <v>708761.71100000001</v>
      </c>
      <c r="D37" s="23">
        <v>252643.24900000001</v>
      </c>
      <c r="E37" s="23">
        <v>603748.59299999999</v>
      </c>
      <c r="F37" s="23">
        <f t="shared" si="2"/>
        <v>1755548.5720000002</v>
      </c>
    </row>
    <row r="38" spans="1:6" x14ac:dyDescent="0.2">
      <c r="A38" s="71" t="s">
        <v>246</v>
      </c>
      <c r="B38" s="23">
        <v>467986.21699999995</v>
      </c>
      <c r="C38" s="23">
        <v>404597.19099999999</v>
      </c>
      <c r="D38" s="23">
        <v>133750.598</v>
      </c>
      <c r="E38" s="23">
        <v>221043.32299999997</v>
      </c>
      <c r="F38" s="23">
        <f t="shared" si="2"/>
        <v>1227377.3289999999</v>
      </c>
    </row>
    <row r="39" spans="1:6" ht="13.5" x14ac:dyDescent="0.2">
      <c r="A39" s="437" t="s">
        <v>338</v>
      </c>
      <c r="B39" s="250">
        <v>143720.72</v>
      </c>
      <c r="C39" s="250">
        <v>265575.60099999991</v>
      </c>
      <c r="D39" s="250">
        <v>74732.629745972925</v>
      </c>
      <c r="E39" s="250">
        <v>161697.06435321714</v>
      </c>
      <c r="F39" s="250">
        <f t="shared" si="2"/>
        <v>645726.01509918994</v>
      </c>
    </row>
    <row r="40" spans="1:6" x14ac:dyDescent="0.2">
      <c r="A40" s="547" t="s">
        <v>404</v>
      </c>
      <c r="B40" s="547"/>
      <c r="C40" s="547"/>
      <c r="D40" s="547"/>
      <c r="F40" s="14"/>
    </row>
    <row r="41" spans="1:6" x14ac:dyDescent="0.2">
      <c r="A41" s="547"/>
      <c r="B41" s="547"/>
      <c r="C41" s="547"/>
      <c r="D41" s="547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 x14ac:dyDescent="0.25">
      <c r="A1" s="274" t="str">
        <f>"6.3 Spotřeba elektřiny v krajích ČR podle sektorů národního hospodářství za "&amp;LEFT(J1,SEARCH(" ",J1)-1)&amp;" čtvrtletí [MWh]"</f>
        <v>6.3 Spotřeba elektřiny v krajích ČR podle sektorů národního hospodářství za II. čtvrtletí [MWh]</v>
      </c>
      <c r="B1" s="59"/>
      <c r="J1" s="217" t="str">
        <f>'3.1'!N1</f>
        <v>II. čtvrtletí 2022</v>
      </c>
    </row>
    <row r="2" spans="1:10" ht="6" customHeight="1" x14ac:dyDescent="0.2">
      <c r="A2" s="20"/>
      <c r="B2" s="548"/>
      <c r="C2" s="548"/>
      <c r="D2" s="548"/>
      <c r="E2" s="548"/>
      <c r="F2" s="548"/>
      <c r="G2" s="548"/>
      <c r="H2" s="548"/>
      <c r="I2" s="548"/>
      <c r="J2" s="548"/>
    </row>
    <row r="3" spans="1:10" ht="36" x14ac:dyDescent="0.2">
      <c r="A3" s="450" t="str">
        <f>'3.1'!A4</f>
        <v>2022</v>
      </c>
      <c r="B3" s="334" t="s">
        <v>95</v>
      </c>
      <c r="C3" s="334" t="s">
        <v>11</v>
      </c>
      <c r="D3" s="334" t="s">
        <v>12</v>
      </c>
      <c r="E3" s="334" t="s">
        <v>13</v>
      </c>
      <c r="F3" s="334" t="s">
        <v>304</v>
      </c>
      <c r="G3" s="334" t="s">
        <v>94</v>
      </c>
      <c r="H3" s="334" t="s">
        <v>47</v>
      </c>
      <c r="I3" s="334" t="s">
        <v>14</v>
      </c>
      <c r="J3" s="334" t="s">
        <v>53</v>
      </c>
    </row>
    <row r="4" spans="1:10" ht="13.5" x14ac:dyDescent="0.2">
      <c r="A4" s="328" t="s">
        <v>339</v>
      </c>
      <c r="B4" s="330">
        <f>SUM(B5:B18)</f>
        <v>5715321.7605583547</v>
      </c>
      <c r="C4" s="330">
        <f t="shared" ref="C4:I4" si="0">SUM(C5:C18)</f>
        <v>836063.29802622949</v>
      </c>
      <c r="D4" s="330">
        <f t="shared" si="0"/>
        <v>167905.0472745483</v>
      </c>
      <c r="E4" s="330">
        <f t="shared" si="0"/>
        <v>118676.27464913653</v>
      </c>
      <c r="F4" s="330">
        <f t="shared" si="0"/>
        <v>230647.06254200719</v>
      </c>
      <c r="G4" s="330">
        <f t="shared" si="0"/>
        <v>3315889.7868452566</v>
      </c>
      <c r="H4" s="330">
        <f t="shared" si="0"/>
        <v>3170593.5079913544</v>
      </c>
      <c r="I4" s="330">
        <f t="shared" si="0"/>
        <v>269516.009507982</v>
      </c>
      <c r="J4" s="330">
        <f t="shared" ref="J4:J18" si="1">SUM(B4:I4)</f>
        <v>13824612.747394869</v>
      </c>
    </row>
    <row r="5" spans="1:10" x14ac:dyDescent="0.2">
      <c r="A5" s="438" t="s">
        <v>234</v>
      </c>
      <c r="B5" s="332">
        <v>126065.811</v>
      </c>
      <c r="C5" s="332">
        <v>52135.810999999994</v>
      </c>
      <c r="D5" s="332">
        <v>88877.596999999994</v>
      </c>
      <c r="E5" s="332">
        <v>17217.667999999998</v>
      </c>
      <c r="F5" s="332">
        <v>4037.2429999999999</v>
      </c>
      <c r="G5" s="332">
        <v>360098.33299999998</v>
      </c>
      <c r="H5" s="332">
        <v>649070.61200000008</v>
      </c>
      <c r="I5" s="332">
        <v>100570.485</v>
      </c>
      <c r="J5" s="23">
        <f t="shared" si="1"/>
        <v>1398073.5600000003</v>
      </c>
    </row>
    <row r="6" spans="1:10" x14ac:dyDescent="0.2">
      <c r="A6" s="438" t="s">
        <v>236</v>
      </c>
      <c r="B6" s="332">
        <v>270871.4531922001</v>
      </c>
      <c r="C6" s="332">
        <v>19263.531543933877</v>
      </c>
      <c r="D6" s="332">
        <v>3564.3483388930499</v>
      </c>
      <c r="E6" s="332">
        <v>3716.2347455618101</v>
      </c>
      <c r="F6" s="332">
        <v>22514.497866925412</v>
      </c>
      <c r="G6" s="332">
        <v>245169.67438391561</v>
      </c>
      <c r="H6" s="332">
        <v>128094.1752417955</v>
      </c>
      <c r="I6" s="332">
        <v>24957.97052910813</v>
      </c>
      <c r="J6" s="23">
        <f t="shared" si="1"/>
        <v>718151.88584233343</v>
      </c>
    </row>
    <row r="7" spans="1:10" x14ac:dyDescent="0.2">
      <c r="A7" s="438" t="s">
        <v>237</v>
      </c>
      <c r="B7" s="332">
        <v>561620.73005064402</v>
      </c>
      <c r="C7" s="332">
        <v>34746.846705837808</v>
      </c>
      <c r="D7" s="332">
        <v>18171.32709014713</v>
      </c>
      <c r="E7" s="332">
        <v>11836.83103642475</v>
      </c>
      <c r="F7" s="332">
        <v>35225.830829930703</v>
      </c>
      <c r="G7" s="332">
        <v>335891.75162323372</v>
      </c>
      <c r="H7" s="332">
        <v>314432.86085654498</v>
      </c>
      <c r="I7" s="332">
        <v>26411.513175232612</v>
      </c>
      <c r="J7" s="23">
        <f t="shared" si="1"/>
        <v>1338337.6913679957</v>
      </c>
    </row>
    <row r="8" spans="1:10" x14ac:dyDescent="0.2">
      <c r="A8" s="438" t="s">
        <v>238</v>
      </c>
      <c r="B8" s="332">
        <v>113714.827</v>
      </c>
      <c r="C8" s="332">
        <v>71951.719000000012</v>
      </c>
      <c r="D8" s="332">
        <v>1354.9659999999999</v>
      </c>
      <c r="E8" s="332">
        <v>5146.3450000000003</v>
      </c>
      <c r="F8" s="332">
        <v>3136.9450000000002</v>
      </c>
      <c r="G8" s="332">
        <v>78542.001000000004</v>
      </c>
      <c r="H8" s="332">
        <v>81268.347999999998</v>
      </c>
      <c r="I8" s="332">
        <v>15.514000000000001</v>
      </c>
      <c r="J8" s="23">
        <f t="shared" si="1"/>
        <v>355130.66500000004</v>
      </c>
    </row>
    <row r="9" spans="1:10" x14ac:dyDescent="0.2">
      <c r="A9" s="438" t="s">
        <v>235</v>
      </c>
      <c r="B9" s="332">
        <v>350974.21969087858</v>
      </c>
      <c r="C9" s="332">
        <v>9373.8103409867017</v>
      </c>
      <c r="D9" s="332">
        <v>1947.7935576960617</v>
      </c>
      <c r="E9" s="332">
        <v>3480.1821324617231</v>
      </c>
      <c r="F9" s="332">
        <v>25463.517784843829</v>
      </c>
      <c r="G9" s="332">
        <v>158199.46794225927</v>
      </c>
      <c r="H9" s="332">
        <v>90141.074355849996</v>
      </c>
      <c r="I9" s="332">
        <v>15716.121122258401</v>
      </c>
      <c r="J9" s="23">
        <f t="shared" si="1"/>
        <v>655296.18692723452</v>
      </c>
    </row>
    <row r="10" spans="1:10" x14ac:dyDescent="0.2">
      <c r="A10" s="438" t="s">
        <v>239</v>
      </c>
      <c r="B10" s="332">
        <v>330391.66000000003</v>
      </c>
      <c r="C10" s="332">
        <v>76009.520999999993</v>
      </c>
      <c r="D10" s="332">
        <v>4395.6759999999995</v>
      </c>
      <c r="E10" s="332">
        <v>5881.4380000000001</v>
      </c>
      <c r="F10" s="332">
        <v>16506.324000000001</v>
      </c>
      <c r="G10" s="332">
        <v>201629.76800000001</v>
      </c>
      <c r="H10" s="332">
        <v>203003.57399999999</v>
      </c>
      <c r="I10" s="332">
        <v>844.61999999999989</v>
      </c>
      <c r="J10" s="23">
        <f t="shared" si="1"/>
        <v>838662.58100000012</v>
      </c>
    </row>
    <row r="11" spans="1:10" x14ac:dyDescent="0.2">
      <c r="A11" s="438" t="s">
        <v>240</v>
      </c>
      <c r="B11" s="332">
        <v>273450.46299999999</v>
      </c>
      <c r="C11" s="332">
        <v>18988.056999999997</v>
      </c>
      <c r="D11" s="332">
        <v>2904.0320000000002</v>
      </c>
      <c r="E11" s="332">
        <v>5415.9639999999999</v>
      </c>
      <c r="F11" s="332">
        <v>5135.1459999999997</v>
      </c>
      <c r="G11" s="332">
        <v>156657.02799999999</v>
      </c>
      <c r="H11" s="332">
        <v>111865.94200000001</v>
      </c>
      <c r="I11" s="332">
        <v>0</v>
      </c>
      <c r="J11" s="23">
        <f t="shared" si="1"/>
        <v>574416.63199999998</v>
      </c>
    </row>
    <row r="12" spans="1:10" x14ac:dyDescent="0.2">
      <c r="A12" s="438" t="s">
        <v>241</v>
      </c>
      <c r="B12" s="332">
        <v>982870.20900000003</v>
      </c>
      <c r="C12" s="332">
        <v>211235.897</v>
      </c>
      <c r="D12" s="332">
        <v>12664.742999999999</v>
      </c>
      <c r="E12" s="332">
        <v>12607.728000000001</v>
      </c>
      <c r="F12" s="332">
        <v>10478.565000000001</v>
      </c>
      <c r="G12" s="332">
        <v>283752.22699999996</v>
      </c>
      <c r="H12" s="332">
        <v>313058.02600000001</v>
      </c>
      <c r="I12" s="332">
        <v>436.94</v>
      </c>
      <c r="J12" s="23">
        <f t="shared" si="1"/>
        <v>1827104.335</v>
      </c>
    </row>
    <row r="13" spans="1:10" x14ac:dyDescent="0.2">
      <c r="A13" s="438" t="s">
        <v>242</v>
      </c>
      <c r="B13" s="332">
        <v>393311.47930803354</v>
      </c>
      <c r="C13" s="332">
        <v>17649.89004713959</v>
      </c>
      <c r="D13" s="332">
        <v>2748.205130383164</v>
      </c>
      <c r="E13" s="332">
        <v>10737.053750144099</v>
      </c>
      <c r="F13" s="332">
        <v>16270.914267061591</v>
      </c>
      <c r="G13" s="332">
        <v>169609.1055426306</v>
      </c>
      <c r="H13" s="332">
        <v>154920.52506391457</v>
      </c>
      <c r="I13" s="332">
        <v>1915.1840488072169</v>
      </c>
      <c r="J13" s="23">
        <f t="shared" si="1"/>
        <v>767162.35715811432</v>
      </c>
    </row>
    <row r="14" spans="1:10" x14ac:dyDescent="0.2">
      <c r="A14" s="438" t="s">
        <v>243</v>
      </c>
      <c r="B14" s="332">
        <v>270730.92300000001</v>
      </c>
      <c r="C14" s="332">
        <v>25725.487000000005</v>
      </c>
      <c r="D14" s="332">
        <v>4544.1909999999998</v>
      </c>
      <c r="E14" s="332">
        <v>4987.6630000000005</v>
      </c>
      <c r="F14" s="332">
        <v>18108.253000000001</v>
      </c>
      <c r="G14" s="332">
        <v>154314.23799999998</v>
      </c>
      <c r="H14" s="332">
        <v>114068.75699999998</v>
      </c>
      <c r="I14" s="332">
        <v>1326.066</v>
      </c>
      <c r="J14" s="23">
        <f t="shared" si="1"/>
        <v>593805.57799999998</v>
      </c>
    </row>
    <row r="15" spans="1:10" x14ac:dyDescent="0.2">
      <c r="A15" s="438" t="s">
        <v>244</v>
      </c>
      <c r="B15" s="332">
        <v>291640.72100000002</v>
      </c>
      <c r="C15" s="332">
        <v>17670.988999999998</v>
      </c>
      <c r="D15" s="332">
        <v>6554.518</v>
      </c>
      <c r="E15" s="332">
        <v>5243.518</v>
      </c>
      <c r="F15" s="332">
        <v>17426.756999999998</v>
      </c>
      <c r="G15" s="332">
        <v>185512.26199999999</v>
      </c>
      <c r="H15" s="332">
        <v>179938.12300000002</v>
      </c>
      <c r="I15" s="332">
        <v>54.908000000000001</v>
      </c>
      <c r="J15" s="23">
        <f t="shared" si="1"/>
        <v>704041.79600000009</v>
      </c>
    </row>
    <row r="16" spans="1:10" x14ac:dyDescent="0.2">
      <c r="A16" s="438" t="s">
        <v>245</v>
      </c>
      <c r="B16" s="332">
        <v>729201.34200000006</v>
      </c>
      <c r="C16" s="332">
        <v>73447.543000000005</v>
      </c>
      <c r="D16" s="332">
        <v>9346.2549999999992</v>
      </c>
      <c r="E16" s="332">
        <v>18843.654000000002</v>
      </c>
      <c r="F16" s="332">
        <v>34680.247000000003</v>
      </c>
      <c r="G16" s="332">
        <v>603773.54299999995</v>
      </c>
      <c r="H16" s="332">
        <v>444884.30000000005</v>
      </c>
      <c r="I16" s="332">
        <v>528.53800000000001</v>
      </c>
      <c r="J16" s="23">
        <f t="shared" si="1"/>
        <v>1914705.4219999998</v>
      </c>
    </row>
    <row r="17" spans="1:10" x14ac:dyDescent="0.2">
      <c r="A17" s="438" t="s">
        <v>246</v>
      </c>
      <c r="B17" s="332">
        <v>695067.97200000007</v>
      </c>
      <c r="C17" s="332">
        <v>71252.798999999999</v>
      </c>
      <c r="D17" s="332">
        <v>7699.2530000000015</v>
      </c>
      <c r="E17" s="332">
        <v>9744.262999999999</v>
      </c>
      <c r="F17" s="332">
        <v>9405.1990000000005</v>
      </c>
      <c r="G17" s="332">
        <v>221043.32299999997</v>
      </c>
      <c r="H17" s="332">
        <v>282580.51500000001</v>
      </c>
      <c r="I17" s="332">
        <v>91908.60900000004</v>
      </c>
      <c r="J17" s="23">
        <f t="shared" si="1"/>
        <v>1388701.933</v>
      </c>
    </row>
    <row r="18" spans="1:10" x14ac:dyDescent="0.2">
      <c r="A18" s="439" t="s">
        <v>247</v>
      </c>
      <c r="B18" s="333">
        <v>325409.95031659852</v>
      </c>
      <c r="C18" s="333">
        <v>136611.3963883316</v>
      </c>
      <c r="D18" s="333">
        <v>3132.142157428897</v>
      </c>
      <c r="E18" s="333">
        <v>3817.731984544137</v>
      </c>
      <c r="F18" s="333">
        <v>12257.622793245668</v>
      </c>
      <c r="G18" s="333">
        <v>161697.06435321714</v>
      </c>
      <c r="H18" s="333">
        <v>103266.67547324841</v>
      </c>
      <c r="I18" s="333">
        <v>4829.5406325756503</v>
      </c>
      <c r="J18" s="250">
        <f t="shared" si="1"/>
        <v>751022.12409919</v>
      </c>
    </row>
    <row r="19" spans="1:10" x14ac:dyDescent="0.2">
      <c r="A19" s="547" t="s">
        <v>403</v>
      </c>
      <c r="B19" s="547"/>
      <c r="C19" s="547"/>
      <c r="D19" s="547"/>
      <c r="E19" s="547"/>
      <c r="F19" s="547"/>
      <c r="G19" s="547"/>
      <c r="H19" s="547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7.42578125" style="11" customWidth="1"/>
    <col min="2" max="7" width="10" style="11" customWidth="1"/>
    <col min="8" max="13" width="9.285156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 x14ac:dyDescent="0.25">
      <c r="A1" s="324" t="s">
        <v>406</v>
      </c>
      <c r="B1" s="59"/>
      <c r="N1" s="335" t="str">
        <f>'3.1'!N1</f>
        <v>II. čtvrtletí 2022</v>
      </c>
    </row>
    <row r="2" spans="1:14" ht="6" customHeight="1" x14ac:dyDescent="0.2"/>
    <row r="3" spans="1:14" ht="12.75" customHeight="1" x14ac:dyDescent="0.2">
      <c r="A3" s="485" t="str">
        <f>'3.1'!A4</f>
        <v>2022</v>
      </c>
      <c r="B3" s="555" t="s">
        <v>180</v>
      </c>
      <c r="C3" s="551"/>
      <c r="D3" s="556"/>
      <c r="E3" s="555" t="s">
        <v>182</v>
      </c>
      <c r="F3" s="551"/>
      <c r="G3" s="556"/>
      <c r="H3" s="555" t="s">
        <v>183</v>
      </c>
      <c r="I3" s="551"/>
      <c r="J3" s="556"/>
      <c r="K3" s="555" t="s">
        <v>184</v>
      </c>
      <c r="L3" s="551"/>
      <c r="M3" s="556"/>
      <c r="N3" s="551" t="s">
        <v>53</v>
      </c>
    </row>
    <row r="4" spans="1:14" x14ac:dyDescent="0.2">
      <c r="A4" s="486"/>
      <c r="B4" s="445" t="s">
        <v>60</v>
      </c>
      <c r="C4" s="446" t="s">
        <v>61</v>
      </c>
      <c r="D4" s="447" t="s">
        <v>62</v>
      </c>
      <c r="E4" s="445" t="s">
        <v>63</v>
      </c>
      <c r="F4" s="446" t="s">
        <v>64</v>
      </c>
      <c r="G4" s="447" t="s">
        <v>65</v>
      </c>
      <c r="H4" s="445" t="s">
        <v>66</v>
      </c>
      <c r="I4" s="446" t="s">
        <v>67</v>
      </c>
      <c r="J4" s="447" t="s">
        <v>68</v>
      </c>
      <c r="K4" s="445" t="s">
        <v>69</v>
      </c>
      <c r="L4" s="446" t="s">
        <v>70</v>
      </c>
      <c r="M4" s="447" t="s">
        <v>71</v>
      </c>
      <c r="N4" s="552"/>
    </row>
    <row r="5" spans="1:14" ht="12.75" customHeight="1" x14ac:dyDescent="0.2">
      <c r="A5" s="549" t="s">
        <v>86</v>
      </c>
      <c r="B5" s="472">
        <f>SUM(B6:D6)</f>
        <v>15183724.123</v>
      </c>
      <c r="C5" s="473"/>
      <c r="D5" s="474"/>
      <c r="E5" s="472">
        <f>SUM(E6:G6)</f>
        <v>12863372.315394867</v>
      </c>
      <c r="F5" s="473"/>
      <c r="G5" s="474"/>
      <c r="H5" s="472">
        <f>SUM(H6:J6)</f>
        <v>0</v>
      </c>
      <c r="I5" s="473"/>
      <c r="J5" s="474"/>
      <c r="K5" s="472">
        <f>SUM(K6:M6)</f>
        <v>0</v>
      </c>
      <c r="L5" s="473"/>
      <c r="M5" s="474"/>
      <c r="N5" s="553">
        <f>SUM(B6:M6)</f>
        <v>28047096.438394867</v>
      </c>
    </row>
    <row r="6" spans="1:14" x14ac:dyDescent="0.2">
      <c r="A6" s="550"/>
      <c r="B6" s="228">
        <f t="shared" ref="B6:M6" si="0">SUM(B7:B10)</f>
        <v>5373719.0690000001</v>
      </c>
      <c r="C6" s="224">
        <f t="shared" si="0"/>
        <v>4723005.3359999992</v>
      </c>
      <c r="D6" s="227">
        <f t="shared" si="0"/>
        <v>5086999.7180000003</v>
      </c>
      <c r="E6" s="228">
        <f t="shared" si="0"/>
        <v>4532788.5109999999</v>
      </c>
      <c r="F6" s="224">
        <f t="shared" si="0"/>
        <v>4245726.557000001</v>
      </c>
      <c r="G6" s="227">
        <f t="shared" si="0"/>
        <v>4084857.2473948668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54"/>
    </row>
    <row r="7" spans="1:14" x14ac:dyDescent="0.2">
      <c r="A7" s="222" t="s">
        <v>8</v>
      </c>
      <c r="B7" s="341">
        <v>644535.71000000008</v>
      </c>
      <c r="C7" s="336">
        <v>578559.31400000001</v>
      </c>
      <c r="D7" s="345">
        <v>664977.32999999996</v>
      </c>
      <c r="E7" s="341">
        <v>619512.04099999997</v>
      </c>
      <c r="F7" s="336">
        <v>647848.63899999997</v>
      </c>
      <c r="G7" s="345">
        <v>616193.09299999999</v>
      </c>
      <c r="H7" s="341">
        <v>0</v>
      </c>
      <c r="I7" s="336">
        <v>0</v>
      </c>
      <c r="J7" s="345">
        <v>0</v>
      </c>
      <c r="K7" s="341">
        <v>0</v>
      </c>
      <c r="L7" s="336">
        <v>0</v>
      </c>
      <c r="M7" s="345">
        <v>0</v>
      </c>
      <c r="N7" s="283">
        <f>SUM(B7:M7)</f>
        <v>3771626.1270000003</v>
      </c>
    </row>
    <row r="8" spans="1:14" x14ac:dyDescent="0.2">
      <c r="A8" s="222" t="s">
        <v>9</v>
      </c>
      <c r="B8" s="341">
        <v>2060573.949</v>
      </c>
      <c r="C8" s="336">
        <v>1900630.0469999998</v>
      </c>
      <c r="D8" s="345">
        <v>2095710.9920000001</v>
      </c>
      <c r="E8" s="341">
        <v>1877248.0719999999</v>
      </c>
      <c r="F8" s="336">
        <v>1974512.5860000001</v>
      </c>
      <c r="G8" s="345">
        <v>1971575.2409999999</v>
      </c>
      <c r="H8" s="341">
        <v>0</v>
      </c>
      <c r="I8" s="336">
        <v>0</v>
      </c>
      <c r="J8" s="345">
        <v>0</v>
      </c>
      <c r="K8" s="341">
        <v>0</v>
      </c>
      <c r="L8" s="336">
        <v>0</v>
      </c>
      <c r="M8" s="345">
        <v>0</v>
      </c>
      <c r="N8" s="283">
        <f t="shared" ref="N8:N30" si="1">SUM(B8:M8)</f>
        <v>11880250.887</v>
      </c>
    </row>
    <row r="9" spans="1:14" x14ac:dyDescent="0.2">
      <c r="A9" s="222" t="s">
        <v>132</v>
      </c>
      <c r="B9" s="341">
        <v>807650.823310907</v>
      </c>
      <c r="C9" s="336">
        <v>696612.42093856097</v>
      </c>
      <c r="D9" s="345">
        <v>744947.12248935504</v>
      </c>
      <c r="E9" s="341">
        <v>625984.74610227393</v>
      </c>
      <c r="F9" s="336">
        <v>561151.32005247101</v>
      </c>
      <c r="G9" s="345">
        <v>653591.16339486698</v>
      </c>
      <c r="H9" s="341">
        <v>0</v>
      </c>
      <c r="I9" s="336">
        <v>0</v>
      </c>
      <c r="J9" s="345">
        <v>0</v>
      </c>
      <c r="K9" s="341">
        <v>0</v>
      </c>
      <c r="L9" s="336">
        <v>0</v>
      </c>
      <c r="M9" s="345">
        <v>0</v>
      </c>
      <c r="N9" s="283">
        <f t="shared" si="1"/>
        <v>4089937.5962884352</v>
      </c>
    </row>
    <row r="10" spans="1:14" x14ac:dyDescent="0.2">
      <c r="A10" s="222" t="s">
        <v>130</v>
      </c>
      <c r="B10" s="341">
        <v>1860958.5866890929</v>
      </c>
      <c r="C10" s="336">
        <v>1547203.5540614389</v>
      </c>
      <c r="D10" s="345">
        <v>1581364.2735106449</v>
      </c>
      <c r="E10" s="341">
        <v>1410043.6518977261</v>
      </c>
      <c r="F10" s="336">
        <v>1062214.0119475301</v>
      </c>
      <c r="G10" s="345">
        <v>843497.75</v>
      </c>
      <c r="H10" s="341">
        <v>0</v>
      </c>
      <c r="I10" s="336">
        <v>0</v>
      </c>
      <c r="J10" s="345">
        <v>0</v>
      </c>
      <c r="K10" s="341">
        <v>0</v>
      </c>
      <c r="L10" s="336">
        <v>0</v>
      </c>
      <c r="M10" s="345">
        <v>0</v>
      </c>
      <c r="N10" s="283">
        <f t="shared" si="1"/>
        <v>8305281.8281064341</v>
      </c>
    </row>
    <row r="11" spans="1:14" x14ac:dyDescent="0.2">
      <c r="A11" s="331" t="s">
        <v>300</v>
      </c>
      <c r="B11" s="342">
        <f>SUM(B12:B15)</f>
        <v>3513429.392</v>
      </c>
      <c r="C11" s="340">
        <f t="shared" ref="C11:M11" si="2">SUM(C12:C15)</f>
        <v>3080208.0609999998</v>
      </c>
      <c r="D11" s="346">
        <f t="shared" si="2"/>
        <v>3301051.3479999998</v>
      </c>
      <c r="E11" s="342">
        <f t="shared" si="2"/>
        <v>2933587.06</v>
      </c>
      <c r="F11" s="340">
        <f t="shared" si="2"/>
        <v>2730651.2960000001</v>
      </c>
      <c r="G11" s="346">
        <f t="shared" si="2"/>
        <v>2612417.17</v>
      </c>
      <c r="H11" s="342">
        <f t="shared" si="2"/>
        <v>0</v>
      </c>
      <c r="I11" s="340">
        <f t="shared" si="2"/>
        <v>0</v>
      </c>
      <c r="J11" s="346">
        <f t="shared" si="2"/>
        <v>0</v>
      </c>
      <c r="K11" s="342">
        <f t="shared" si="2"/>
        <v>0</v>
      </c>
      <c r="L11" s="340">
        <f t="shared" si="2"/>
        <v>0</v>
      </c>
      <c r="M11" s="346">
        <f t="shared" si="2"/>
        <v>0</v>
      </c>
      <c r="N11" s="329">
        <f t="shared" si="1"/>
        <v>18171344.327</v>
      </c>
    </row>
    <row r="12" spans="1:14" ht="13.5" customHeight="1" x14ac:dyDescent="0.2">
      <c r="A12" s="222" t="s">
        <v>8</v>
      </c>
      <c r="B12" s="343">
        <v>534883.68200000003</v>
      </c>
      <c r="C12" s="337">
        <v>472156.25900000002</v>
      </c>
      <c r="D12" s="347">
        <v>529989.27</v>
      </c>
      <c r="E12" s="343">
        <v>489153.79499999998</v>
      </c>
      <c r="F12" s="337">
        <v>508339.63500000001</v>
      </c>
      <c r="G12" s="347">
        <v>487834.60499999998</v>
      </c>
      <c r="H12" s="343">
        <v>0</v>
      </c>
      <c r="I12" s="337">
        <v>0</v>
      </c>
      <c r="J12" s="347">
        <v>0</v>
      </c>
      <c r="K12" s="343">
        <v>0</v>
      </c>
      <c r="L12" s="337">
        <v>0</v>
      </c>
      <c r="M12" s="347">
        <v>0</v>
      </c>
      <c r="N12" s="338">
        <f t="shared" si="1"/>
        <v>3022357.2459999998</v>
      </c>
    </row>
    <row r="13" spans="1:14" x14ac:dyDescent="0.2">
      <c r="A13" s="222" t="s">
        <v>9</v>
      </c>
      <c r="B13" s="341">
        <v>1261495.0549999999</v>
      </c>
      <c r="C13" s="336">
        <v>1169466.0759999999</v>
      </c>
      <c r="D13" s="345">
        <v>1286147.362</v>
      </c>
      <c r="E13" s="341">
        <v>1148336.577</v>
      </c>
      <c r="F13" s="336">
        <v>1209942.2860000001</v>
      </c>
      <c r="G13" s="345">
        <v>1202020.6580000001</v>
      </c>
      <c r="H13" s="341">
        <v>0</v>
      </c>
      <c r="I13" s="336">
        <v>0</v>
      </c>
      <c r="J13" s="345">
        <v>0</v>
      </c>
      <c r="K13" s="341">
        <v>0</v>
      </c>
      <c r="L13" s="336">
        <v>0</v>
      </c>
      <c r="M13" s="345">
        <v>0</v>
      </c>
      <c r="N13" s="283">
        <f t="shared" si="1"/>
        <v>7277408.0140000004</v>
      </c>
    </row>
    <row r="14" spans="1:14" x14ac:dyDescent="0.2">
      <c r="A14" s="222" t="s">
        <v>132</v>
      </c>
      <c r="B14" s="341">
        <v>481046.38400000002</v>
      </c>
      <c r="C14" s="336">
        <v>415164.359</v>
      </c>
      <c r="D14" s="345">
        <v>435550.745</v>
      </c>
      <c r="E14" s="341">
        <v>376620.04599999997</v>
      </c>
      <c r="F14" s="336">
        <v>331591.45</v>
      </c>
      <c r="G14" s="345">
        <v>429068.93099999998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1"/>
        <v>2469041.915</v>
      </c>
    </row>
    <row r="15" spans="1:14" x14ac:dyDescent="0.2">
      <c r="A15" s="222" t="s">
        <v>130</v>
      </c>
      <c r="B15" s="341">
        <v>1236004.2709999999</v>
      </c>
      <c r="C15" s="336">
        <v>1023421.367</v>
      </c>
      <c r="D15" s="345">
        <v>1049363.9709999999</v>
      </c>
      <c r="E15" s="341">
        <v>919476.64199999999</v>
      </c>
      <c r="F15" s="336">
        <v>680777.92500000005</v>
      </c>
      <c r="G15" s="345">
        <v>493492.97600000002</v>
      </c>
      <c r="H15" s="341">
        <v>0</v>
      </c>
      <c r="I15" s="336">
        <v>0</v>
      </c>
      <c r="J15" s="345">
        <v>0</v>
      </c>
      <c r="K15" s="341">
        <v>0</v>
      </c>
      <c r="L15" s="336">
        <v>0</v>
      </c>
      <c r="M15" s="345">
        <v>0</v>
      </c>
      <c r="N15" s="283">
        <f t="shared" si="1"/>
        <v>5402537.1519999998</v>
      </c>
    </row>
    <row r="16" spans="1:14" x14ac:dyDescent="0.2">
      <c r="A16" s="331" t="s">
        <v>303</v>
      </c>
      <c r="B16" s="342">
        <f>SUM(B17:B20)</f>
        <v>1299154.5520000001</v>
      </c>
      <c r="C16" s="340">
        <f t="shared" ref="C16:M16" si="3">SUM(C17:C20)</f>
        <v>1145729.8909999998</v>
      </c>
      <c r="D16" s="346">
        <f t="shared" si="3"/>
        <v>1244970.442</v>
      </c>
      <c r="E16" s="342">
        <f t="shared" si="3"/>
        <v>1110372.2039999999</v>
      </c>
      <c r="F16" s="340">
        <f t="shared" si="3"/>
        <v>1050608.3490000011</v>
      </c>
      <c r="G16" s="346">
        <f t="shared" si="3"/>
        <v>1014493.082394867</v>
      </c>
      <c r="H16" s="342">
        <f t="shared" si="3"/>
        <v>0</v>
      </c>
      <c r="I16" s="340">
        <f t="shared" si="3"/>
        <v>0</v>
      </c>
      <c r="J16" s="346">
        <f t="shared" si="3"/>
        <v>0</v>
      </c>
      <c r="K16" s="342">
        <f t="shared" si="3"/>
        <v>0</v>
      </c>
      <c r="L16" s="340">
        <f t="shared" si="3"/>
        <v>0</v>
      </c>
      <c r="M16" s="346">
        <f t="shared" si="3"/>
        <v>0</v>
      </c>
      <c r="N16" s="329">
        <f t="shared" si="1"/>
        <v>6865328.5203948682</v>
      </c>
    </row>
    <row r="17" spans="1:14" x14ac:dyDescent="0.2">
      <c r="A17" s="222" t="s">
        <v>8</v>
      </c>
      <c r="B17" s="341">
        <v>100739.15300000001</v>
      </c>
      <c r="C17" s="336">
        <v>97012.985000000001</v>
      </c>
      <c r="D17" s="345">
        <v>121317.592</v>
      </c>
      <c r="E17" s="341">
        <v>118624.341</v>
      </c>
      <c r="F17" s="336">
        <v>128485.629</v>
      </c>
      <c r="G17" s="345">
        <v>118848.04</v>
      </c>
      <c r="H17" s="341">
        <v>0</v>
      </c>
      <c r="I17" s="336">
        <v>0</v>
      </c>
      <c r="J17" s="345">
        <v>0</v>
      </c>
      <c r="K17" s="341">
        <v>0</v>
      </c>
      <c r="L17" s="336">
        <v>0</v>
      </c>
      <c r="M17" s="345">
        <v>0</v>
      </c>
      <c r="N17" s="283">
        <f t="shared" si="1"/>
        <v>685027.74</v>
      </c>
    </row>
    <row r="18" spans="1:14" x14ac:dyDescent="0.2">
      <c r="A18" s="222" t="s">
        <v>9</v>
      </c>
      <c r="B18" s="341">
        <v>525485.30299999996</v>
      </c>
      <c r="C18" s="336">
        <v>484847.95199999999</v>
      </c>
      <c r="D18" s="345">
        <v>535608.26300000004</v>
      </c>
      <c r="E18" s="341">
        <v>477634.50300000003</v>
      </c>
      <c r="F18" s="336">
        <v>504215.49099999998</v>
      </c>
      <c r="G18" s="345">
        <v>503924.8</v>
      </c>
      <c r="H18" s="341">
        <v>0</v>
      </c>
      <c r="I18" s="336">
        <v>0</v>
      </c>
      <c r="J18" s="345">
        <v>0</v>
      </c>
      <c r="K18" s="341">
        <v>0</v>
      </c>
      <c r="L18" s="336">
        <v>0</v>
      </c>
      <c r="M18" s="345">
        <v>0</v>
      </c>
      <c r="N18" s="283">
        <f t="shared" si="1"/>
        <v>3031716.3119999999</v>
      </c>
    </row>
    <row r="19" spans="1:14" x14ac:dyDescent="0.2">
      <c r="A19" s="222" t="s">
        <v>132</v>
      </c>
      <c r="B19" s="341">
        <v>204214.18631090701</v>
      </c>
      <c r="C19" s="336">
        <v>173664.11193856099</v>
      </c>
      <c r="D19" s="345">
        <v>193610.21748935501</v>
      </c>
      <c r="E19" s="341">
        <v>160588.80110227398</v>
      </c>
      <c r="F19" s="336">
        <v>149790.55105247101</v>
      </c>
      <c r="G19" s="345">
        <v>151451.941394867</v>
      </c>
      <c r="H19" s="341">
        <v>0</v>
      </c>
      <c r="I19" s="336">
        <v>0</v>
      </c>
      <c r="J19" s="345">
        <v>0</v>
      </c>
      <c r="K19" s="341">
        <v>0</v>
      </c>
      <c r="L19" s="336">
        <v>0</v>
      </c>
      <c r="M19" s="345">
        <v>0</v>
      </c>
      <c r="N19" s="283">
        <f t="shared" si="1"/>
        <v>1033319.809288435</v>
      </c>
    </row>
    <row r="20" spans="1:14" x14ac:dyDescent="0.2">
      <c r="A20" s="222" t="s">
        <v>130</v>
      </c>
      <c r="B20" s="341">
        <v>468715.90968909301</v>
      </c>
      <c r="C20" s="336">
        <v>390204.84206143895</v>
      </c>
      <c r="D20" s="345">
        <v>394434.36951064499</v>
      </c>
      <c r="E20" s="341">
        <v>353524.558897726</v>
      </c>
      <c r="F20" s="336">
        <v>268116.67794753</v>
      </c>
      <c r="G20" s="345">
        <v>240268.30100000001</v>
      </c>
      <c r="H20" s="341">
        <v>0</v>
      </c>
      <c r="I20" s="336">
        <v>0</v>
      </c>
      <c r="J20" s="345">
        <v>0</v>
      </c>
      <c r="K20" s="341">
        <v>0</v>
      </c>
      <c r="L20" s="336">
        <v>0</v>
      </c>
      <c r="M20" s="345">
        <v>0</v>
      </c>
      <c r="N20" s="283">
        <f t="shared" si="1"/>
        <v>2115264.6591064329</v>
      </c>
    </row>
    <row r="21" spans="1:14" x14ac:dyDescent="0.2">
      <c r="A21" s="331" t="s">
        <v>56</v>
      </c>
      <c r="B21" s="342">
        <f>SUM(B22:B25)</f>
        <v>556174.80099999998</v>
      </c>
      <c r="C21" s="340">
        <f t="shared" ref="C21:M21" si="4">SUM(C22:C25)</f>
        <v>492306.99399999995</v>
      </c>
      <c r="D21" s="346">
        <f t="shared" si="4"/>
        <v>535844.67700000003</v>
      </c>
      <c r="E21" s="342">
        <f t="shared" si="4"/>
        <v>483956.29000000004</v>
      </c>
      <c r="F21" s="340">
        <f t="shared" si="4"/>
        <v>459691.86399999994</v>
      </c>
      <c r="G21" s="346">
        <f t="shared" si="4"/>
        <v>453156.125</v>
      </c>
      <c r="H21" s="342">
        <f t="shared" si="4"/>
        <v>0</v>
      </c>
      <c r="I21" s="340">
        <f t="shared" si="4"/>
        <v>0</v>
      </c>
      <c r="J21" s="346">
        <f t="shared" si="4"/>
        <v>0</v>
      </c>
      <c r="K21" s="342">
        <f t="shared" si="4"/>
        <v>0</v>
      </c>
      <c r="L21" s="340">
        <f t="shared" si="4"/>
        <v>0</v>
      </c>
      <c r="M21" s="346">
        <f t="shared" si="4"/>
        <v>0</v>
      </c>
      <c r="N21" s="329">
        <f t="shared" si="1"/>
        <v>2981130.7510000002</v>
      </c>
    </row>
    <row r="22" spans="1:14" x14ac:dyDescent="0.2">
      <c r="A22" s="222" t="s">
        <v>8</v>
      </c>
      <c r="B22" s="341">
        <v>8912.875</v>
      </c>
      <c r="C22" s="336">
        <v>9390.07</v>
      </c>
      <c r="D22" s="345">
        <v>13670.468000000001</v>
      </c>
      <c r="E22" s="341">
        <v>11733.905000000001</v>
      </c>
      <c r="F22" s="336">
        <v>11023.375</v>
      </c>
      <c r="G22" s="345">
        <v>9510.4480000000003</v>
      </c>
      <c r="H22" s="341">
        <v>0</v>
      </c>
      <c r="I22" s="336">
        <v>0</v>
      </c>
      <c r="J22" s="345">
        <v>0</v>
      </c>
      <c r="K22" s="341">
        <v>0</v>
      </c>
      <c r="L22" s="336">
        <v>0</v>
      </c>
      <c r="M22" s="345">
        <v>0</v>
      </c>
      <c r="N22" s="283">
        <f t="shared" si="1"/>
        <v>64241.141000000003</v>
      </c>
    </row>
    <row r="23" spans="1:14" x14ac:dyDescent="0.2">
      <c r="A23" s="222" t="s">
        <v>9</v>
      </c>
      <c r="B23" s="341">
        <v>268723.52</v>
      </c>
      <c r="C23" s="336">
        <v>241639.579</v>
      </c>
      <c r="D23" s="345">
        <v>268908.27600000001</v>
      </c>
      <c r="E23" s="341">
        <v>246479.93400000001</v>
      </c>
      <c r="F23" s="336">
        <v>255649.08</v>
      </c>
      <c r="G23" s="345">
        <v>260909.204</v>
      </c>
      <c r="H23" s="341">
        <v>0</v>
      </c>
      <c r="I23" s="336">
        <v>0</v>
      </c>
      <c r="J23" s="345">
        <v>0</v>
      </c>
      <c r="K23" s="341">
        <v>0</v>
      </c>
      <c r="L23" s="336">
        <v>0</v>
      </c>
      <c r="M23" s="345">
        <v>0</v>
      </c>
      <c r="N23" s="283">
        <f t="shared" si="1"/>
        <v>1542309.5929999999</v>
      </c>
    </row>
    <row r="24" spans="1:14" x14ac:dyDescent="0.2">
      <c r="A24" s="222" t="s">
        <v>132</v>
      </c>
      <c r="B24" s="341">
        <v>122300</v>
      </c>
      <c r="C24" s="336">
        <v>107700</v>
      </c>
      <c r="D24" s="345">
        <v>115700</v>
      </c>
      <c r="E24" s="341">
        <v>88700</v>
      </c>
      <c r="F24" s="336">
        <v>79700</v>
      </c>
      <c r="G24" s="345">
        <v>73000</v>
      </c>
      <c r="H24" s="341">
        <v>0</v>
      </c>
      <c r="I24" s="336">
        <v>0</v>
      </c>
      <c r="J24" s="345">
        <v>0</v>
      </c>
      <c r="K24" s="341">
        <v>0</v>
      </c>
      <c r="L24" s="336">
        <v>0</v>
      </c>
      <c r="M24" s="345">
        <v>0</v>
      </c>
      <c r="N24" s="283">
        <f t="shared" si="1"/>
        <v>587100</v>
      </c>
    </row>
    <row r="25" spans="1:14" x14ac:dyDescent="0.2">
      <c r="A25" s="222" t="s">
        <v>130</v>
      </c>
      <c r="B25" s="341">
        <v>156238.40599999999</v>
      </c>
      <c r="C25" s="336">
        <v>133577.345</v>
      </c>
      <c r="D25" s="345">
        <v>137565.93299999999</v>
      </c>
      <c r="E25" s="341">
        <v>137042.451</v>
      </c>
      <c r="F25" s="336">
        <v>113319.409</v>
      </c>
      <c r="G25" s="345">
        <v>109736.473</v>
      </c>
      <c r="H25" s="341">
        <v>0</v>
      </c>
      <c r="I25" s="336">
        <v>0</v>
      </c>
      <c r="J25" s="345">
        <v>0</v>
      </c>
      <c r="K25" s="341">
        <v>0</v>
      </c>
      <c r="L25" s="336">
        <v>0</v>
      </c>
      <c r="M25" s="345">
        <v>0</v>
      </c>
      <c r="N25" s="283">
        <f t="shared" si="1"/>
        <v>787480.01699999999</v>
      </c>
    </row>
    <row r="26" spans="1:14" x14ac:dyDescent="0.2">
      <c r="A26" s="331" t="s">
        <v>256</v>
      </c>
      <c r="B26" s="342">
        <f>SUM(B27:B30)</f>
        <v>4960.3239999999996</v>
      </c>
      <c r="C26" s="340">
        <f t="shared" ref="C26:M26" si="5">SUM(C27:C30)</f>
        <v>4760.3899999999994</v>
      </c>
      <c r="D26" s="346">
        <f t="shared" si="5"/>
        <v>5133.2510000000002</v>
      </c>
      <c r="E26" s="342">
        <f t="shared" si="5"/>
        <v>4872.9570000000003</v>
      </c>
      <c r="F26" s="340">
        <f t="shared" si="5"/>
        <v>4775.0480000000007</v>
      </c>
      <c r="G26" s="346">
        <f t="shared" si="5"/>
        <v>4790.87</v>
      </c>
      <c r="H26" s="342">
        <f t="shared" si="5"/>
        <v>0</v>
      </c>
      <c r="I26" s="340">
        <f t="shared" si="5"/>
        <v>0</v>
      </c>
      <c r="J26" s="346">
        <f t="shared" si="5"/>
        <v>0</v>
      </c>
      <c r="K26" s="342">
        <f t="shared" si="5"/>
        <v>0</v>
      </c>
      <c r="L26" s="340">
        <f t="shared" si="5"/>
        <v>0</v>
      </c>
      <c r="M26" s="346">
        <f t="shared" si="5"/>
        <v>0</v>
      </c>
      <c r="N26" s="329">
        <f t="shared" si="1"/>
        <v>29292.84</v>
      </c>
    </row>
    <row r="27" spans="1:14" x14ac:dyDescent="0.2">
      <c r="A27" s="222" t="s">
        <v>8</v>
      </c>
      <c r="B27" s="341">
        <v>0</v>
      </c>
      <c r="C27" s="336">
        <v>0</v>
      </c>
      <c r="D27" s="345">
        <v>0</v>
      </c>
      <c r="E27" s="341">
        <v>0</v>
      </c>
      <c r="F27" s="336">
        <v>0</v>
      </c>
      <c r="G27" s="345">
        <v>0</v>
      </c>
      <c r="H27" s="341">
        <v>0</v>
      </c>
      <c r="I27" s="336">
        <v>0</v>
      </c>
      <c r="J27" s="345">
        <v>0</v>
      </c>
      <c r="K27" s="341">
        <v>0</v>
      </c>
      <c r="L27" s="336">
        <v>0</v>
      </c>
      <c r="M27" s="345">
        <v>0</v>
      </c>
      <c r="N27" s="283">
        <f t="shared" si="1"/>
        <v>0</v>
      </c>
    </row>
    <row r="28" spans="1:14" x14ac:dyDescent="0.2">
      <c r="A28" s="222" t="s">
        <v>9</v>
      </c>
      <c r="B28" s="341">
        <v>4870.0709999999999</v>
      </c>
      <c r="C28" s="336">
        <v>4676.4399999999996</v>
      </c>
      <c r="D28" s="345">
        <v>5047.0910000000003</v>
      </c>
      <c r="E28" s="341">
        <v>4797.058</v>
      </c>
      <c r="F28" s="336">
        <v>4705.7290000000003</v>
      </c>
      <c r="G28" s="345">
        <v>4720.5789999999997</v>
      </c>
      <c r="H28" s="341">
        <v>0</v>
      </c>
      <c r="I28" s="336">
        <v>0</v>
      </c>
      <c r="J28" s="345">
        <v>0</v>
      </c>
      <c r="K28" s="341">
        <v>0</v>
      </c>
      <c r="L28" s="336">
        <v>0</v>
      </c>
      <c r="M28" s="345">
        <v>0</v>
      </c>
      <c r="N28" s="283">
        <f t="shared" si="1"/>
        <v>28816.968000000001</v>
      </c>
    </row>
    <row r="29" spans="1:14" x14ac:dyDescent="0.2">
      <c r="A29" s="222" t="s">
        <v>132</v>
      </c>
      <c r="B29" s="341">
        <v>90.253</v>
      </c>
      <c r="C29" s="336">
        <v>83.95</v>
      </c>
      <c r="D29" s="345">
        <v>86.16</v>
      </c>
      <c r="E29" s="341">
        <v>75.899000000000001</v>
      </c>
      <c r="F29" s="336">
        <v>69.319000000000003</v>
      </c>
      <c r="G29" s="345">
        <v>70.290999999999997</v>
      </c>
      <c r="H29" s="341">
        <v>0</v>
      </c>
      <c r="I29" s="336">
        <v>0</v>
      </c>
      <c r="J29" s="345">
        <v>0</v>
      </c>
      <c r="K29" s="341">
        <v>0</v>
      </c>
      <c r="L29" s="336">
        <v>0</v>
      </c>
      <c r="M29" s="345">
        <v>0</v>
      </c>
      <c r="N29" s="283">
        <f t="shared" si="1"/>
        <v>475.87200000000001</v>
      </c>
    </row>
    <row r="30" spans="1:14" x14ac:dyDescent="0.2">
      <c r="A30" s="226" t="s">
        <v>130</v>
      </c>
      <c r="B30" s="344">
        <v>0</v>
      </c>
      <c r="C30" s="339">
        <v>0</v>
      </c>
      <c r="D30" s="348">
        <v>0</v>
      </c>
      <c r="E30" s="344">
        <v>0</v>
      </c>
      <c r="F30" s="339">
        <v>0</v>
      </c>
      <c r="G30" s="348">
        <v>0</v>
      </c>
      <c r="H30" s="344">
        <v>0</v>
      </c>
      <c r="I30" s="339">
        <v>0</v>
      </c>
      <c r="J30" s="348">
        <v>0</v>
      </c>
      <c r="K30" s="344">
        <v>0</v>
      </c>
      <c r="L30" s="339">
        <v>0</v>
      </c>
      <c r="M30" s="348">
        <v>0</v>
      </c>
      <c r="N30" s="285">
        <f t="shared" si="1"/>
        <v>0</v>
      </c>
    </row>
    <row r="31" spans="1:14" x14ac:dyDescent="0.2">
      <c r="A31" s="20"/>
      <c r="B31" s="19"/>
      <c r="N31" s="349" t="s">
        <v>306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 x14ac:dyDescent="0.25">
      <c r="A1" s="324" t="s">
        <v>407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35" t="str">
        <f>'3.1'!N1</f>
        <v>II. čtvrtletí 2022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85" t="str">
        <f>'3.1'!A4</f>
        <v>2022</v>
      </c>
      <c r="B3" s="555" t="s">
        <v>180</v>
      </c>
      <c r="C3" s="551"/>
      <c r="D3" s="556"/>
      <c r="E3" s="555" t="s">
        <v>182</v>
      </c>
      <c r="F3" s="551"/>
      <c r="G3" s="556"/>
      <c r="H3" s="555" t="s">
        <v>183</v>
      </c>
      <c r="I3" s="551"/>
      <c r="J3" s="556"/>
      <c r="K3" s="555" t="s">
        <v>184</v>
      </c>
      <c r="L3" s="551"/>
      <c r="M3" s="556"/>
      <c r="N3" s="551" t="s">
        <v>53</v>
      </c>
    </row>
    <row r="4" spans="1:20" x14ac:dyDescent="0.2">
      <c r="A4" s="557"/>
      <c r="B4" s="445" t="s">
        <v>60</v>
      </c>
      <c r="C4" s="446" t="s">
        <v>61</v>
      </c>
      <c r="D4" s="447" t="s">
        <v>62</v>
      </c>
      <c r="E4" s="445" t="s">
        <v>63</v>
      </c>
      <c r="F4" s="446" t="s">
        <v>64</v>
      </c>
      <c r="G4" s="447" t="s">
        <v>65</v>
      </c>
      <c r="H4" s="445" t="s">
        <v>66</v>
      </c>
      <c r="I4" s="446" t="s">
        <v>67</v>
      </c>
      <c r="J4" s="447" t="s">
        <v>68</v>
      </c>
      <c r="K4" s="445" t="s">
        <v>69</v>
      </c>
      <c r="L4" s="446" t="s">
        <v>70</v>
      </c>
      <c r="M4" s="447" t="s">
        <v>71</v>
      </c>
      <c r="N4" s="548" t="s">
        <v>53</v>
      </c>
    </row>
    <row r="5" spans="1:20" ht="12.75" customHeight="1" x14ac:dyDescent="0.2">
      <c r="A5" s="549" t="s">
        <v>96</v>
      </c>
      <c r="B5" s="472">
        <f>SUM(B6:D6)</f>
        <v>19086.465</v>
      </c>
      <c r="C5" s="473"/>
      <c r="D5" s="474"/>
      <c r="E5" s="472">
        <f>SUM(E6:G6)</f>
        <v>15937.577000000001</v>
      </c>
      <c r="F5" s="473"/>
      <c r="G5" s="474"/>
      <c r="H5" s="472">
        <f>SUM(H6:J6)</f>
        <v>0</v>
      </c>
      <c r="I5" s="473"/>
      <c r="J5" s="474"/>
      <c r="K5" s="472">
        <f>SUM(K6:M6)</f>
        <v>0</v>
      </c>
      <c r="L5" s="473"/>
      <c r="M5" s="474"/>
      <c r="N5" s="553">
        <f>SUM(N7:N9)</f>
        <v>35024.042000000001</v>
      </c>
    </row>
    <row r="6" spans="1:20" x14ac:dyDescent="0.2">
      <c r="A6" s="550"/>
      <c r="B6" s="228">
        <f>SUM(B7:B9)</f>
        <v>6710.5520000000006</v>
      </c>
      <c r="C6" s="224">
        <f t="shared" ref="C6:M6" si="0">SUM(C7:C9)</f>
        <v>5876.6479999999992</v>
      </c>
      <c r="D6" s="227">
        <f t="shared" si="0"/>
        <v>6499.2649999999994</v>
      </c>
      <c r="E6" s="228">
        <f t="shared" si="0"/>
        <v>5592.2440000000006</v>
      </c>
      <c r="F6" s="224">
        <f t="shared" si="0"/>
        <v>5222.451</v>
      </c>
      <c r="G6" s="227">
        <f t="shared" si="0"/>
        <v>5122.8820000000005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54"/>
    </row>
    <row r="7" spans="1:20" x14ac:dyDescent="0.2">
      <c r="A7" s="71" t="s">
        <v>25</v>
      </c>
      <c r="B7" s="353">
        <v>5092.924</v>
      </c>
      <c r="C7" s="350">
        <v>4297.2640000000001</v>
      </c>
      <c r="D7" s="352">
        <v>4966.08</v>
      </c>
      <c r="E7" s="353">
        <v>3926.2190000000001</v>
      </c>
      <c r="F7" s="350">
        <v>3708.1709999999998</v>
      </c>
      <c r="G7" s="352">
        <v>4119.0810000000001</v>
      </c>
      <c r="H7" s="353">
        <v>0</v>
      </c>
      <c r="I7" s="350">
        <v>0</v>
      </c>
      <c r="J7" s="352">
        <v>0</v>
      </c>
      <c r="K7" s="353">
        <v>0</v>
      </c>
      <c r="L7" s="350">
        <v>0</v>
      </c>
      <c r="M7" s="352">
        <v>0</v>
      </c>
      <c r="N7" s="283">
        <f>SUM(B7:M7)</f>
        <v>26109.739000000001</v>
      </c>
    </row>
    <row r="8" spans="1:20" x14ac:dyDescent="0.2">
      <c r="A8" s="71" t="s">
        <v>37</v>
      </c>
      <c r="B8" s="353">
        <v>43.774000000000001</v>
      </c>
      <c r="C8" s="336">
        <v>15.217000000000001</v>
      </c>
      <c r="D8" s="345">
        <v>63.231999999999999</v>
      </c>
      <c r="E8" s="341">
        <v>25.76</v>
      </c>
      <c r="F8" s="336">
        <v>25.5</v>
      </c>
      <c r="G8" s="345">
        <v>32.773000000000003</v>
      </c>
      <c r="H8" s="341">
        <v>0</v>
      </c>
      <c r="I8" s="336">
        <v>0</v>
      </c>
      <c r="J8" s="345">
        <v>0</v>
      </c>
      <c r="K8" s="341">
        <v>0</v>
      </c>
      <c r="L8" s="336">
        <v>0</v>
      </c>
      <c r="M8" s="345">
        <v>0</v>
      </c>
      <c r="N8" s="283">
        <f>SUM(B8:M8)</f>
        <v>206.256</v>
      </c>
    </row>
    <row r="9" spans="1:20" x14ac:dyDescent="0.2">
      <c r="A9" s="71" t="s">
        <v>40</v>
      </c>
      <c r="B9" s="353">
        <v>1573.854</v>
      </c>
      <c r="C9" s="336">
        <v>1564.1669999999999</v>
      </c>
      <c r="D9" s="345">
        <v>1469.953</v>
      </c>
      <c r="E9" s="341">
        <v>1640.2650000000001</v>
      </c>
      <c r="F9" s="336">
        <v>1488.78</v>
      </c>
      <c r="G9" s="345">
        <v>971.02800000000002</v>
      </c>
      <c r="H9" s="341">
        <v>0</v>
      </c>
      <c r="I9" s="336">
        <v>0</v>
      </c>
      <c r="J9" s="345">
        <v>0</v>
      </c>
      <c r="K9" s="341">
        <v>0</v>
      </c>
      <c r="L9" s="336">
        <v>0</v>
      </c>
      <c r="M9" s="345">
        <v>0</v>
      </c>
      <c r="N9" s="283">
        <f>SUM(B9:M9)</f>
        <v>8708.0470000000005</v>
      </c>
    </row>
    <row r="10" spans="1:20" ht="12.75" customHeight="1" x14ac:dyDescent="0.2">
      <c r="A10" s="549" t="s">
        <v>97</v>
      </c>
      <c r="B10" s="472">
        <f>SUM(B11:D11)</f>
        <v>-19086.463</v>
      </c>
      <c r="C10" s="473"/>
      <c r="D10" s="474"/>
      <c r="E10" s="472">
        <f>SUM(E11:G11)</f>
        <v>-15937.575999999999</v>
      </c>
      <c r="F10" s="473"/>
      <c r="G10" s="474"/>
      <c r="H10" s="472">
        <f>SUM(H11:J11)</f>
        <v>0</v>
      </c>
      <c r="I10" s="473"/>
      <c r="J10" s="474"/>
      <c r="K10" s="472">
        <f>SUM(K11:M11)</f>
        <v>0</v>
      </c>
      <c r="L10" s="473"/>
      <c r="M10" s="474"/>
      <c r="N10" s="553">
        <f>SUM(N12:N17)</f>
        <v>-35024.038999999997</v>
      </c>
    </row>
    <row r="11" spans="1:20" x14ac:dyDescent="0.2">
      <c r="A11" s="550"/>
      <c r="B11" s="228">
        <f>SUM(B12:B17)</f>
        <v>-6710.5509999999995</v>
      </c>
      <c r="C11" s="224">
        <f t="shared" ref="C11:M11" si="1">SUM(C12:C17)</f>
        <v>-5876.6469999999999</v>
      </c>
      <c r="D11" s="227">
        <f t="shared" si="1"/>
        <v>-6499.2649999999994</v>
      </c>
      <c r="E11" s="228">
        <f t="shared" si="1"/>
        <v>-5592.2429999999986</v>
      </c>
      <c r="F11" s="224">
        <f t="shared" si="1"/>
        <v>-5222.451</v>
      </c>
      <c r="G11" s="227">
        <f t="shared" si="1"/>
        <v>-5122.8819999999996</v>
      </c>
      <c r="H11" s="228">
        <f t="shared" si="1"/>
        <v>0</v>
      </c>
      <c r="I11" s="224">
        <f t="shared" si="1"/>
        <v>0</v>
      </c>
      <c r="J11" s="227">
        <f t="shared" si="1"/>
        <v>0</v>
      </c>
      <c r="K11" s="228">
        <f t="shared" si="1"/>
        <v>0</v>
      </c>
      <c r="L11" s="224">
        <f t="shared" si="1"/>
        <v>0</v>
      </c>
      <c r="M11" s="227">
        <f t="shared" si="1"/>
        <v>0</v>
      </c>
      <c r="N11" s="554"/>
    </row>
    <row r="12" spans="1:20" x14ac:dyDescent="0.2">
      <c r="A12" s="71" t="s">
        <v>38</v>
      </c>
      <c r="B12" s="353">
        <v>-3783.6379999999999</v>
      </c>
      <c r="C12" s="336">
        <v>-3314.1509999999998</v>
      </c>
      <c r="D12" s="345">
        <v>-3339.846</v>
      </c>
      <c r="E12" s="341">
        <v>-3175.297</v>
      </c>
      <c r="F12" s="336">
        <v>-3021.4430000000002</v>
      </c>
      <c r="G12" s="345">
        <v>-2865.154</v>
      </c>
      <c r="H12" s="341">
        <v>0</v>
      </c>
      <c r="I12" s="336">
        <v>0</v>
      </c>
      <c r="J12" s="345">
        <v>0</v>
      </c>
      <c r="K12" s="341">
        <v>0</v>
      </c>
      <c r="L12" s="336">
        <v>0</v>
      </c>
      <c r="M12" s="345">
        <v>0</v>
      </c>
      <c r="N12" s="283">
        <f t="shared" ref="N12:N17" si="2">SUM(B12:M12)</f>
        <v>-19499.528999999999</v>
      </c>
    </row>
    <row r="13" spans="1:20" x14ac:dyDescent="0.2">
      <c r="A13" s="71" t="s">
        <v>39</v>
      </c>
      <c r="B13" s="353">
        <v>-2675.0639999999999</v>
      </c>
      <c r="C13" s="336">
        <v>-2329.194</v>
      </c>
      <c r="D13" s="345">
        <v>-2957.08</v>
      </c>
      <c r="E13" s="341">
        <v>-2238.424</v>
      </c>
      <c r="F13" s="336">
        <v>-2042.8420000000001</v>
      </c>
      <c r="G13" s="345">
        <v>-2121.1610000000001</v>
      </c>
      <c r="H13" s="341">
        <v>0</v>
      </c>
      <c r="I13" s="336">
        <v>0</v>
      </c>
      <c r="J13" s="345">
        <v>0</v>
      </c>
      <c r="K13" s="341">
        <v>0</v>
      </c>
      <c r="L13" s="336">
        <v>0</v>
      </c>
      <c r="M13" s="345">
        <v>0</v>
      </c>
      <c r="N13" s="283">
        <f t="shared" si="2"/>
        <v>-14363.764999999999</v>
      </c>
    </row>
    <row r="14" spans="1:20" x14ac:dyDescent="0.2">
      <c r="A14" s="71" t="s">
        <v>41</v>
      </c>
      <c r="B14" s="353">
        <v>0</v>
      </c>
      <c r="C14" s="336">
        <v>0</v>
      </c>
      <c r="D14" s="345">
        <v>0</v>
      </c>
      <c r="E14" s="341">
        <v>0</v>
      </c>
      <c r="F14" s="336">
        <v>0</v>
      </c>
      <c r="G14" s="345">
        <v>0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2"/>
        <v>0</v>
      </c>
    </row>
    <row r="15" spans="1:20" x14ac:dyDescent="0.2">
      <c r="A15" s="71" t="s">
        <v>31</v>
      </c>
      <c r="B15" s="353">
        <v>-135.21700000000001</v>
      </c>
      <c r="C15" s="336">
        <v>-117.657</v>
      </c>
      <c r="D15" s="345">
        <v>-102.053</v>
      </c>
      <c r="E15" s="341">
        <v>-99.980999999999995</v>
      </c>
      <c r="F15" s="336">
        <v>-77.793999999999997</v>
      </c>
      <c r="G15" s="345">
        <v>-45.305999999999997</v>
      </c>
      <c r="H15" s="341">
        <v>0</v>
      </c>
      <c r="I15" s="336">
        <v>0</v>
      </c>
      <c r="J15" s="345">
        <v>0</v>
      </c>
      <c r="K15" s="341">
        <v>0</v>
      </c>
      <c r="L15" s="336">
        <v>0</v>
      </c>
      <c r="M15" s="345">
        <v>0</v>
      </c>
      <c r="N15" s="283">
        <f t="shared" si="2"/>
        <v>-578.00800000000004</v>
      </c>
    </row>
    <row r="16" spans="1:20" x14ac:dyDescent="0.2">
      <c r="A16" s="71" t="s">
        <v>207</v>
      </c>
      <c r="B16" s="353">
        <v>-7.9249999999999998</v>
      </c>
      <c r="C16" s="336">
        <v>-10.438000000000001</v>
      </c>
      <c r="D16" s="345">
        <v>-5.5449999999999999</v>
      </c>
      <c r="E16" s="341">
        <v>-8.8550000000000004</v>
      </c>
      <c r="F16" s="336">
        <v>-18.004999999999999</v>
      </c>
      <c r="G16" s="345">
        <v>-12.071</v>
      </c>
      <c r="H16" s="341">
        <v>0</v>
      </c>
      <c r="I16" s="336">
        <v>0</v>
      </c>
      <c r="J16" s="345">
        <v>0</v>
      </c>
      <c r="K16" s="341">
        <v>0</v>
      </c>
      <c r="L16" s="336">
        <v>0</v>
      </c>
      <c r="M16" s="345">
        <v>0</v>
      </c>
      <c r="N16" s="283">
        <f t="shared" si="2"/>
        <v>-62.838999999999999</v>
      </c>
    </row>
    <row r="17" spans="1:14" x14ac:dyDescent="0.2">
      <c r="A17" s="437" t="s">
        <v>93</v>
      </c>
      <c r="B17" s="354">
        <v>-108.70699999999999</v>
      </c>
      <c r="C17" s="339">
        <v>-105.20699999999999</v>
      </c>
      <c r="D17" s="348">
        <v>-94.741</v>
      </c>
      <c r="E17" s="344">
        <v>-69.686000000000007</v>
      </c>
      <c r="F17" s="339">
        <v>-62.366999999999997</v>
      </c>
      <c r="G17" s="348">
        <v>-79.19</v>
      </c>
      <c r="H17" s="344">
        <v>0</v>
      </c>
      <c r="I17" s="339">
        <v>0</v>
      </c>
      <c r="J17" s="348">
        <v>0</v>
      </c>
      <c r="K17" s="344">
        <v>0</v>
      </c>
      <c r="L17" s="339">
        <v>0</v>
      </c>
      <c r="M17" s="348">
        <v>0</v>
      </c>
      <c r="N17" s="285">
        <f t="shared" si="2"/>
        <v>-519.89800000000002</v>
      </c>
    </row>
    <row r="18" spans="1:14" x14ac:dyDescent="0.2">
      <c r="B18" s="21"/>
      <c r="N18" s="349" t="s">
        <v>282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85" t="str">
        <f>'3.1'!A4</f>
        <v>2022</v>
      </c>
      <c r="B21" s="555" t="s">
        <v>180</v>
      </c>
      <c r="C21" s="551"/>
      <c r="D21" s="556"/>
      <c r="E21" s="555" t="s">
        <v>182</v>
      </c>
      <c r="F21" s="551"/>
      <c r="G21" s="556"/>
      <c r="H21" s="555" t="s">
        <v>183</v>
      </c>
      <c r="I21" s="551"/>
      <c r="J21" s="556"/>
      <c r="K21" s="555" t="s">
        <v>184</v>
      </c>
      <c r="L21" s="551"/>
      <c r="M21" s="556"/>
      <c r="N21" s="551" t="s">
        <v>53</v>
      </c>
    </row>
    <row r="22" spans="1:14" x14ac:dyDescent="0.2">
      <c r="A22" s="557"/>
      <c r="B22" s="445" t="s">
        <v>60</v>
      </c>
      <c r="C22" s="446" t="s">
        <v>61</v>
      </c>
      <c r="D22" s="447" t="s">
        <v>62</v>
      </c>
      <c r="E22" s="445" t="s">
        <v>63</v>
      </c>
      <c r="F22" s="446" t="s">
        <v>64</v>
      </c>
      <c r="G22" s="447" t="s">
        <v>65</v>
      </c>
      <c r="H22" s="445" t="s">
        <v>66</v>
      </c>
      <c r="I22" s="446" t="s">
        <v>67</v>
      </c>
      <c r="J22" s="447" t="s">
        <v>68</v>
      </c>
      <c r="K22" s="445" t="s">
        <v>69</v>
      </c>
      <c r="L22" s="446" t="s">
        <v>70</v>
      </c>
      <c r="M22" s="447" t="s">
        <v>71</v>
      </c>
      <c r="N22" s="548" t="s">
        <v>53</v>
      </c>
    </row>
    <row r="23" spans="1:14" ht="12.75" customHeight="1" x14ac:dyDescent="0.2">
      <c r="A23" s="549" t="s">
        <v>98</v>
      </c>
      <c r="B23" s="472">
        <f>SUM(B24:D24)</f>
        <v>17928.574094</v>
      </c>
      <c r="C23" s="473"/>
      <c r="D23" s="474"/>
      <c r="E23" s="472">
        <f>SUM(E24:G24)</f>
        <v>15137.995636</v>
      </c>
      <c r="F23" s="473"/>
      <c r="G23" s="474"/>
      <c r="H23" s="472">
        <f>SUM(H24:J24)</f>
        <v>0</v>
      </c>
      <c r="I23" s="473"/>
      <c r="J23" s="474"/>
      <c r="K23" s="472">
        <f>SUM(K24:M24)</f>
        <v>0</v>
      </c>
      <c r="L23" s="473"/>
      <c r="M23" s="474"/>
      <c r="N23" s="553">
        <f>SUM(N25:N29)</f>
        <v>33066.569730000003</v>
      </c>
    </row>
    <row r="24" spans="1:14" x14ac:dyDescent="0.2">
      <c r="A24" s="550"/>
      <c r="B24" s="228">
        <f>SUM(B25:B29)</f>
        <v>6346.9342880000004</v>
      </c>
      <c r="C24" s="224">
        <f t="shared" ref="C24:M24" si="3">SUM(C25:C29)</f>
        <v>5562.5050999999994</v>
      </c>
      <c r="D24" s="227">
        <f t="shared" si="3"/>
        <v>6019.1347060000007</v>
      </c>
      <c r="E24" s="228">
        <f t="shared" si="3"/>
        <v>5368.0426069999994</v>
      </c>
      <c r="F24" s="224">
        <f t="shared" si="3"/>
        <v>4985.6255890000002</v>
      </c>
      <c r="G24" s="227">
        <f t="shared" si="3"/>
        <v>4784.32744</v>
      </c>
      <c r="H24" s="228">
        <f t="shared" si="3"/>
        <v>0</v>
      </c>
      <c r="I24" s="224">
        <f t="shared" si="3"/>
        <v>0</v>
      </c>
      <c r="J24" s="227">
        <f t="shared" si="3"/>
        <v>0</v>
      </c>
      <c r="K24" s="228">
        <f t="shared" si="3"/>
        <v>0</v>
      </c>
      <c r="L24" s="224">
        <f t="shared" si="3"/>
        <v>0</v>
      </c>
      <c r="M24" s="227">
        <f t="shared" si="3"/>
        <v>0</v>
      </c>
      <c r="N24" s="554">
        <f>SUM(N25:N29)</f>
        <v>33066.569730000003</v>
      </c>
    </row>
    <row r="25" spans="1:14" x14ac:dyDescent="0.2">
      <c r="A25" s="71" t="s">
        <v>23</v>
      </c>
      <c r="B25" s="355">
        <v>3783.6378140000002</v>
      </c>
      <c r="C25" s="351">
        <v>3314.1510870000002</v>
      </c>
      <c r="D25" s="356">
        <v>3339.8460200000004</v>
      </c>
      <c r="E25" s="355">
        <v>3175.2972110000001</v>
      </c>
      <c r="F25" s="351">
        <v>3021.4431919999993</v>
      </c>
      <c r="G25" s="356">
        <v>2865.1541610000004</v>
      </c>
      <c r="H25" s="355">
        <v>0</v>
      </c>
      <c r="I25" s="351">
        <v>0</v>
      </c>
      <c r="J25" s="356">
        <v>0</v>
      </c>
      <c r="K25" s="355">
        <v>0</v>
      </c>
      <c r="L25" s="351">
        <v>0</v>
      </c>
      <c r="M25" s="356">
        <v>0</v>
      </c>
      <c r="N25" s="283">
        <f>SUM(B25:M25)</f>
        <v>19499.529484999999</v>
      </c>
    </row>
    <row r="26" spans="1:14" x14ac:dyDescent="0.2">
      <c r="A26" s="71" t="s">
        <v>24</v>
      </c>
      <c r="B26" s="355">
        <v>674.15849800000001</v>
      </c>
      <c r="C26" s="351">
        <v>592.36712299999988</v>
      </c>
      <c r="D26" s="356">
        <v>624.46188499999994</v>
      </c>
      <c r="E26" s="355">
        <v>593.82963199999995</v>
      </c>
      <c r="F26" s="351">
        <v>516.95922599999994</v>
      </c>
      <c r="G26" s="356">
        <v>482.02261200000004</v>
      </c>
      <c r="H26" s="355">
        <v>0</v>
      </c>
      <c r="I26" s="351">
        <v>0</v>
      </c>
      <c r="J26" s="356">
        <v>0</v>
      </c>
      <c r="K26" s="355">
        <v>0</v>
      </c>
      <c r="L26" s="351">
        <v>0</v>
      </c>
      <c r="M26" s="356">
        <v>0</v>
      </c>
      <c r="N26" s="283">
        <f>SUM(B26:M26)</f>
        <v>3483.7989759999996</v>
      </c>
    </row>
    <row r="27" spans="1:14" x14ac:dyDescent="0.2">
      <c r="A27" s="71" t="s">
        <v>25</v>
      </c>
      <c r="B27" s="355">
        <v>1652.0356280000003</v>
      </c>
      <c r="C27" s="351">
        <v>1451.0471910000001</v>
      </c>
      <c r="D27" s="356">
        <v>1844.416772994</v>
      </c>
      <c r="E27" s="355">
        <v>1416.000364</v>
      </c>
      <c r="F27" s="351">
        <v>1272.2661410000001</v>
      </c>
      <c r="G27" s="356">
        <v>1193.5944019999997</v>
      </c>
      <c r="H27" s="355">
        <v>0</v>
      </c>
      <c r="I27" s="351">
        <v>0</v>
      </c>
      <c r="J27" s="356">
        <v>0</v>
      </c>
      <c r="K27" s="355">
        <v>0</v>
      </c>
      <c r="L27" s="351">
        <v>0</v>
      </c>
      <c r="M27" s="356">
        <v>0</v>
      </c>
      <c r="N27" s="283">
        <f>SUM(B27:M27)</f>
        <v>8829.3604989939995</v>
      </c>
    </row>
    <row r="28" spans="1:14" x14ac:dyDescent="0.2">
      <c r="A28" s="71" t="s">
        <v>26</v>
      </c>
      <c r="B28" s="355">
        <v>181.02677899999998</v>
      </c>
      <c r="C28" s="351">
        <v>154.80293499999999</v>
      </c>
      <c r="D28" s="356">
        <v>159.04818300600002</v>
      </c>
      <c r="E28" s="355">
        <v>138.27586900000003</v>
      </c>
      <c r="F28" s="351">
        <v>136.33096300000003</v>
      </c>
      <c r="G28" s="356">
        <v>205.415526</v>
      </c>
      <c r="H28" s="355">
        <v>0</v>
      </c>
      <c r="I28" s="351">
        <v>0</v>
      </c>
      <c r="J28" s="356">
        <v>0</v>
      </c>
      <c r="K28" s="355">
        <v>0</v>
      </c>
      <c r="L28" s="351">
        <v>0</v>
      </c>
      <c r="M28" s="356">
        <v>0</v>
      </c>
      <c r="N28" s="283">
        <f>SUM(B28:M28)</f>
        <v>974.90025500600007</v>
      </c>
    </row>
    <row r="29" spans="1:14" x14ac:dyDescent="0.2">
      <c r="A29" s="71" t="s">
        <v>40</v>
      </c>
      <c r="B29" s="355">
        <v>56.075568999999994</v>
      </c>
      <c r="C29" s="351">
        <v>50.136763999999992</v>
      </c>
      <c r="D29" s="356">
        <v>51.361845000000002</v>
      </c>
      <c r="E29" s="355">
        <v>44.639530999999998</v>
      </c>
      <c r="F29" s="351">
        <v>38.626067000000006</v>
      </c>
      <c r="G29" s="356">
        <v>38.140739000000004</v>
      </c>
      <c r="H29" s="355">
        <v>0</v>
      </c>
      <c r="I29" s="351">
        <v>0</v>
      </c>
      <c r="J29" s="356">
        <v>0</v>
      </c>
      <c r="K29" s="355">
        <v>0</v>
      </c>
      <c r="L29" s="351">
        <v>0</v>
      </c>
      <c r="M29" s="356">
        <v>0</v>
      </c>
      <c r="N29" s="283">
        <f>SUM(B29:M29)</f>
        <v>278.98051500000003</v>
      </c>
    </row>
    <row r="30" spans="1:14" ht="12.75" customHeight="1" x14ac:dyDescent="0.2">
      <c r="A30" s="549" t="s">
        <v>99</v>
      </c>
      <c r="B30" s="472">
        <f>SUM(B31:D31)</f>
        <v>-17928.574092999999</v>
      </c>
      <c r="C30" s="473"/>
      <c r="D30" s="474"/>
      <c r="E30" s="472">
        <f>SUM(E31:G31)</f>
        <v>-15137.995636999998</v>
      </c>
      <c r="F30" s="473"/>
      <c r="G30" s="474"/>
      <c r="H30" s="472">
        <f>SUM(H31:J31)</f>
        <v>0</v>
      </c>
      <c r="I30" s="473"/>
      <c r="J30" s="474"/>
      <c r="K30" s="472">
        <f>SUM(K31:M31)</f>
        <v>0</v>
      </c>
      <c r="L30" s="473"/>
      <c r="M30" s="474"/>
      <c r="N30" s="553">
        <f>SUM(N32:N43)</f>
        <v>-33066.569729999996</v>
      </c>
    </row>
    <row r="31" spans="1:14" x14ac:dyDescent="0.2">
      <c r="A31" s="550"/>
      <c r="B31" s="228">
        <f>SUM(B32:B43)</f>
        <v>-6346.9342869999991</v>
      </c>
      <c r="C31" s="224">
        <f t="shared" ref="C31:M31" si="4">SUM(C32:C43)</f>
        <v>-5562.5051000000003</v>
      </c>
      <c r="D31" s="227">
        <f t="shared" si="4"/>
        <v>-6019.1347060000007</v>
      </c>
      <c r="E31" s="228">
        <f t="shared" si="4"/>
        <v>-5368.0426070000003</v>
      </c>
      <c r="F31" s="224">
        <f t="shared" si="4"/>
        <v>-4985.6255890000002</v>
      </c>
      <c r="G31" s="227">
        <f t="shared" si="4"/>
        <v>-4784.3274409999976</v>
      </c>
      <c r="H31" s="228">
        <f t="shared" si="4"/>
        <v>0</v>
      </c>
      <c r="I31" s="224">
        <f t="shared" si="4"/>
        <v>0</v>
      </c>
      <c r="J31" s="227">
        <f t="shared" si="4"/>
        <v>0</v>
      </c>
      <c r="K31" s="228">
        <f t="shared" si="4"/>
        <v>0</v>
      </c>
      <c r="L31" s="224">
        <f t="shared" si="4"/>
        <v>0</v>
      </c>
      <c r="M31" s="227">
        <f t="shared" si="4"/>
        <v>0</v>
      </c>
      <c r="N31" s="554"/>
    </row>
    <row r="32" spans="1:14" ht="12" customHeight="1" x14ac:dyDescent="0.2">
      <c r="A32" s="71" t="s">
        <v>27</v>
      </c>
      <c r="B32" s="355">
        <v>-43.77384</v>
      </c>
      <c r="C32" s="351">
        <v>-15.216925000000002</v>
      </c>
      <c r="D32" s="356">
        <v>-63.231538</v>
      </c>
      <c r="E32" s="355">
        <v>-25.759610999999996</v>
      </c>
      <c r="F32" s="351">
        <v>-25.500159999999997</v>
      </c>
      <c r="G32" s="356">
        <v>-32.772919000000002</v>
      </c>
      <c r="H32" s="355">
        <v>0</v>
      </c>
      <c r="I32" s="351">
        <v>0</v>
      </c>
      <c r="J32" s="356">
        <v>0</v>
      </c>
      <c r="K32" s="355">
        <v>0</v>
      </c>
      <c r="L32" s="351">
        <v>0</v>
      </c>
      <c r="M32" s="356">
        <v>0</v>
      </c>
      <c r="N32" s="283">
        <f t="shared" ref="N32:N43" si="5">SUM(B32:M32)</f>
        <v>-206.25499300000001</v>
      </c>
    </row>
    <row r="33" spans="1:14" x14ac:dyDescent="0.2">
      <c r="A33" s="71" t="s">
        <v>28</v>
      </c>
      <c r="B33" s="355">
        <v>-674.15849800000001</v>
      </c>
      <c r="C33" s="351">
        <v>-592.36712299999999</v>
      </c>
      <c r="D33" s="356">
        <v>-624.46188500000005</v>
      </c>
      <c r="E33" s="355">
        <v>-593.82963199999995</v>
      </c>
      <c r="F33" s="351">
        <v>-516.95922600000006</v>
      </c>
      <c r="G33" s="356">
        <v>-482.02261199999998</v>
      </c>
      <c r="H33" s="355">
        <v>0</v>
      </c>
      <c r="I33" s="351">
        <v>0</v>
      </c>
      <c r="J33" s="356">
        <v>0</v>
      </c>
      <c r="K33" s="355">
        <v>0</v>
      </c>
      <c r="L33" s="351">
        <v>0</v>
      </c>
      <c r="M33" s="356">
        <v>0</v>
      </c>
      <c r="N33" s="283">
        <f t="shared" si="5"/>
        <v>-3483.798976</v>
      </c>
    </row>
    <row r="34" spans="1:14" x14ac:dyDescent="0.2">
      <c r="A34" s="71" t="s">
        <v>39</v>
      </c>
      <c r="B34" s="355">
        <v>-0.13388600000000003</v>
      </c>
      <c r="C34" s="351">
        <v>-0.108344</v>
      </c>
      <c r="D34" s="356">
        <v>-0.12367300000000001</v>
      </c>
      <c r="E34" s="355">
        <v>-5.1639999999999998E-2</v>
      </c>
      <c r="F34" s="351">
        <v>-2.7119000000000001E-2</v>
      </c>
      <c r="G34" s="356">
        <v>-0.45397899999999997</v>
      </c>
      <c r="H34" s="355">
        <v>0</v>
      </c>
      <c r="I34" s="351">
        <v>0</v>
      </c>
      <c r="J34" s="356">
        <v>0</v>
      </c>
      <c r="K34" s="355">
        <v>0</v>
      </c>
      <c r="L34" s="351">
        <v>0</v>
      </c>
      <c r="M34" s="356">
        <v>0</v>
      </c>
      <c r="N34" s="283">
        <f t="shared" si="5"/>
        <v>-0.89864100000000002</v>
      </c>
    </row>
    <row r="35" spans="1:14" x14ac:dyDescent="0.2">
      <c r="A35" s="71" t="s">
        <v>29</v>
      </c>
      <c r="B35" s="355">
        <v>-644.77041399999996</v>
      </c>
      <c r="C35" s="351">
        <v>-574.11938699999996</v>
      </c>
      <c r="D35" s="356">
        <v>-645.38170300000013</v>
      </c>
      <c r="E35" s="355">
        <v>-591.33232599999997</v>
      </c>
      <c r="F35" s="351">
        <v>-606.92030799999975</v>
      </c>
      <c r="G35" s="356">
        <v>-589.30783799999995</v>
      </c>
      <c r="H35" s="355">
        <v>0</v>
      </c>
      <c r="I35" s="351">
        <v>0</v>
      </c>
      <c r="J35" s="356">
        <v>0</v>
      </c>
      <c r="K35" s="355">
        <v>0</v>
      </c>
      <c r="L35" s="351">
        <v>0</v>
      </c>
      <c r="M35" s="356">
        <v>0</v>
      </c>
      <c r="N35" s="283">
        <f t="shared" si="5"/>
        <v>-3651.8319759999995</v>
      </c>
    </row>
    <row r="36" spans="1:14" x14ac:dyDescent="0.2">
      <c r="A36" s="71" t="s">
        <v>30</v>
      </c>
      <c r="B36" s="355">
        <v>-250.05377299999998</v>
      </c>
      <c r="C36" s="351">
        <v>-249.69058799999999</v>
      </c>
      <c r="D36" s="356">
        <v>-270.79024099999998</v>
      </c>
      <c r="E36" s="355">
        <v>-250.91879099999991</v>
      </c>
      <c r="F36" s="351">
        <v>-278.40383699999796</v>
      </c>
      <c r="G36" s="356">
        <v>-256.29941200000007</v>
      </c>
      <c r="H36" s="355">
        <v>0</v>
      </c>
      <c r="I36" s="351">
        <v>0</v>
      </c>
      <c r="J36" s="356">
        <v>0</v>
      </c>
      <c r="K36" s="355">
        <v>0</v>
      </c>
      <c r="L36" s="351">
        <v>0</v>
      </c>
      <c r="M36" s="356">
        <v>0</v>
      </c>
      <c r="N36" s="283">
        <f t="shared" si="5"/>
        <v>-1556.1566419999979</v>
      </c>
    </row>
    <row r="37" spans="1:14" x14ac:dyDescent="0.2">
      <c r="A37" s="71" t="s">
        <v>31</v>
      </c>
      <c r="B37" s="355">
        <v>-6.9089530000000003</v>
      </c>
      <c r="C37" s="351">
        <v>-5.624625</v>
      </c>
      <c r="D37" s="356">
        <v>-7.2643580000000005</v>
      </c>
      <c r="E37" s="355">
        <v>-6.2013930000000004</v>
      </c>
      <c r="F37" s="351">
        <v>-6.4741409999999995</v>
      </c>
      <c r="G37" s="356">
        <v>-2.8145199999999999</v>
      </c>
      <c r="H37" s="355">
        <v>0</v>
      </c>
      <c r="I37" s="351">
        <v>0</v>
      </c>
      <c r="J37" s="356">
        <v>0</v>
      </c>
      <c r="K37" s="355">
        <v>0</v>
      </c>
      <c r="L37" s="351">
        <v>0</v>
      </c>
      <c r="M37" s="356">
        <v>0</v>
      </c>
      <c r="N37" s="283">
        <f t="shared" si="5"/>
        <v>-35.287990000000001</v>
      </c>
    </row>
    <row r="38" spans="1:14" x14ac:dyDescent="0.2">
      <c r="A38" s="71" t="s">
        <v>32</v>
      </c>
      <c r="B38" s="355">
        <v>-141.72737499999999</v>
      </c>
      <c r="C38" s="351">
        <v>-122.14984799999999</v>
      </c>
      <c r="D38" s="356">
        <v>-147.37585300000003</v>
      </c>
      <c r="E38" s="355">
        <v>-139.04091500000001</v>
      </c>
      <c r="F38" s="351">
        <v>-150.11638399999998</v>
      </c>
      <c r="G38" s="356">
        <v>-141.77385899999999</v>
      </c>
      <c r="H38" s="355">
        <v>0</v>
      </c>
      <c r="I38" s="351">
        <v>0</v>
      </c>
      <c r="J38" s="356">
        <v>0</v>
      </c>
      <c r="K38" s="355">
        <v>0</v>
      </c>
      <c r="L38" s="351">
        <v>0</v>
      </c>
      <c r="M38" s="356">
        <v>0</v>
      </c>
      <c r="N38" s="283">
        <f t="shared" si="5"/>
        <v>-842.18423399999995</v>
      </c>
    </row>
    <row r="39" spans="1:14" x14ac:dyDescent="0.2">
      <c r="A39" s="71" t="s">
        <v>33</v>
      </c>
      <c r="B39" s="355">
        <v>-1677.2226679999999</v>
      </c>
      <c r="C39" s="351">
        <v>-1552.331684</v>
      </c>
      <c r="D39" s="356">
        <v>-1707.8559250000001</v>
      </c>
      <c r="E39" s="355">
        <v>-1527.4532839999999</v>
      </c>
      <c r="F39" s="351">
        <v>-1596.613514000001</v>
      </c>
      <c r="G39" s="356">
        <v>-1608.7416410000001</v>
      </c>
      <c r="H39" s="355">
        <v>0</v>
      </c>
      <c r="I39" s="351">
        <v>0</v>
      </c>
      <c r="J39" s="356">
        <v>0</v>
      </c>
      <c r="K39" s="355">
        <v>0</v>
      </c>
      <c r="L39" s="351">
        <v>0</v>
      </c>
      <c r="M39" s="356">
        <v>0</v>
      </c>
      <c r="N39" s="283">
        <f t="shared" si="5"/>
        <v>-9670.2187160000012</v>
      </c>
    </row>
    <row r="40" spans="1:14" x14ac:dyDescent="0.2">
      <c r="A40" s="71" t="s">
        <v>34</v>
      </c>
      <c r="B40" s="355">
        <v>-797.73758081090693</v>
      </c>
      <c r="C40" s="351">
        <v>-688.56045143856113</v>
      </c>
      <c r="D40" s="356">
        <v>-737.25803098935501</v>
      </c>
      <c r="E40" s="355">
        <v>-619.30528910227395</v>
      </c>
      <c r="F40" s="351">
        <v>-555.09136455247199</v>
      </c>
      <c r="G40" s="356">
        <v>-648.31660089486707</v>
      </c>
      <c r="H40" s="355">
        <v>0</v>
      </c>
      <c r="I40" s="351">
        <v>0</v>
      </c>
      <c r="J40" s="356">
        <v>0</v>
      </c>
      <c r="K40" s="355">
        <v>0</v>
      </c>
      <c r="L40" s="351">
        <v>0</v>
      </c>
      <c r="M40" s="356">
        <v>0</v>
      </c>
      <c r="N40" s="283">
        <f t="shared" si="5"/>
        <v>-4046.2693177884362</v>
      </c>
    </row>
    <row r="41" spans="1:14" x14ac:dyDescent="0.2">
      <c r="A41" s="71" t="s">
        <v>35</v>
      </c>
      <c r="B41" s="355">
        <v>-1853.3804061890928</v>
      </c>
      <c r="C41" s="351">
        <v>-1541.0371825614391</v>
      </c>
      <c r="D41" s="356">
        <v>-1575.446846010645</v>
      </c>
      <c r="E41" s="355">
        <v>-1404.901721897726</v>
      </c>
      <c r="F41" s="351">
        <v>-1057.41551544753</v>
      </c>
      <c r="G41" s="356">
        <v>-839.49479110513107</v>
      </c>
      <c r="H41" s="355">
        <v>0</v>
      </c>
      <c r="I41" s="351">
        <v>0</v>
      </c>
      <c r="J41" s="356">
        <v>0</v>
      </c>
      <c r="K41" s="355">
        <v>0</v>
      </c>
      <c r="L41" s="351">
        <v>0</v>
      </c>
      <c r="M41" s="356">
        <v>0</v>
      </c>
      <c r="N41" s="283">
        <f t="shared" si="5"/>
        <v>-8271.6764632115646</v>
      </c>
    </row>
    <row r="42" spans="1:14" x14ac:dyDescent="0.2">
      <c r="A42" s="71" t="s">
        <v>36</v>
      </c>
      <c r="B42" s="355">
        <v>-10.522493000000001</v>
      </c>
      <c r="C42" s="351">
        <v>-8.778734</v>
      </c>
      <c r="D42" s="356">
        <v>-8.5431229999999996</v>
      </c>
      <c r="E42" s="355">
        <v>-6.895512000000001</v>
      </c>
      <c r="F42" s="351">
        <v>-4.1139650000000003</v>
      </c>
      <c r="G42" s="356">
        <v>-3.5139999999999998</v>
      </c>
      <c r="H42" s="355">
        <v>0</v>
      </c>
      <c r="I42" s="351">
        <v>0</v>
      </c>
      <c r="J42" s="356">
        <v>0</v>
      </c>
      <c r="K42" s="355">
        <v>0</v>
      </c>
      <c r="L42" s="351">
        <v>0</v>
      </c>
      <c r="M42" s="356">
        <v>0</v>
      </c>
      <c r="N42" s="283">
        <f t="shared" si="5"/>
        <v>-42.367827000000005</v>
      </c>
    </row>
    <row r="43" spans="1:14" x14ac:dyDescent="0.2">
      <c r="A43" s="437" t="s">
        <v>93</v>
      </c>
      <c r="B43" s="354">
        <v>-246.5444</v>
      </c>
      <c r="C43" s="339">
        <v>-212.520208</v>
      </c>
      <c r="D43" s="348">
        <v>-231.40153000000001</v>
      </c>
      <c r="E43" s="344">
        <v>-202.35249200000001</v>
      </c>
      <c r="F43" s="339">
        <v>-187.99005499999998</v>
      </c>
      <c r="G43" s="348">
        <v>-178.81526900000003</v>
      </c>
      <c r="H43" s="344">
        <v>0</v>
      </c>
      <c r="I43" s="339">
        <v>0</v>
      </c>
      <c r="J43" s="348">
        <v>0</v>
      </c>
      <c r="K43" s="344">
        <v>0</v>
      </c>
      <c r="L43" s="339">
        <v>0</v>
      </c>
      <c r="M43" s="348">
        <v>0</v>
      </c>
      <c r="N43" s="285">
        <f t="shared" si="5"/>
        <v>-1259.6239539999999</v>
      </c>
    </row>
    <row r="44" spans="1:14" x14ac:dyDescent="0.2">
      <c r="N44" s="349" t="s">
        <v>306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 x14ac:dyDescent="0.3">
      <c r="A1" s="358" t="s">
        <v>408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57" t="str">
        <f>'3.1'!N1</f>
        <v>II. čtvrtletí 2022</v>
      </c>
      <c r="N1" s="68"/>
      <c r="O1" s="68"/>
    </row>
    <row r="2" spans="1:21" ht="18" x14ac:dyDescent="0.25">
      <c r="A2" s="239" t="s">
        <v>409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 x14ac:dyDescent="0.25">
      <c r="A3" s="359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 x14ac:dyDescent="0.2">
      <c r="A4" s="451" t="str">
        <f>'3.1'!A4</f>
        <v>2022</v>
      </c>
      <c r="B4" s="559" t="s">
        <v>187</v>
      </c>
      <c r="C4" s="559"/>
      <c r="D4" s="559"/>
      <c r="E4" s="559"/>
      <c r="F4" s="559"/>
      <c r="G4" s="560"/>
      <c r="H4" s="559" t="s">
        <v>19</v>
      </c>
      <c r="I4" s="559"/>
      <c r="J4" s="559"/>
      <c r="K4" s="559"/>
      <c r="L4" s="559"/>
      <c r="M4" s="559"/>
      <c r="N4" s="24"/>
    </row>
    <row r="5" spans="1:21" ht="13.5" customHeight="1" x14ac:dyDescent="0.25">
      <c r="A5" s="22"/>
      <c r="B5" s="561" t="s">
        <v>168</v>
      </c>
      <c r="C5" s="561"/>
      <c r="D5" s="561"/>
      <c r="E5" s="561"/>
      <c r="F5" s="561"/>
      <c r="G5" s="562"/>
      <c r="H5" s="561" t="s">
        <v>5</v>
      </c>
      <c r="I5" s="561"/>
      <c r="J5" s="561"/>
      <c r="K5" s="561"/>
      <c r="L5" s="561"/>
      <c r="M5" s="561"/>
      <c r="N5" s="72"/>
    </row>
    <row r="6" spans="1:21" x14ac:dyDescent="0.2">
      <c r="A6" s="22"/>
      <c r="B6" s="558" t="s">
        <v>63</v>
      </c>
      <c r="C6" s="558"/>
      <c r="D6" s="558" t="s">
        <v>64</v>
      </c>
      <c r="E6" s="558"/>
      <c r="F6" s="558" t="s">
        <v>65</v>
      </c>
      <c r="G6" s="563"/>
      <c r="H6" s="564" t="s">
        <v>63</v>
      </c>
      <c r="I6" s="558"/>
      <c r="J6" s="558" t="s">
        <v>64</v>
      </c>
      <c r="K6" s="558"/>
      <c r="L6" s="558" t="s">
        <v>65</v>
      </c>
      <c r="M6" s="558"/>
      <c r="N6" s="84"/>
    </row>
    <row r="7" spans="1:21" x14ac:dyDescent="0.2">
      <c r="A7" s="376"/>
      <c r="B7" s="373" t="s">
        <v>209</v>
      </c>
      <c r="C7" s="373" t="s">
        <v>208</v>
      </c>
      <c r="D7" s="373" t="s">
        <v>209</v>
      </c>
      <c r="E7" s="373" t="s">
        <v>208</v>
      </c>
      <c r="F7" s="373" t="s">
        <v>209</v>
      </c>
      <c r="G7" s="374" t="s">
        <v>208</v>
      </c>
      <c r="H7" s="366" t="s">
        <v>209</v>
      </c>
      <c r="I7" s="366" t="s">
        <v>208</v>
      </c>
      <c r="J7" s="366" t="s">
        <v>209</v>
      </c>
      <c r="K7" s="366" t="s">
        <v>208</v>
      </c>
      <c r="L7" s="366" t="s">
        <v>209</v>
      </c>
      <c r="M7" s="366" t="s">
        <v>208</v>
      </c>
      <c r="N7" s="84"/>
    </row>
    <row r="8" spans="1:21" x14ac:dyDescent="0.2">
      <c r="A8" s="568" t="s">
        <v>53</v>
      </c>
      <c r="B8" s="496">
        <f>F9</f>
        <v>203.33259000000001</v>
      </c>
      <c r="C8" s="491"/>
      <c r="D8" s="491"/>
      <c r="E8" s="491"/>
      <c r="F8" s="491"/>
      <c r="G8" s="497"/>
      <c r="H8" s="491">
        <f>SUM(H9,J9,L9)</f>
        <v>48081.361000000012</v>
      </c>
      <c r="I8" s="491"/>
      <c r="J8" s="491"/>
      <c r="K8" s="491"/>
      <c r="L8" s="491"/>
      <c r="M8" s="491"/>
      <c r="N8" s="73"/>
    </row>
    <row r="9" spans="1:21" x14ac:dyDescent="0.2">
      <c r="A9" s="569"/>
      <c r="B9" s="367">
        <f>SUM(B10:B17)</f>
        <v>203.83219000000003</v>
      </c>
      <c r="C9" s="362">
        <v>9.7460554519504198E-3</v>
      </c>
      <c r="D9" s="327">
        <f>SUM(D10:D17)</f>
        <v>203.75690000000003</v>
      </c>
      <c r="E9" s="362">
        <v>9.7436056079783159E-3</v>
      </c>
      <c r="F9" s="327">
        <f>SUM(F10:F17)</f>
        <v>203.33259000000001</v>
      </c>
      <c r="G9" s="368">
        <v>9.7278672903596437E-3</v>
      </c>
      <c r="H9" s="327">
        <f>SUM(H10:H17)</f>
        <v>15645.236000000004</v>
      </c>
      <c r="I9" s="362">
        <v>2.4182995284998542E-3</v>
      </c>
      <c r="J9" s="327">
        <f>SUM(J10:J17)</f>
        <v>16650.005000000001</v>
      </c>
      <c r="K9" s="362">
        <v>2.7379100492117329E-3</v>
      </c>
      <c r="L9" s="327">
        <f>SUM(L10:L17)</f>
        <v>15786.120000000006</v>
      </c>
      <c r="M9" s="362">
        <v>2.4427604247700446E-3</v>
      </c>
      <c r="N9" s="10"/>
    </row>
    <row r="10" spans="1:21" x14ac:dyDescent="0.2">
      <c r="A10" s="56" t="s">
        <v>7</v>
      </c>
      <c r="B10" s="255">
        <v>0</v>
      </c>
      <c r="C10" s="361">
        <v>0</v>
      </c>
      <c r="D10" s="23">
        <v>0</v>
      </c>
      <c r="E10" s="361">
        <v>0</v>
      </c>
      <c r="F10" s="23">
        <v>0</v>
      </c>
      <c r="G10" s="369">
        <v>0</v>
      </c>
      <c r="H10" s="23">
        <v>0</v>
      </c>
      <c r="I10" s="361">
        <v>0</v>
      </c>
      <c r="J10" s="23">
        <v>0</v>
      </c>
      <c r="K10" s="361">
        <v>0</v>
      </c>
      <c r="L10" s="23">
        <v>0</v>
      </c>
      <c r="M10" s="361">
        <v>0</v>
      </c>
      <c r="N10" s="76"/>
      <c r="O10" s="85"/>
    </row>
    <row r="11" spans="1:21" x14ac:dyDescent="0.2">
      <c r="A11" s="56" t="s">
        <v>20</v>
      </c>
      <c r="B11" s="255">
        <v>147.94</v>
      </c>
      <c r="C11" s="361">
        <v>1.5478494633218579E-2</v>
      </c>
      <c r="D11" s="23">
        <v>147.94</v>
      </c>
      <c r="E11" s="361">
        <v>1.5478494633218579E-2</v>
      </c>
      <c r="F11" s="23">
        <v>147.94</v>
      </c>
      <c r="G11" s="369">
        <v>1.5478494633218579E-2</v>
      </c>
      <c r="H11" s="23">
        <v>3403.5569999999998</v>
      </c>
      <c r="I11" s="361">
        <v>1.1420480204785684E-3</v>
      </c>
      <c r="J11" s="23">
        <v>3661.02</v>
      </c>
      <c r="K11" s="361">
        <v>1.3143605968879888E-3</v>
      </c>
      <c r="L11" s="23">
        <v>3821.3620000000001</v>
      </c>
      <c r="M11" s="361">
        <v>1.2492749517951005E-3</v>
      </c>
      <c r="N11" s="76"/>
      <c r="O11" s="85"/>
    </row>
    <row r="12" spans="1:21" x14ac:dyDescent="0.2">
      <c r="A12" s="56" t="s">
        <v>21</v>
      </c>
      <c r="B12" s="255">
        <v>0</v>
      </c>
      <c r="C12" s="361">
        <v>0</v>
      </c>
      <c r="D12" s="23">
        <v>0</v>
      </c>
      <c r="E12" s="361">
        <v>0</v>
      </c>
      <c r="F12" s="23">
        <v>0</v>
      </c>
      <c r="G12" s="369">
        <v>0</v>
      </c>
      <c r="H12" s="23">
        <v>0</v>
      </c>
      <c r="I12" s="361">
        <v>0</v>
      </c>
      <c r="J12" s="23">
        <v>0</v>
      </c>
      <c r="K12" s="361">
        <v>0</v>
      </c>
      <c r="L12" s="23">
        <v>0</v>
      </c>
      <c r="M12" s="361">
        <v>0</v>
      </c>
      <c r="N12" s="76"/>
      <c r="O12" s="85"/>
    </row>
    <row r="13" spans="1:21" x14ac:dyDescent="0.2">
      <c r="A13" s="56" t="s">
        <v>22</v>
      </c>
      <c r="B13" s="255">
        <v>22.92199999999999</v>
      </c>
      <c r="C13" s="361">
        <v>2.3067254501596548E-2</v>
      </c>
      <c r="D13" s="23">
        <v>22.92199999999999</v>
      </c>
      <c r="E13" s="361">
        <v>2.3068833122826784E-2</v>
      </c>
      <c r="F13" s="23">
        <v>22.92199999999999</v>
      </c>
      <c r="G13" s="369">
        <v>2.308179526864482E-2</v>
      </c>
      <c r="H13" s="23">
        <v>6553.8960000000006</v>
      </c>
      <c r="I13" s="361">
        <v>1.9673638338462342E-2</v>
      </c>
      <c r="J13" s="23">
        <v>6994.7170000000006</v>
      </c>
      <c r="K13" s="361">
        <v>2.3142716561413396E-2</v>
      </c>
      <c r="L13" s="23">
        <v>6121.3190000000031</v>
      </c>
      <c r="M13" s="361">
        <v>2.2052496299311341E-2</v>
      </c>
      <c r="N13" s="76"/>
      <c r="O13" s="85"/>
    </row>
    <row r="14" spans="1:21" x14ac:dyDescent="0.2">
      <c r="A14" s="56" t="s">
        <v>43</v>
      </c>
      <c r="B14" s="255">
        <v>11.205999999999998</v>
      </c>
      <c r="C14" s="361">
        <v>1.0072305328228838E-2</v>
      </c>
      <c r="D14" s="23">
        <v>11.205999999999998</v>
      </c>
      <c r="E14" s="361">
        <v>1.0075909833033282E-2</v>
      </c>
      <c r="F14" s="23">
        <v>11.205999999999998</v>
      </c>
      <c r="G14" s="369">
        <v>1.0093255611121895E-2</v>
      </c>
      <c r="H14" s="23">
        <v>3486.4679999999998</v>
      </c>
      <c r="I14" s="361">
        <v>1.7569698054572345E-2</v>
      </c>
      <c r="J14" s="23">
        <v>3005.8890000000006</v>
      </c>
      <c r="K14" s="361">
        <v>1.823701927518448E-2</v>
      </c>
      <c r="L14" s="23">
        <v>2904.4900000000002</v>
      </c>
      <c r="M14" s="361">
        <v>2.2190732419926685E-2</v>
      </c>
      <c r="N14" s="76"/>
      <c r="O14" s="85"/>
    </row>
    <row r="15" spans="1:21" x14ac:dyDescent="0.2">
      <c r="A15" s="56" t="s">
        <v>44</v>
      </c>
      <c r="B15" s="255">
        <v>0</v>
      </c>
      <c r="C15" s="361">
        <v>0</v>
      </c>
      <c r="D15" s="23">
        <v>0</v>
      </c>
      <c r="E15" s="361">
        <v>0</v>
      </c>
      <c r="F15" s="23">
        <v>0</v>
      </c>
      <c r="G15" s="369">
        <v>0</v>
      </c>
      <c r="H15" s="23">
        <v>0</v>
      </c>
      <c r="I15" s="361">
        <v>0</v>
      </c>
      <c r="J15" s="23">
        <v>0</v>
      </c>
      <c r="K15" s="361">
        <v>0</v>
      </c>
      <c r="L15" s="23">
        <v>0</v>
      </c>
      <c r="M15" s="361">
        <v>0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56" t="s">
        <v>45</v>
      </c>
      <c r="B16" s="255">
        <v>0</v>
      </c>
      <c r="C16" s="361">
        <v>0</v>
      </c>
      <c r="D16" s="23">
        <v>0</v>
      </c>
      <c r="E16" s="74">
        <v>0</v>
      </c>
      <c r="F16" s="23">
        <v>0</v>
      </c>
      <c r="G16" s="370">
        <v>0</v>
      </c>
      <c r="H16" s="23">
        <v>0</v>
      </c>
      <c r="I16" s="361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 x14ac:dyDescent="0.2">
      <c r="A17" s="284" t="s">
        <v>46</v>
      </c>
      <c r="B17" s="256">
        <v>21.764190000000038</v>
      </c>
      <c r="C17" s="362">
        <v>1.043407211614455E-2</v>
      </c>
      <c r="D17" s="250">
        <v>21.688900000000036</v>
      </c>
      <c r="E17" s="363">
        <v>1.0407959485925159E-2</v>
      </c>
      <c r="F17" s="250">
        <v>21.264590000000034</v>
      </c>
      <c r="G17" s="371">
        <v>1.0240296254569183E-2</v>
      </c>
      <c r="H17" s="250">
        <v>2201.3150000000014</v>
      </c>
      <c r="I17" s="362">
        <v>9.5810033757431912E-3</v>
      </c>
      <c r="J17" s="250">
        <v>2988.3789999999985</v>
      </c>
      <c r="K17" s="363">
        <v>9.9305232331563676E-3</v>
      </c>
      <c r="L17" s="250">
        <v>2938.9490000000014</v>
      </c>
      <c r="M17" s="363">
        <v>9.4764201825276641E-3</v>
      </c>
      <c r="N17" s="76"/>
      <c r="O17" s="85"/>
      <c r="P17" s="56"/>
      <c r="Q17" s="71"/>
      <c r="R17" s="48"/>
      <c r="S17" s="48"/>
      <c r="T17" s="48"/>
      <c r="U17" s="48"/>
    </row>
    <row r="18" spans="1:21" x14ac:dyDescent="0.2">
      <c r="A18" s="222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305</v>
      </c>
      <c r="N18" s="77"/>
      <c r="O18" s="69"/>
    </row>
    <row r="19" spans="1:21" x14ac:dyDescent="0.2">
      <c r="A19" s="450" t="str">
        <f>'3.1'!A4</f>
        <v>2022</v>
      </c>
      <c r="B19" s="559" t="s">
        <v>232</v>
      </c>
      <c r="C19" s="559"/>
      <c r="D19" s="559"/>
      <c r="E19" s="559"/>
      <c r="F19" s="559"/>
      <c r="G19" s="559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 x14ac:dyDescent="0.2">
      <c r="A20" s="364"/>
      <c r="B20" s="561" t="s">
        <v>5</v>
      </c>
      <c r="C20" s="561"/>
      <c r="D20" s="561"/>
      <c r="E20" s="561"/>
      <c r="F20" s="561"/>
      <c r="G20" s="561"/>
      <c r="H20" s="78" t="str">
        <f>A25</f>
        <v>VO z vvn</v>
      </c>
      <c r="I20" s="86">
        <f>(B25+D25+F25)/'6.1, 6.2'!B25</f>
        <v>1.7131301724721187E-2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 x14ac:dyDescent="0.2">
      <c r="A21" s="84"/>
      <c r="B21" s="558" t="s">
        <v>63</v>
      </c>
      <c r="C21" s="558"/>
      <c r="D21" s="558" t="s">
        <v>64</v>
      </c>
      <c r="E21" s="558"/>
      <c r="F21" s="558" t="s">
        <v>65</v>
      </c>
      <c r="G21" s="558"/>
      <c r="H21" s="78" t="str">
        <f>A26</f>
        <v>VO z vn</v>
      </c>
      <c r="I21" s="86">
        <f>(B26+D26+F26)/'6.1, 6.2'!C25</f>
        <v>0.13103111880100052</v>
      </c>
      <c r="J21" s="87" t="str">
        <f t="shared" ref="J21:J27" si="1">A11</f>
        <v>PE</v>
      </c>
      <c r="K21" s="76">
        <f t="shared" si="0"/>
        <v>10885.938999999998</v>
      </c>
      <c r="L21" s="87" t="str">
        <f t="shared" ref="L21:L27" si="2">A11</f>
        <v>PE</v>
      </c>
      <c r="M21" s="85">
        <f>K21/'6.1, 6.2'!C5</f>
        <v>1.2336059898090566E-3</v>
      </c>
      <c r="N21" s="78"/>
      <c r="O21" s="68"/>
      <c r="P21" s="89"/>
      <c r="Q21" s="71"/>
      <c r="R21" s="75"/>
      <c r="S21" s="75"/>
      <c r="T21" s="75"/>
    </row>
    <row r="22" spans="1:21" x14ac:dyDescent="0.2">
      <c r="A22" s="84"/>
      <c r="B22" s="365" t="s">
        <v>209</v>
      </c>
      <c r="C22" s="365" t="s">
        <v>208</v>
      </c>
      <c r="D22" s="365" t="s">
        <v>209</v>
      </c>
      <c r="E22" s="365" t="s">
        <v>208</v>
      </c>
      <c r="F22" s="365" t="s">
        <v>209</v>
      </c>
      <c r="G22" s="365" t="s">
        <v>208</v>
      </c>
      <c r="H22" s="78" t="str">
        <f>A27</f>
        <v>MOP</v>
      </c>
      <c r="I22" s="86">
        <f>(B27+D27+F27)/'6.1, 6.2'!D25</f>
        <v>0.1311438197494724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 x14ac:dyDescent="0.2">
      <c r="A23" s="565" t="s">
        <v>53</v>
      </c>
      <c r="B23" s="567">
        <f>SUM(B24,D24,F24)</f>
        <v>1396804.2790000001</v>
      </c>
      <c r="C23" s="567"/>
      <c r="D23" s="567"/>
      <c r="E23" s="567"/>
      <c r="F23" s="567"/>
      <c r="G23" s="567"/>
      <c r="H23" s="78" t="str">
        <f>A28</f>
        <v>MOO</v>
      </c>
      <c r="I23" s="86">
        <f>(B28+D28+F28)/'6.1, 6.2'!E25</f>
        <v>0.10860220011897583</v>
      </c>
      <c r="J23" s="87" t="str">
        <f t="shared" si="1"/>
        <v>PSE</v>
      </c>
      <c r="K23" s="76">
        <f t="shared" si="0"/>
        <v>19669.932000000004</v>
      </c>
      <c r="L23" s="87" t="str">
        <f t="shared" si="2"/>
        <v>PSE</v>
      </c>
      <c r="M23" s="85">
        <f>K23/'6.1, 6.2'!E5</f>
        <v>2.1545394729070199E-2</v>
      </c>
      <c r="N23" s="78"/>
      <c r="O23" s="68"/>
      <c r="P23" s="89"/>
      <c r="Q23" s="71"/>
      <c r="R23" s="23"/>
      <c r="S23" s="23"/>
      <c r="T23" s="23"/>
    </row>
    <row r="24" spans="1:21" x14ac:dyDescent="0.2">
      <c r="A24" s="566"/>
      <c r="B24" s="327">
        <f>SUM(B25:B28)</f>
        <v>483956.29000000004</v>
      </c>
      <c r="C24" s="372">
        <v>0.10676789548542871</v>
      </c>
      <c r="D24" s="327">
        <f>SUM(D25:D28)</f>
        <v>459691.86399999994</v>
      </c>
      <c r="E24" s="372">
        <v>0.10827166041630691</v>
      </c>
      <c r="F24" s="327">
        <f>SUM(F25:F28)</f>
        <v>453156.125</v>
      </c>
      <c r="G24" s="372">
        <v>0.11093560865290988</v>
      </c>
      <c r="H24" s="68"/>
      <c r="I24" s="68"/>
      <c r="J24" s="87" t="str">
        <f t="shared" si="1"/>
        <v>VE</v>
      </c>
      <c r="K24" s="76">
        <f t="shared" si="0"/>
        <v>9396.8469999999998</v>
      </c>
      <c r="L24" s="87" t="str">
        <f t="shared" si="2"/>
        <v>VE</v>
      </c>
      <c r="M24" s="85">
        <f>K24/'6.1, 6.2'!F5</f>
        <v>1.9016282438383648E-2</v>
      </c>
      <c r="N24" s="78"/>
      <c r="O24" s="68"/>
      <c r="P24" s="89"/>
      <c r="Q24" s="71"/>
      <c r="R24" s="74"/>
      <c r="S24" s="75"/>
      <c r="T24" s="75"/>
    </row>
    <row r="25" spans="1:21" x14ac:dyDescent="0.2">
      <c r="A25" s="71" t="s">
        <v>8</v>
      </c>
      <c r="B25" s="23">
        <v>11733.905000000001</v>
      </c>
      <c r="C25" s="361">
        <v>1.8940560026984209E-2</v>
      </c>
      <c r="D25" s="23">
        <v>11023.375</v>
      </c>
      <c r="E25" s="361">
        <v>1.7015355650071839E-2</v>
      </c>
      <c r="F25" s="23">
        <v>9510.4480000000003</v>
      </c>
      <c r="G25" s="361">
        <v>1.5434200915328988E-2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 x14ac:dyDescent="0.2">
      <c r="A26" s="71" t="s">
        <v>9</v>
      </c>
      <c r="B26" s="23">
        <v>246479.93400000001</v>
      </c>
      <c r="C26" s="361">
        <v>0.13129854156004162</v>
      </c>
      <c r="D26" s="23">
        <v>255649.08</v>
      </c>
      <c r="E26" s="361">
        <v>0.12947452541586379</v>
      </c>
      <c r="F26" s="23">
        <v>260909.204</v>
      </c>
      <c r="G26" s="361">
        <v>0.13233540296827048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 x14ac:dyDescent="0.2">
      <c r="A27" s="71" t="s">
        <v>132</v>
      </c>
      <c r="B27" s="23">
        <v>88700</v>
      </c>
      <c r="C27" s="361">
        <v>0.14169674349462202</v>
      </c>
      <c r="D27" s="23">
        <v>79700</v>
      </c>
      <c r="E27" s="74">
        <v>0.1420294262028067</v>
      </c>
      <c r="F27" s="23">
        <v>73000</v>
      </c>
      <c r="G27" s="74">
        <v>0.11169061653285704</v>
      </c>
      <c r="H27" s="68"/>
      <c r="I27" s="68"/>
      <c r="J27" s="87" t="str">
        <f t="shared" si="1"/>
        <v>FVE</v>
      </c>
      <c r="K27" s="76">
        <f t="shared" si="0"/>
        <v>8128.6430000000009</v>
      </c>
      <c r="L27" s="87" t="str">
        <f t="shared" si="2"/>
        <v>FVE</v>
      </c>
      <c r="M27" s="85">
        <f>K27/'6.1, 6.2'!I5</f>
        <v>9.667521153781054E-3</v>
      </c>
      <c r="N27" s="78"/>
      <c r="O27" s="86"/>
    </row>
    <row r="28" spans="1:21" x14ac:dyDescent="0.2">
      <c r="A28" s="437" t="s">
        <v>130</v>
      </c>
      <c r="B28" s="250">
        <v>137042.451</v>
      </c>
      <c r="C28" s="362">
        <v>9.7190218767737854E-2</v>
      </c>
      <c r="D28" s="250">
        <v>113319.409</v>
      </c>
      <c r="E28" s="363">
        <v>0.10668227657083251</v>
      </c>
      <c r="F28" s="250">
        <v>109736.473</v>
      </c>
      <c r="G28" s="363">
        <v>0.13009693623960467</v>
      </c>
      <c r="H28" s="68"/>
      <c r="I28" s="68"/>
      <c r="J28" s="68"/>
      <c r="K28" s="68"/>
      <c r="L28" s="68"/>
      <c r="M28" s="68"/>
      <c r="N28" s="78"/>
      <c r="O28" s="86"/>
    </row>
    <row r="29" spans="1:21" x14ac:dyDescent="0.2">
      <c r="A29" s="56"/>
      <c r="B29" s="56"/>
      <c r="C29" s="71"/>
      <c r="D29" s="48"/>
      <c r="E29" s="48"/>
      <c r="F29" s="48"/>
      <c r="G29" s="77" t="s">
        <v>306</v>
      </c>
      <c r="H29" s="68"/>
      <c r="I29" s="68"/>
      <c r="J29" s="68"/>
      <c r="K29" s="68"/>
      <c r="L29" s="68"/>
      <c r="M29" s="68"/>
    </row>
    <row r="30" spans="1:21" x14ac:dyDescent="0.2">
      <c r="H30" s="68"/>
      <c r="I30" s="68"/>
      <c r="J30" s="68"/>
      <c r="K30" s="68"/>
      <c r="L30" s="68"/>
      <c r="M30" s="68"/>
    </row>
    <row r="31" spans="1:21" x14ac:dyDescent="0.2">
      <c r="J31" s="87"/>
      <c r="K31" s="87" t="str">
        <f>H6</f>
        <v>Duben</v>
      </c>
      <c r="L31" s="87" t="str">
        <f>J6</f>
        <v>Květen</v>
      </c>
      <c r="M31" s="87" t="str">
        <f>L6</f>
        <v>Červen</v>
      </c>
    </row>
    <row r="32" spans="1:21" x14ac:dyDescent="0.2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 x14ac:dyDescent="0.2">
      <c r="H33" s="87" t="str">
        <f t="shared" si="3"/>
        <v>PE</v>
      </c>
      <c r="I33" s="88">
        <f t="shared" si="4"/>
        <v>1.5478494633218579E-2</v>
      </c>
      <c r="J33" s="87" t="str">
        <f t="shared" si="5"/>
        <v>PE</v>
      </c>
      <c r="K33" s="70">
        <f t="shared" si="6"/>
        <v>3403.5569999999998</v>
      </c>
      <c r="L33" s="70">
        <f t="shared" si="7"/>
        <v>3661.02</v>
      </c>
      <c r="M33" s="70">
        <f t="shared" si="8"/>
        <v>3821.3620000000001</v>
      </c>
    </row>
    <row r="34" spans="8:13" x14ac:dyDescent="0.2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 x14ac:dyDescent="0.2">
      <c r="H35" s="87" t="str">
        <f t="shared" si="3"/>
        <v>PSE</v>
      </c>
      <c r="I35" s="88">
        <f t="shared" si="4"/>
        <v>2.308179526864482E-2</v>
      </c>
      <c r="J35" s="87" t="str">
        <f t="shared" si="5"/>
        <v>PSE</v>
      </c>
      <c r="K35" s="70">
        <f t="shared" si="6"/>
        <v>6553.8960000000006</v>
      </c>
      <c r="L35" s="70">
        <f t="shared" si="7"/>
        <v>6994.7170000000006</v>
      </c>
      <c r="M35" s="70">
        <f t="shared" si="8"/>
        <v>6121.3190000000031</v>
      </c>
    </row>
    <row r="36" spans="8:13" ht="12.75" customHeight="1" x14ac:dyDescent="0.2">
      <c r="H36" s="87" t="str">
        <f t="shared" si="3"/>
        <v>VE</v>
      </c>
      <c r="I36" s="88">
        <f t="shared" si="4"/>
        <v>1.0093255611121895E-2</v>
      </c>
      <c r="J36" s="87" t="str">
        <f t="shared" si="5"/>
        <v>VE</v>
      </c>
      <c r="K36" s="70">
        <f t="shared" si="6"/>
        <v>3486.4679999999998</v>
      </c>
      <c r="L36" s="70">
        <f t="shared" si="7"/>
        <v>3005.8890000000006</v>
      </c>
      <c r="M36" s="70">
        <f t="shared" si="8"/>
        <v>2904.4900000000002</v>
      </c>
    </row>
    <row r="37" spans="8:13" ht="12.75" customHeight="1" x14ac:dyDescent="0.2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 x14ac:dyDescent="0.2">
      <c r="H39" s="87" t="str">
        <f t="shared" si="3"/>
        <v>FVE</v>
      </c>
      <c r="I39" s="88">
        <f t="shared" si="4"/>
        <v>1.0240296254569183E-2</v>
      </c>
      <c r="J39" s="87" t="str">
        <f t="shared" si="5"/>
        <v>FVE</v>
      </c>
      <c r="K39" s="70">
        <f t="shared" si="6"/>
        <v>2201.3150000000014</v>
      </c>
      <c r="L39" s="70">
        <f t="shared" si="7"/>
        <v>2988.3789999999985</v>
      </c>
      <c r="M39" s="70">
        <f t="shared" si="8"/>
        <v>2938.9490000000014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 x14ac:dyDescent="0.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201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 x14ac:dyDescent="0.2">
      <c r="A1" s="200" t="s">
        <v>341</v>
      </c>
      <c r="J1" s="202"/>
      <c r="K1" s="202"/>
    </row>
    <row r="2" spans="1:13" ht="6" customHeight="1" x14ac:dyDescent="0.2">
      <c r="A2" s="203"/>
      <c r="B2" s="12"/>
      <c r="C2" s="12"/>
      <c r="D2" s="12"/>
      <c r="E2" s="12"/>
      <c r="F2" s="12"/>
      <c r="G2" s="12"/>
      <c r="H2" s="204"/>
      <c r="I2" s="12"/>
      <c r="J2" s="137"/>
      <c r="K2" s="137"/>
    </row>
    <row r="3" spans="1:13" s="2" customFormat="1" ht="15" x14ac:dyDescent="0.25">
      <c r="A3" s="205">
        <v>1</v>
      </c>
      <c r="B3" s="206" t="s">
        <v>380</v>
      </c>
      <c r="C3" s="207"/>
      <c r="D3" s="207"/>
      <c r="E3" s="207"/>
      <c r="F3" s="207"/>
      <c r="G3" s="207"/>
      <c r="H3" s="208"/>
      <c r="I3" s="209"/>
      <c r="J3" s="210"/>
      <c r="K3" s="195">
        <v>4</v>
      </c>
      <c r="L3" s="198"/>
      <c r="M3" s="196"/>
    </row>
    <row r="4" spans="1:13" s="2" customFormat="1" ht="15" x14ac:dyDescent="0.25">
      <c r="A4" s="205">
        <v>2</v>
      </c>
      <c r="B4" s="206" t="str">
        <f>"STRUČNÝ PŘEHLED ZA "&amp;UPPER('3.1'!N1)</f>
        <v>STRUČNÝ PŘEHLED ZA II. ČTVRTLETÍ 2022</v>
      </c>
      <c r="C4" s="207"/>
      <c r="D4" s="211"/>
      <c r="E4" s="209"/>
      <c r="F4" s="209"/>
      <c r="G4" s="209"/>
      <c r="H4" s="208"/>
      <c r="I4" s="209"/>
      <c r="J4" s="210"/>
      <c r="K4" s="195">
        <v>6</v>
      </c>
      <c r="L4" s="198"/>
      <c r="M4" s="196"/>
    </row>
    <row r="5" spans="1:13" s="2" customFormat="1" ht="15" x14ac:dyDescent="0.25">
      <c r="A5" s="212">
        <v>3</v>
      </c>
      <c r="B5" s="212" t="s">
        <v>381</v>
      </c>
      <c r="C5" s="207"/>
      <c r="D5" s="211"/>
      <c r="E5" s="209"/>
      <c r="F5" s="209"/>
      <c r="G5" s="209"/>
      <c r="H5" s="208"/>
      <c r="I5" s="209"/>
      <c r="J5" s="210"/>
      <c r="K5" s="195">
        <v>7</v>
      </c>
      <c r="L5" s="198"/>
      <c r="M5" s="196"/>
    </row>
    <row r="6" spans="1:13" s="2" customFormat="1" ht="15" x14ac:dyDescent="0.25">
      <c r="A6" s="205" t="s">
        <v>342</v>
      </c>
      <c r="B6" s="206" t="s">
        <v>257</v>
      </c>
      <c r="C6" s="207"/>
      <c r="D6" s="207"/>
      <c r="E6" s="209"/>
      <c r="F6" s="209"/>
      <c r="G6" s="209"/>
      <c r="H6" s="207"/>
      <c r="I6" s="209"/>
      <c r="J6" s="207"/>
      <c r="K6" s="195">
        <v>7</v>
      </c>
      <c r="L6" s="198"/>
      <c r="M6" s="197"/>
    </row>
    <row r="7" spans="1:13" s="2" customFormat="1" ht="15" x14ac:dyDescent="0.25">
      <c r="A7" s="205" t="s">
        <v>343</v>
      </c>
      <c r="B7" s="206" t="s">
        <v>258</v>
      </c>
      <c r="C7" s="207"/>
      <c r="D7" s="207"/>
      <c r="E7" s="209"/>
      <c r="F7" s="209"/>
      <c r="G7" s="209"/>
      <c r="H7" s="207"/>
      <c r="I7" s="209"/>
      <c r="J7" s="207"/>
      <c r="K7" s="195">
        <v>8</v>
      </c>
      <c r="L7" s="198"/>
      <c r="M7" s="197"/>
    </row>
    <row r="8" spans="1:13" s="2" customFormat="1" ht="15" x14ac:dyDescent="0.25">
      <c r="A8" s="205" t="s">
        <v>344</v>
      </c>
      <c r="B8" s="206" t="s">
        <v>382</v>
      </c>
      <c r="C8" s="207"/>
      <c r="D8" s="207"/>
      <c r="E8" s="209"/>
      <c r="F8" s="209"/>
      <c r="G8" s="209"/>
      <c r="H8" s="207"/>
      <c r="I8" s="209"/>
      <c r="J8" s="207"/>
      <c r="K8" s="195">
        <v>9</v>
      </c>
      <c r="L8" s="198"/>
      <c r="M8" s="197"/>
    </row>
    <row r="9" spans="1:13" s="2" customFormat="1" ht="15" x14ac:dyDescent="0.25">
      <c r="A9" s="205" t="s">
        <v>345</v>
      </c>
      <c r="B9" s="206" t="s">
        <v>290</v>
      </c>
      <c r="C9" s="207"/>
      <c r="D9" s="207"/>
      <c r="E9" s="209"/>
      <c r="F9" s="209"/>
      <c r="G9" s="209"/>
      <c r="H9" s="207"/>
      <c r="I9" s="209"/>
      <c r="J9" s="207"/>
      <c r="K9" s="195">
        <v>9</v>
      </c>
      <c r="L9" s="198"/>
      <c r="M9" s="197"/>
    </row>
    <row r="10" spans="1:13" s="2" customFormat="1" ht="15" x14ac:dyDescent="0.25">
      <c r="A10" s="205" t="s">
        <v>346</v>
      </c>
      <c r="B10" s="206" t="s">
        <v>293</v>
      </c>
      <c r="C10" s="207"/>
      <c r="D10" s="207"/>
      <c r="E10" s="209"/>
      <c r="F10" s="209"/>
      <c r="G10" s="209"/>
      <c r="H10" s="207"/>
      <c r="I10" s="209"/>
      <c r="J10" s="207"/>
      <c r="K10" s="195">
        <v>10</v>
      </c>
      <c r="L10" s="198"/>
      <c r="M10" s="197"/>
    </row>
    <row r="11" spans="1:13" s="2" customFormat="1" ht="15" x14ac:dyDescent="0.25">
      <c r="A11" s="205" t="s">
        <v>347</v>
      </c>
      <c r="B11" s="206" t="s">
        <v>260</v>
      </c>
      <c r="C11" s="207"/>
      <c r="D11" s="207"/>
      <c r="E11" s="209"/>
      <c r="F11" s="209"/>
      <c r="G11" s="209"/>
      <c r="H11" s="207"/>
      <c r="I11" s="209"/>
      <c r="J11" s="207"/>
      <c r="K11" s="195">
        <v>11</v>
      </c>
      <c r="L11" s="198"/>
      <c r="M11" s="197"/>
    </row>
    <row r="12" spans="1:13" s="2" customFormat="1" ht="15" x14ac:dyDescent="0.25">
      <c r="A12" s="205" t="s">
        <v>348</v>
      </c>
      <c r="B12" s="206" t="s">
        <v>292</v>
      </c>
      <c r="C12" s="207"/>
      <c r="D12" s="207"/>
      <c r="E12" s="209"/>
      <c r="F12" s="209"/>
      <c r="G12" s="209"/>
      <c r="H12" s="207"/>
      <c r="I12" s="209"/>
      <c r="J12" s="207"/>
      <c r="K12" s="195">
        <v>12</v>
      </c>
      <c r="L12" s="198"/>
      <c r="M12" s="197"/>
    </row>
    <row r="13" spans="1:13" s="2" customFormat="1" ht="15" x14ac:dyDescent="0.25">
      <c r="A13" s="205" t="s">
        <v>349</v>
      </c>
      <c r="B13" s="206" t="s">
        <v>291</v>
      </c>
      <c r="C13" s="207"/>
      <c r="D13" s="207"/>
      <c r="E13" s="209"/>
      <c r="F13" s="209"/>
      <c r="G13" s="209"/>
      <c r="H13" s="207"/>
      <c r="I13" s="209"/>
      <c r="J13" s="207"/>
      <c r="K13" s="195">
        <v>13</v>
      </c>
      <c r="L13" s="198"/>
      <c r="M13" s="197"/>
    </row>
    <row r="14" spans="1:13" s="2" customFormat="1" ht="15" x14ac:dyDescent="0.25">
      <c r="A14" s="205" t="s">
        <v>350</v>
      </c>
      <c r="B14" s="206" t="s">
        <v>261</v>
      </c>
      <c r="C14" s="207"/>
      <c r="D14" s="207"/>
      <c r="E14" s="209"/>
      <c r="F14" s="209"/>
      <c r="G14" s="209"/>
      <c r="H14" s="207"/>
      <c r="I14" s="209"/>
      <c r="J14" s="207"/>
      <c r="K14" s="195">
        <v>14</v>
      </c>
      <c r="L14" s="198"/>
      <c r="M14" s="197"/>
    </row>
    <row r="15" spans="1:13" s="2" customFormat="1" ht="15" x14ac:dyDescent="0.25">
      <c r="A15" s="205" t="s">
        <v>351</v>
      </c>
      <c r="B15" s="206" t="s">
        <v>383</v>
      </c>
      <c r="C15" s="207"/>
      <c r="D15" s="207"/>
      <c r="E15" s="209"/>
      <c r="F15" s="209"/>
      <c r="G15" s="209"/>
      <c r="H15" s="207"/>
      <c r="I15" s="209"/>
      <c r="J15" s="207"/>
      <c r="K15" s="195">
        <v>15</v>
      </c>
      <c r="L15" s="198"/>
      <c r="M15" s="197"/>
    </row>
    <row r="16" spans="1:13" s="2" customFormat="1" ht="15" x14ac:dyDescent="0.25">
      <c r="A16" s="212" t="s">
        <v>352</v>
      </c>
      <c r="B16" s="212" t="s">
        <v>384</v>
      </c>
      <c r="C16" s="207"/>
      <c r="D16" s="207"/>
      <c r="E16" s="209"/>
      <c r="F16" s="209"/>
      <c r="G16" s="209"/>
      <c r="H16" s="207"/>
      <c r="I16" s="209"/>
      <c r="J16" s="207"/>
      <c r="K16" s="195">
        <v>16</v>
      </c>
      <c r="L16" s="198"/>
      <c r="M16" s="197"/>
    </row>
    <row r="17" spans="1:13" s="2" customFormat="1" ht="15" x14ac:dyDescent="0.25">
      <c r="A17" s="205" t="s">
        <v>353</v>
      </c>
      <c r="B17" s="206" t="str">
        <f>"Výroba elektřiny v krajích ČR podle technologie elektráren za "&amp;LEFT('3.1'!N1,SEARCH(" ",'3.1'!N1)-1)&amp;" čtvrtletí"</f>
        <v>Výroba elektřiny v krajích ČR podle technologie elektráren za II. čtvrtletí</v>
      </c>
      <c r="C17" s="207"/>
      <c r="D17" s="207"/>
      <c r="E17" s="209"/>
      <c r="F17" s="209"/>
      <c r="G17" s="209"/>
      <c r="H17" s="207"/>
      <c r="I17" s="209"/>
      <c r="J17" s="207"/>
      <c r="K17" s="195">
        <v>16</v>
      </c>
      <c r="L17" s="198"/>
      <c r="M17" s="197"/>
    </row>
    <row r="18" spans="1:13" s="2" customFormat="1" ht="15" x14ac:dyDescent="0.25">
      <c r="A18" s="205" t="s">
        <v>354</v>
      </c>
      <c r="B18" s="206" t="str">
        <f>"Spotřeba elektřiny netto v krajích ČR podle kategorie spotřeb za "&amp;LEFT('3.1'!N1,SEARCH(" ",'3.1'!N1)-1)&amp;" čtvrtletí"</f>
        <v>Spotřeba elektřiny netto v krajích ČR podle kategorie spotřeb za II. čtvrtletí</v>
      </c>
      <c r="C18" s="207"/>
      <c r="D18" s="207"/>
      <c r="E18" s="209"/>
      <c r="F18" s="209"/>
      <c r="G18" s="209"/>
      <c r="H18" s="207"/>
      <c r="I18" s="209"/>
      <c r="J18" s="207"/>
      <c r="K18" s="195">
        <v>16</v>
      </c>
      <c r="L18" s="198"/>
      <c r="M18" s="197"/>
    </row>
    <row r="19" spans="1:13" s="2" customFormat="1" ht="15" x14ac:dyDescent="0.25">
      <c r="A19" s="205" t="s">
        <v>355</v>
      </c>
      <c r="B19" s="206" t="str">
        <f>"Spotřeba elektřiny v krajích ČR podle sektorů národního hospodářství za "&amp;LEFT('3.1'!N1,SEARCH(" ",'3.1'!N1)-1)&amp;" čtvrtletí"</f>
        <v>Spotřeba elektřiny v krajích ČR podle sektorů národního hospodářství za II. čtvrtletí</v>
      </c>
      <c r="C19" s="207"/>
      <c r="D19" s="207"/>
      <c r="E19" s="209"/>
      <c r="F19" s="209"/>
      <c r="G19" s="209"/>
      <c r="H19" s="207"/>
      <c r="I19" s="209"/>
      <c r="J19" s="207"/>
      <c r="K19" s="195">
        <v>17</v>
      </c>
      <c r="L19" s="198"/>
      <c r="M19" s="197"/>
    </row>
    <row r="20" spans="1:13" s="2" customFormat="1" ht="15" x14ac:dyDescent="0.25">
      <c r="A20" s="205" t="s">
        <v>356</v>
      </c>
      <c r="B20" s="206" t="s">
        <v>167</v>
      </c>
      <c r="C20" s="207"/>
      <c r="D20" s="207"/>
      <c r="E20" s="209"/>
      <c r="F20" s="209"/>
      <c r="G20" s="209"/>
      <c r="H20" s="207"/>
      <c r="I20" s="209"/>
      <c r="J20" s="207"/>
      <c r="K20" s="195">
        <v>18</v>
      </c>
      <c r="L20" s="198"/>
      <c r="M20" s="197"/>
    </row>
    <row r="21" spans="1:13" s="2" customFormat="1" ht="15" x14ac:dyDescent="0.25">
      <c r="A21" s="205" t="s">
        <v>357</v>
      </c>
      <c r="B21" s="206" t="s">
        <v>233</v>
      </c>
      <c r="C21" s="207"/>
      <c r="D21" s="207"/>
      <c r="E21" s="209"/>
      <c r="F21" s="209"/>
      <c r="G21" s="209"/>
      <c r="H21" s="207"/>
      <c r="I21" s="209"/>
      <c r="J21" s="207"/>
      <c r="K21" s="195">
        <v>19</v>
      </c>
      <c r="L21" s="198"/>
      <c r="M21" s="197"/>
    </row>
    <row r="22" spans="1:13" s="2" customFormat="1" ht="15" x14ac:dyDescent="0.25">
      <c r="A22" s="205" t="s">
        <v>358</v>
      </c>
      <c r="B22" s="206" t="s">
        <v>385</v>
      </c>
      <c r="C22" s="207"/>
      <c r="D22" s="207"/>
      <c r="E22" s="209"/>
      <c r="F22" s="209"/>
      <c r="G22" s="209"/>
      <c r="H22" s="207"/>
      <c r="I22" s="209"/>
      <c r="J22" s="207"/>
      <c r="K22" s="195">
        <v>20</v>
      </c>
      <c r="L22" s="198"/>
      <c r="M22" s="197"/>
    </row>
    <row r="23" spans="1:13" s="2" customFormat="1" ht="15" x14ac:dyDescent="0.25">
      <c r="A23" s="205" t="s">
        <v>359</v>
      </c>
      <c r="B23" s="206" t="s">
        <v>248</v>
      </c>
      <c r="C23" s="207"/>
      <c r="D23" s="207"/>
      <c r="E23" s="209"/>
      <c r="F23" s="209"/>
      <c r="G23" s="209"/>
      <c r="H23" s="207"/>
      <c r="I23" s="209"/>
      <c r="J23" s="207"/>
      <c r="K23" s="195">
        <v>20</v>
      </c>
      <c r="L23" s="198"/>
      <c r="M23" s="197"/>
    </row>
    <row r="24" spans="1:13" s="2" customFormat="1" ht="15" x14ac:dyDescent="0.25">
      <c r="A24" s="205" t="s">
        <v>360</v>
      </c>
      <c r="B24" s="206" t="s">
        <v>211</v>
      </c>
      <c r="C24" s="207"/>
      <c r="D24" s="207"/>
      <c r="E24" s="209"/>
      <c r="F24" s="209"/>
      <c r="G24" s="209"/>
      <c r="H24" s="207"/>
      <c r="I24" s="209"/>
      <c r="J24" s="207"/>
      <c r="K24" s="195">
        <v>21</v>
      </c>
      <c r="L24" s="198"/>
      <c r="M24" s="197"/>
    </row>
    <row r="25" spans="1:13" s="2" customFormat="1" ht="15" x14ac:dyDescent="0.25">
      <c r="A25" s="212" t="s">
        <v>361</v>
      </c>
      <c r="B25" s="212" t="s">
        <v>212</v>
      </c>
      <c r="C25" s="207"/>
      <c r="D25" s="207"/>
      <c r="E25" s="209"/>
      <c r="F25" s="209"/>
      <c r="G25" s="209"/>
      <c r="H25" s="207"/>
      <c r="I25" s="209"/>
      <c r="J25" s="207"/>
      <c r="K25" s="195">
        <v>22</v>
      </c>
      <c r="L25" s="198"/>
      <c r="M25" s="197"/>
    </row>
    <row r="26" spans="1:13" s="2" customFormat="1" ht="15" x14ac:dyDescent="0.25">
      <c r="A26" s="212" t="s">
        <v>362</v>
      </c>
      <c r="B26" s="206" t="s">
        <v>213</v>
      </c>
      <c r="C26" s="207"/>
      <c r="D26" s="207"/>
      <c r="E26" s="209"/>
      <c r="F26" s="209"/>
      <c r="G26" s="209"/>
      <c r="H26" s="207"/>
      <c r="I26" s="209"/>
      <c r="J26" s="207"/>
      <c r="K26" s="195">
        <v>23</v>
      </c>
      <c r="L26" s="198"/>
      <c r="M26" s="197"/>
    </row>
    <row r="27" spans="1:13" s="2" customFormat="1" ht="15" x14ac:dyDescent="0.25">
      <c r="A27" s="212" t="s">
        <v>363</v>
      </c>
      <c r="B27" s="206" t="s">
        <v>249</v>
      </c>
      <c r="C27" s="207"/>
      <c r="D27" s="207"/>
      <c r="E27" s="209"/>
      <c r="F27" s="209"/>
      <c r="G27" s="209"/>
      <c r="H27" s="207"/>
      <c r="I27" s="209"/>
      <c r="J27" s="207"/>
      <c r="K27" s="195">
        <v>24</v>
      </c>
      <c r="L27" s="198"/>
      <c r="M27" s="197"/>
    </row>
    <row r="28" spans="1:13" s="2" customFormat="1" ht="15" x14ac:dyDescent="0.25">
      <c r="A28" s="212" t="s">
        <v>364</v>
      </c>
      <c r="B28" s="206" t="s">
        <v>214</v>
      </c>
      <c r="C28" s="207"/>
      <c r="D28" s="207"/>
      <c r="E28" s="209"/>
      <c r="F28" s="209"/>
      <c r="G28" s="209"/>
      <c r="H28" s="207"/>
      <c r="I28" s="209"/>
      <c r="J28" s="207"/>
      <c r="K28" s="195">
        <v>25</v>
      </c>
      <c r="L28" s="198"/>
      <c r="M28" s="197"/>
    </row>
    <row r="29" spans="1:13" s="2" customFormat="1" ht="15" x14ac:dyDescent="0.25">
      <c r="A29" s="212" t="s">
        <v>365</v>
      </c>
      <c r="B29" s="206" t="s">
        <v>215</v>
      </c>
      <c r="C29" s="207"/>
      <c r="D29" s="207"/>
      <c r="E29" s="209"/>
      <c r="F29" s="209"/>
      <c r="G29" s="209"/>
      <c r="H29" s="207"/>
      <c r="I29" s="209"/>
      <c r="J29" s="207"/>
      <c r="K29" s="195">
        <v>26</v>
      </c>
      <c r="L29" s="198"/>
      <c r="M29" s="197"/>
    </row>
    <row r="30" spans="1:13" s="2" customFormat="1" ht="15" x14ac:dyDescent="0.25">
      <c r="A30" s="212" t="s">
        <v>366</v>
      </c>
      <c r="B30" s="206" t="s">
        <v>216</v>
      </c>
      <c r="C30" s="207"/>
      <c r="D30" s="207"/>
      <c r="E30" s="209"/>
      <c r="F30" s="209"/>
      <c r="G30" s="209"/>
      <c r="H30" s="207"/>
      <c r="I30" s="209"/>
      <c r="J30" s="207"/>
      <c r="K30" s="195">
        <v>27</v>
      </c>
      <c r="L30" s="198"/>
      <c r="M30" s="197"/>
    </row>
    <row r="31" spans="1:13" s="2" customFormat="1" ht="15" x14ac:dyDescent="0.25">
      <c r="A31" s="212" t="s">
        <v>367</v>
      </c>
      <c r="B31" s="206" t="s">
        <v>217</v>
      </c>
      <c r="C31" s="207"/>
      <c r="D31" s="207"/>
      <c r="E31" s="209"/>
      <c r="F31" s="209"/>
      <c r="G31" s="209"/>
      <c r="H31" s="207"/>
      <c r="I31" s="209"/>
      <c r="J31" s="207"/>
      <c r="K31" s="195">
        <v>28</v>
      </c>
      <c r="L31" s="198"/>
      <c r="M31" s="197"/>
    </row>
    <row r="32" spans="1:13" s="2" customFormat="1" ht="15" x14ac:dyDescent="0.25">
      <c r="A32" s="212" t="s">
        <v>368</v>
      </c>
      <c r="B32" s="206" t="s">
        <v>218</v>
      </c>
      <c r="C32" s="207"/>
      <c r="D32" s="207"/>
      <c r="E32" s="209"/>
      <c r="F32" s="209"/>
      <c r="G32" s="209"/>
      <c r="H32" s="207"/>
      <c r="I32" s="209"/>
      <c r="J32" s="207"/>
      <c r="K32" s="195">
        <v>29</v>
      </c>
      <c r="L32" s="198"/>
      <c r="M32" s="197"/>
    </row>
    <row r="33" spans="1:13" s="2" customFormat="1" ht="15" x14ac:dyDescent="0.25">
      <c r="A33" s="212" t="s">
        <v>369</v>
      </c>
      <c r="B33" s="206" t="s">
        <v>219</v>
      </c>
      <c r="C33" s="207"/>
      <c r="D33" s="213"/>
      <c r="E33" s="209"/>
      <c r="F33" s="209"/>
      <c r="G33" s="209"/>
      <c r="H33" s="207"/>
      <c r="I33" s="209"/>
      <c r="J33" s="207"/>
      <c r="K33" s="195">
        <v>30</v>
      </c>
      <c r="L33" s="198"/>
      <c r="M33" s="197"/>
    </row>
    <row r="34" spans="1:13" s="2" customFormat="1" ht="15" x14ac:dyDescent="0.25">
      <c r="A34" s="212" t="s">
        <v>370</v>
      </c>
      <c r="B34" s="206" t="s">
        <v>220</v>
      </c>
      <c r="C34" s="207"/>
      <c r="D34" s="207"/>
      <c r="E34" s="209"/>
      <c r="F34" s="209"/>
      <c r="G34" s="209"/>
      <c r="H34" s="207"/>
      <c r="I34" s="209"/>
      <c r="J34" s="207"/>
      <c r="K34" s="195">
        <v>31</v>
      </c>
      <c r="L34" s="198"/>
      <c r="M34" s="197"/>
    </row>
    <row r="35" spans="1:13" s="2" customFormat="1" ht="15" x14ac:dyDescent="0.25">
      <c r="A35" s="212" t="s">
        <v>371</v>
      </c>
      <c r="B35" s="214" t="s">
        <v>221</v>
      </c>
      <c r="C35" s="207"/>
      <c r="D35" s="207"/>
      <c r="E35" s="209"/>
      <c r="F35" s="209"/>
      <c r="G35" s="209"/>
      <c r="H35" s="207"/>
      <c r="I35" s="209"/>
      <c r="J35" s="207"/>
      <c r="K35" s="195">
        <v>32</v>
      </c>
      <c r="L35" s="198"/>
      <c r="M35" s="197"/>
    </row>
    <row r="36" spans="1:13" s="2" customFormat="1" ht="15" x14ac:dyDescent="0.25">
      <c r="A36" s="212" t="s">
        <v>372</v>
      </c>
      <c r="B36" s="212" t="s">
        <v>222</v>
      </c>
      <c r="C36" s="207"/>
      <c r="D36" s="207"/>
      <c r="E36" s="209"/>
      <c r="F36" s="209"/>
      <c r="G36" s="209"/>
      <c r="H36" s="207"/>
      <c r="I36" s="209"/>
      <c r="J36" s="207"/>
      <c r="K36" s="195">
        <v>33</v>
      </c>
      <c r="L36" s="198"/>
      <c r="M36" s="197"/>
    </row>
    <row r="37" spans="1:13" s="2" customFormat="1" ht="15" x14ac:dyDescent="0.25">
      <c r="A37" s="212" t="s">
        <v>373</v>
      </c>
      <c r="B37" s="206" t="s">
        <v>386</v>
      </c>
      <c r="C37" s="207"/>
      <c r="D37" s="207"/>
      <c r="E37" s="209"/>
      <c r="F37" s="209"/>
      <c r="G37" s="209"/>
      <c r="H37" s="207"/>
      <c r="I37" s="209"/>
      <c r="J37" s="207"/>
      <c r="K37" s="195">
        <v>34</v>
      </c>
      <c r="L37" s="198"/>
      <c r="M37" s="197"/>
    </row>
    <row r="38" spans="1:13" s="2" customFormat="1" ht="15" x14ac:dyDescent="0.25">
      <c r="A38" s="212" t="s">
        <v>374</v>
      </c>
      <c r="B38" s="206" t="s">
        <v>387</v>
      </c>
      <c r="C38" s="207"/>
      <c r="D38" s="207"/>
      <c r="E38" s="209"/>
      <c r="F38" s="209"/>
      <c r="G38" s="209"/>
      <c r="H38" s="207"/>
      <c r="I38" s="209"/>
      <c r="J38" s="207"/>
      <c r="K38" s="195">
        <v>35</v>
      </c>
      <c r="L38" s="198"/>
      <c r="M38" s="197"/>
    </row>
    <row r="39" spans="1:13" s="2" customFormat="1" ht="15" x14ac:dyDescent="0.25">
      <c r="A39" s="212" t="s">
        <v>375</v>
      </c>
      <c r="B39" s="206" t="s">
        <v>299</v>
      </c>
      <c r="C39" s="207"/>
      <c r="D39" s="207"/>
      <c r="E39" s="209"/>
      <c r="F39" s="209"/>
      <c r="G39" s="209"/>
      <c r="H39" s="207"/>
      <c r="I39" s="209"/>
      <c r="J39" s="207"/>
      <c r="K39" s="195">
        <v>35</v>
      </c>
      <c r="L39" s="198"/>
      <c r="M39" s="197"/>
    </row>
    <row r="40" spans="1:13" s="2" customFormat="1" ht="15" x14ac:dyDescent="0.25">
      <c r="A40" s="212" t="s">
        <v>376</v>
      </c>
      <c r="B40" s="452" t="str">
        <f>"Denní maxima a minima zatížení brutto ES ČR za "&amp;'3.1'!N1</f>
        <v>Denní maxima a minima zatížení brutto ES ČR za II. čtvrtletí 2022</v>
      </c>
      <c r="C40" s="207"/>
      <c r="D40" s="207"/>
      <c r="E40" s="209"/>
      <c r="F40" s="209"/>
      <c r="G40" s="209"/>
      <c r="H40" s="207"/>
      <c r="I40" s="209"/>
      <c r="J40" s="207"/>
      <c r="K40" s="195">
        <v>36</v>
      </c>
      <c r="L40" s="198"/>
      <c r="M40" s="197"/>
    </row>
    <row r="41" spans="1:13" s="2" customFormat="1" ht="15" x14ac:dyDescent="0.25">
      <c r="A41" s="212" t="s">
        <v>377</v>
      </c>
      <c r="B41" s="206" t="str">
        <f>"Maxima zatížení ES ČR za "&amp;'3.1'!N1</f>
        <v>Maxima zatížení ES ČR za II. čtvrtletí 2022</v>
      </c>
      <c r="C41" s="207"/>
      <c r="D41" s="207"/>
      <c r="E41" s="209"/>
      <c r="F41" s="209"/>
      <c r="G41" s="209"/>
      <c r="H41" s="207"/>
      <c r="I41" s="209"/>
      <c r="J41" s="207"/>
      <c r="K41" s="195">
        <v>37</v>
      </c>
      <c r="L41" s="198"/>
      <c r="M41" s="197"/>
    </row>
    <row r="42" spans="1:13" s="2" customFormat="1" ht="15" x14ac:dyDescent="0.25">
      <c r="A42" s="212" t="s">
        <v>378</v>
      </c>
      <c r="B42" s="206" t="str">
        <f>"Minima zatížení ES ČR za "&amp;'3.1'!N1</f>
        <v>Minima zatížení ES ČR za II. čtvrtletí 2022</v>
      </c>
      <c r="C42" s="207"/>
      <c r="D42" s="207"/>
      <c r="E42" s="209"/>
      <c r="F42" s="209"/>
      <c r="G42" s="209"/>
      <c r="H42" s="207"/>
      <c r="I42" s="209"/>
      <c r="J42" s="207"/>
      <c r="K42" s="195">
        <v>38</v>
      </c>
      <c r="L42" s="198"/>
      <c r="M42" s="197"/>
    </row>
    <row r="43" spans="1:13" s="2" customFormat="1" ht="15" x14ac:dyDescent="0.25">
      <c r="A43" s="212" t="s">
        <v>379</v>
      </c>
      <c r="B43" s="206" t="s">
        <v>388</v>
      </c>
      <c r="C43" s="207"/>
      <c r="D43" s="207"/>
      <c r="E43" s="209"/>
      <c r="F43" s="209"/>
      <c r="G43" s="209"/>
      <c r="H43" s="207"/>
      <c r="I43" s="209"/>
      <c r="J43" s="207"/>
      <c r="K43" s="195">
        <v>39</v>
      </c>
      <c r="L43" s="198"/>
      <c r="M43" s="197"/>
    </row>
    <row r="44" spans="1:13" ht="15" x14ac:dyDescent="0.25">
      <c r="A44" s="212"/>
      <c r="B44" s="212"/>
      <c r="C44" s="207"/>
      <c r="D44" s="207"/>
      <c r="E44" s="209"/>
      <c r="F44" s="209"/>
      <c r="G44" s="209"/>
      <c r="H44" s="207"/>
      <c r="I44" s="209"/>
      <c r="J44" s="207"/>
      <c r="K44" s="195"/>
    </row>
    <row r="45" spans="1:13" ht="15" x14ac:dyDescent="0.25">
      <c r="A45" s="212"/>
      <c r="B45" s="206"/>
      <c r="C45" s="207"/>
      <c r="D45" s="207"/>
      <c r="E45" s="209"/>
      <c r="F45" s="209"/>
      <c r="G45" s="209"/>
      <c r="H45" s="207"/>
      <c r="I45" s="209"/>
      <c r="J45" s="207"/>
      <c r="K45" s="195"/>
    </row>
    <row r="46" spans="1:13" ht="15" x14ac:dyDescent="0.25">
      <c r="A46" s="212"/>
      <c r="B46" s="206"/>
      <c r="C46" s="207"/>
      <c r="D46" s="207"/>
      <c r="E46" s="209"/>
      <c r="F46" s="209"/>
      <c r="G46" s="209"/>
      <c r="H46" s="207"/>
      <c r="I46" s="209"/>
      <c r="J46" s="207"/>
      <c r="K46" s="195"/>
    </row>
    <row r="47" spans="1:13" ht="15" x14ac:dyDescent="0.25">
      <c r="A47" s="212"/>
      <c r="B47" s="206"/>
      <c r="C47" s="207"/>
      <c r="D47" s="207"/>
      <c r="E47" s="209"/>
      <c r="F47" s="209"/>
      <c r="G47" s="209"/>
      <c r="H47" s="207"/>
      <c r="I47" s="209"/>
      <c r="J47" s="207"/>
      <c r="K47" s="195"/>
    </row>
    <row r="48" spans="1:13" ht="15" x14ac:dyDescent="0.25">
      <c r="A48" s="212"/>
      <c r="B48" s="206"/>
      <c r="C48" s="207"/>
      <c r="D48" s="207"/>
      <c r="E48" s="209"/>
      <c r="F48" s="209"/>
      <c r="G48" s="209"/>
      <c r="H48" s="207"/>
      <c r="I48" s="209"/>
      <c r="J48" s="207"/>
      <c r="K48" s="195"/>
    </row>
    <row r="49" spans="1:11" ht="15" x14ac:dyDescent="0.25">
      <c r="A49" s="212"/>
      <c r="B49" s="206"/>
      <c r="C49" s="207"/>
      <c r="D49" s="207"/>
      <c r="E49" s="209"/>
      <c r="F49" s="209"/>
      <c r="G49" s="209"/>
      <c r="H49" s="207"/>
      <c r="I49" s="209"/>
      <c r="J49" s="207"/>
      <c r="K49" s="195"/>
    </row>
    <row r="50" spans="1:11" ht="15" x14ac:dyDescent="0.25">
      <c r="A50" s="212"/>
      <c r="B50" s="206"/>
      <c r="C50" s="207"/>
      <c r="D50" s="207"/>
      <c r="E50" s="209"/>
      <c r="F50" s="209"/>
      <c r="G50" s="209"/>
      <c r="H50" s="207"/>
      <c r="I50" s="209"/>
      <c r="J50" s="207"/>
      <c r="K50" s="195"/>
    </row>
    <row r="51" spans="1:11" ht="15" x14ac:dyDescent="0.25">
      <c r="A51" s="212"/>
      <c r="B51" s="206"/>
      <c r="C51" s="207"/>
      <c r="D51" s="207"/>
      <c r="E51" s="209"/>
      <c r="F51" s="209"/>
      <c r="G51" s="209"/>
      <c r="H51" s="207"/>
      <c r="I51" s="209"/>
      <c r="J51" s="207"/>
      <c r="K51" s="195"/>
    </row>
    <row r="52" spans="1:11" ht="15" x14ac:dyDescent="0.25">
      <c r="A52" s="212"/>
      <c r="B52" s="212"/>
      <c r="C52" s="207"/>
      <c r="D52" s="207"/>
      <c r="E52" s="209"/>
      <c r="F52" s="209"/>
      <c r="G52" s="209"/>
      <c r="H52" s="207"/>
      <c r="I52" s="209"/>
      <c r="J52" s="207"/>
      <c r="K52" s="195"/>
    </row>
    <row r="53" spans="1:11" ht="12.75" x14ac:dyDescent="0.2">
      <c r="A53" s="119"/>
      <c r="B53" s="119"/>
      <c r="C53" s="119"/>
      <c r="D53" s="119"/>
      <c r="E53" s="119"/>
      <c r="F53" s="119"/>
      <c r="G53" s="119"/>
      <c r="H53" s="215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410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2938.4907300000004</v>
      </c>
      <c r="C7" s="567"/>
      <c r="D7" s="567"/>
      <c r="E7" s="567"/>
      <c r="F7" s="567"/>
      <c r="G7" s="579"/>
      <c r="H7" s="577">
        <f>SUM(H8,J8,L8)</f>
        <v>3636813.71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2939.3553500000003</v>
      </c>
      <c r="C8" s="362">
        <v>0.14054267009586235</v>
      </c>
      <c r="D8" s="327">
        <f>SUM(D9:D16)</f>
        <v>2939.2602000000006</v>
      </c>
      <c r="E8" s="362">
        <v>0.14055471087372975</v>
      </c>
      <c r="F8" s="327">
        <f>SUM(F9:F16)</f>
        <v>2938.4907300000004</v>
      </c>
      <c r="G8" s="368">
        <v>0.14058370011119237</v>
      </c>
      <c r="H8" s="327">
        <f>SUM(H9:H16)</f>
        <v>1304033.3130000001</v>
      </c>
      <c r="I8" s="362">
        <v>0.20156571278157787</v>
      </c>
      <c r="J8" s="327">
        <f>SUM(J9:J16)</f>
        <v>935419.77899999998</v>
      </c>
      <c r="K8" s="362">
        <v>0.15381948612961488</v>
      </c>
      <c r="L8" s="327">
        <f>SUM(L9:L16)</f>
        <v>1397360.6179999996</v>
      </c>
      <c r="M8" s="362">
        <v>0.2162290174395361</v>
      </c>
      <c r="N8" s="10"/>
    </row>
    <row r="9" spans="1:24" x14ac:dyDescent="0.2">
      <c r="A9" s="56" t="s">
        <v>7</v>
      </c>
      <c r="B9" s="255">
        <v>2250</v>
      </c>
      <c r="C9" s="361">
        <v>0.52447552447552448</v>
      </c>
      <c r="D9" s="23">
        <v>2250</v>
      </c>
      <c r="E9" s="361">
        <v>0.52447552447552448</v>
      </c>
      <c r="F9" s="23">
        <v>2250</v>
      </c>
      <c r="G9" s="369">
        <v>0.52447552447552448</v>
      </c>
      <c r="H9" s="23">
        <v>1181886.6599999999</v>
      </c>
      <c r="I9" s="361">
        <v>0.46454075289003799</v>
      </c>
      <c r="J9" s="23">
        <v>814430.69</v>
      </c>
      <c r="K9" s="361">
        <v>0.36125539823928249</v>
      </c>
      <c r="L9" s="23">
        <v>1294513.29</v>
      </c>
      <c r="M9" s="361">
        <v>0.54727814652944817</v>
      </c>
      <c r="X9" s="70"/>
    </row>
    <row r="10" spans="1:24" x14ac:dyDescent="0.2">
      <c r="A10" s="56" t="s">
        <v>20</v>
      </c>
      <c r="B10" s="255">
        <v>215.44500000000002</v>
      </c>
      <c r="C10" s="361">
        <v>2.2541329432565749E-2</v>
      </c>
      <c r="D10" s="23">
        <v>215.44500000000002</v>
      </c>
      <c r="E10" s="361">
        <v>2.2541329432565749E-2</v>
      </c>
      <c r="F10" s="23">
        <v>215.44500000000002</v>
      </c>
      <c r="G10" s="369">
        <v>2.2541329432565749E-2</v>
      </c>
      <c r="H10" s="23">
        <v>48202.070000000007</v>
      </c>
      <c r="I10" s="361">
        <v>1.6173984636211291E-2</v>
      </c>
      <c r="J10" s="23">
        <v>44443.866000000002</v>
      </c>
      <c r="K10" s="361">
        <v>1.5956008501392997E-2</v>
      </c>
      <c r="L10" s="23">
        <v>25092.274000000001</v>
      </c>
      <c r="M10" s="361">
        <v>8.2031352674202165E-3</v>
      </c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X11" s="70"/>
    </row>
    <row r="12" spans="1:24" x14ac:dyDescent="0.2">
      <c r="A12" s="56" t="s">
        <v>22</v>
      </c>
      <c r="B12" s="255">
        <v>53.234999999999992</v>
      </c>
      <c r="C12" s="361">
        <v>5.3572345056822811E-2</v>
      </c>
      <c r="D12" s="23">
        <v>53.234999999999992</v>
      </c>
      <c r="E12" s="361">
        <v>5.3576011312000883E-2</v>
      </c>
      <c r="F12" s="23">
        <v>53.234999999999992</v>
      </c>
      <c r="G12" s="369">
        <v>5.3606115135080158E-2</v>
      </c>
      <c r="H12" s="23">
        <v>26071.549000000006</v>
      </c>
      <c r="I12" s="361">
        <v>7.8262185721210659E-2</v>
      </c>
      <c r="J12" s="23">
        <v>24941.567000000014</v>
      </c>
      <c r="K12" s="361">
        <v>8.2521653939466338E-2</v>
      </c>
      <c r="L12" s="23">
        <v>22097.065999999988</v>
      </c>
      <c r="M12" s="361">
        <v>7.9606285212490635E-2</v>
      </c>
      <c r="X12" s="70"/>
    </row>
    <row r="13" spans="1:24" x14ac:dyDescent="0.2">
      <c r="A13" s="56" t="s">
        <v>43</v>
      </c>
      <c r="B13" s="255">
        <v>176.00445000000011</v>
      </c>
      <c r="C13" s="361">
        <v>0.15819833656317933</v>
      </c>
      <c r="D13" s="23">
        <v>175.98595000000012</v>
      </c>
      <c r="E13" s="361">
        <v>0.15823831555244558</v>
      </c>
      <c r="F13" s="23">
        <v>175.78895000000009</v>
      </c>
      <c r="G13" s="369">
        <v>0.15833328627170512</v>
      </c>
      <c r="H13" s="23">
        <v>21826.243000000009</v>
      </c>
      <c r="I13" s="361">
        <v>0.10999111398002891</v>
      </c>
      <c r="J13" s="23">
        <v>16978.675000000003</v>
      </c>
      <c r="K13" s="361">
        <v>0.10301126330416487</v>
      </c>
      <c r="L13" s="23">
        <v>20111.524999999994</v>
      </c>
      <c r="M13" s="361">
        <v>0.15365502027263508</v>
      </c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0</v>
      </c>
      <c r="C15" s="361">
        <v>0</v>
      </c>
      <c r="D15" s="23">
        <v>0</v>
      </c>
      <c r="E15" s="74">
        <v>0</v>
      </c>
      <c r="F15" s="23">
        <v>0</v>
      </c>
      <c r="G15" s="370">
        <v>0</v>
      </c>
      <c r="H15" s="23">
        <v>0</v>
      </c>
      <c r="I15" s="361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244.67090000000019</v>
      </c>
      <c r="C16" s="362">
        <v>0.11729882046251153</v>
      </c>
      <c r="D16" s="250">
        <v>244.59425000000013</v>
      </c>
      <c r="E16" s="363">
        <v>0.11737464991263952</v>
      </c>
      <c r="F16" s="250">
        <v>244.02178000000023</v>
      </c>
      <c r="G16" s="371">
        <v>0.11751250881241083</v>
      </c>
      <c r="H16" s="250">
        <v>26046.791000000016</v>
      </c>
      <c r="I16" s="362">
        <v>0.11336605279039</v>
      </c>
      <c r="J16" s="250">
        <v>34624.980999999927</v>
      </c>
      <c r="K16" s="363">
        <v>0.11506043184887099</v>
      </c>
      <c r="L16" s="250">
        <v>35546.462999999858</v>
      </c>
      <c r="M16" s="363">
        <v>0.11461689855477973</v>
      </c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1.9502776361670672E-2</v>
      </c>
      <c r="J19" s="87" t="str">
        <f>A9</f>
        <v>JE</v>
      </c>
      <c r="K19" s="76">
        <f t="shared" ref="K19:K26" si="0">H9+J9+L9</f>
        <v>3290830.6399999997</v>
      </c>
      <c r="L19" s="87" t="str">
        <f>A9</f>
        <v>JE</v>
      </c>
      <c r="M19" s="85">
        <f>K19/'6.1, 6.2'!B5</f>
        <v>0.45935553546065178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5.0211234603556205E-2</v>
      </c>
      <c r="J20" s="87" t="str">
        <f t="shared" ref="J20:J26" si="1">A10</f>
        <v>PE</v>
      </c>
      <c r="K20" s="76">
        <f t="shared" si="0"/>
        <v>117738.21000000002</v>
      </c>
      <c r="L20" s="87" t="str">
        <f t="shared" ref="L20:L26" si="2">A10</f>
        <v>PE</v>
      </c>
      <c r="M20" s="85">
        <f>K20/'6.1, 6.2'!C5</f>
        <v>1.3342217064177615E-2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6.9077168206790593E-2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701453.31184233364</v>
      </c>
      <c r="C22" s="567"/>
      <c r="D22" s="567"/>
      <c r="E22" s="567"/>
      <c r="F22" s="567"/>
      <c r="G22" s="567"/>
      <c r="H22" s="78" t="str">
        <f>A27</f>
        <v>MOO *)</v>
      </c>
      <c r="I22" s="86">
        <f>(B27+D27+F27)/'6.1, 6.2'!E25</f>
        <v>7.3940820049689437E-2</v>
      </c>
      <c r="J22" s="87" t="str">
        <f t="shared" si="1"/>
        <v>PSE</v>
      </c>
      <c r="K22" s="76">
        <f t="shared" si="0"/>
        <v>73110.182000000015</v>
      </c>
      <c r="L22" s="87" t="str">
        <f t="shared" si="2"/>
        <v>PSE</v>
      </c>
      <c r="M22" s="85">
        <f>K22/'6.1, 6.2'!E5</f>
        <v>8.0080995191247381E-2</v>
      </c>
      <c r="N22" s="78"/>
      <c r="O22" s="68"/>
    </row>
    <row r="23" spans="1:15" x14ac:dyDescent="0.2">
      <c r="A23" s="566"/>
      <c r="B23" s="327">
        <f>SUM(B24:B27)</f>
        <v>253100.3402461684</v>
      </c>
      <c r="C23" s="372">
        <v>5.5837668056198532E-2</v>
      </c>
      <c r="D23" s="327">
        <f>SUM(D24:D27)</f>
        <v>229105.10078886783</v>
      </c>
      <c r="E23" s="372">
        <v>5.3961341530847869E-2</v>
      </c>
      <c r="F23" s="327">
        <f>SUM(F24:F27)</f>
        <v>219247.87080729738</v>
      </c>
      <c r="G23" s="372">
        <v>5.367332504633384E-2</v>
      </c>
      <c r="H23" s="68"/>
      <c r="I23" s="68"/>
      <c r="J23" s="87" t="str">
        <f t="shared" si="1"/>
        <v>VE</v>
      </c>
      <c r="K23" s="76">
        <f t="shared" si="0"/>
        <v>58916.443000000007</v>
      </c>
      <c r="L23" s="87" t="str">
        <f t="shared" si="2"/>
        <v>VE</v>
      </c>
      <c r="M23" s="85">
        <f>K23/'6.1, 6.2'!F5</f>
        <v>0.11922847316263968</v>
      </c>
      <c r="N23" s="78"/>
      <c r="O23" s="68"/>
    </row>
    <row r="24" spans="1:15" x14ac:dyDescent="0.2">
      <c r="A24" s="18" t="s">
        <v>8</v>
      </c>
      <c r="B24" s="23">
        <v>13253.296</v>
      </c>
      <c r="C24" s="361">
        <v>2.1393120912721695E-2</v>
      </c>
      <c r="D24" s="23">
        <v>12161.625</v>
      </c>
      <c r="E24" s="361">
        <v>1.8772324688020221E-2</v>
      </c>
      <c r="F24" s="23">
        <v>11319.607</v>
      </c>
      <c r="G24" s="361">
        <v>1.8370227009344292E-2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 x14ac:dyDescent="0.2">
      <c r="A25" s="18" t="s">
        <v>9</v>
      </c>
      <c r="B25" s="23">
        <v>94161.772999999899</v>
      </c>
      <c r="C25" s="361">
        <v>5.015947247700777E-2</v>
      </c>
      <c r="D25" s="23">
        <v>99374.447999999815</v>
      </c>
      <c r="E25" s="361">
        <v>5.0328596892519277E-2</v>
      </c>
      <c r="F25" s="23">
        <v>98860.664000000092</v>
      </c>
      <c r="G25" s="361">
        <v>5.0142983105152562E-2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 ht="13.5" x14ac:dyDescent="0.2">
      <c r="A26" s="18" t="s">
        <v>333</v>
      </c>
      <c r="B26" s="23">
        <v>45125.412947867502</v>
      </c>
      <c r="C26" s="361">
        <v>7.2087080761700978E-2</v>
      </c>
      <c r="D26" s="23">
        <v>41303.392309736497</v>
      </c>
      <c r="E26" s="74">
        <v>7.3604731618334931E-2</v>
      </c>
      <c r="F26" s="23">
        <v>40723.419200814198</v>
      </c>
      <c r="G26" s="74">
        <v>6.2307175313218166E-2</v>
      </c>
      <c r="H26" s="68"/>
      <c r="I26" s="68"/>
      <c r="J26" s="87" t="str">
        <f t="shared" si="1"/>
        <v>FVE</v>
      </c>
      <c r="K26" s="76">
        <f t="shared" si="0"/>
        <v>96218.234999999797</v>
      </c>
      <c r="L26" s="87" t="str">
        <f t="shared" si="2"/>
        <v>FVE</v>
      </c>
      <c r="M26" s="85">
        <f>K26/'6.1, 6.2'!I5</f>
        <v>0.11443383874060831</v>
      </c>
    </row>
    <row r="27" spans="1:15" ht="13.5" x14ac:dyDescent="0.2">
      <c r="A27" s="444" t="s">
        <v>334</v>
      </c>
      <c r="B27" s="250">
        <v>100559.858298301</v>
      </c>
      <c r="C27" s="362">
        <v>7.1316840555227606E-2</v>
      </c>
      <c r="D27" s="250">
        <v>76265.63547913151</v>
      </c>
      <c r="E27" s="363">
        <v>7.1798747353465323E-2</v>
      </c>
      <c r="F27" s="250">
        <v>68344.180606483103</v>
      </c>
      <c r="G27" s="363">
        <v>8.1024733742897481E-2</v>
      </c>
      <c r="H27" s="68"/>
      <c r="I27" s="68"/>
      <c r="J27" s="68"/>
      <c r="K27" s="68"/>
      <c r="L27" s="68"/>
      <c r="M27" s="68"/>
    </row>
    <row r="28" spans="1:15" ht="12" customHeight="1" x14ac:dyDescent="0.2">
      <c r="A28" s="570" t="s">
        <v>411</v>
      </c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7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1181886.6599999999</v>
      </c>
      <c r="L31" s="70">
        <f t="shared" ref="L31:L38" si="7">J9</f>
        <v>814430.69</v>
      </c>
      <c r="M31" s="70">
        <f t="shared" ref="M31:M38" si="8">L9</f>
        <v>1294513.29</v>
      </c>
    </row>
    <row r="32" spans="1:15" x14ac:dyDescent="0.2">
      <c r="H32" s="87" t="str">
        <f t="shared" si="3"/>
        <v>PE</v>
      </c>
      <c r="I32" s="88">
        <f t="shared" si="4"/>
        <v>2.2541329432565749E-2</v>
      </c>
      <c r="J32" s="87" t="str">
        <f t="shared" si="5"/>
        <v>PE</v>
      </c>
      <c r="K32" s="70">
        <f t="shared" si="6"/>
        <v>48202.070000000007</v>
      </c>
      <c r="L32" s="70">
        <f t="shared" si="7"/>
        <v>44443.866000000002</v>
      </c>
      <c r="M32" s="70">
        <f t="shared" si="8"/>
        <v>25092.274000000001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5.3606115135080158E-2</v>
      </c>
      <c r="J34" s="87" t="str">
        <f t="shared" si="5"/>
        <v>PSE</v>
      </c>
      <c r="K34" s="70">
        <f t="shared" si="6"/>
        <v>26071.549000000006</v>
      </c>
      <c r="L34" s="70">
        <f t="shared" si="7"/>
        <v>24941.567000000014</v>
      </c>
      <c r="M34" s="70">
        <f t="shared" si="8"/>
        <v>22097.065999999988</v>
      </c>
    </row>
    <row r="35" spans="8:13" ht="13.5" customHeight="1" x14ac:dyDescent="0.2">
      <c r="H35" s="87" t="str">
        <f t="shared" si="3"/>
        <v>VE</v>
      </c>
      <c r="I35" s="88">
        <f t="shared" si="4"/>
        <v>0.15833328627170512</v>
      </c>
      <c r="J35" s="87" t="str">
        <f t="shared" si="5"/>
        <v>VE</v>
      </c>
      <c r="K35" s="70">
        <f t="shared" si="6"/>
        <v>21826.243000000009</v>
      </c>
      <c r="L35" s="70">
        <f t="shared" si="7"/>
        <v>16978.675000000003</v>
      </c>
      <c r="M35" s="70">
        <f t="shared" si="8"/>
        <v>20111.524999999994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FVE</v>
      </c>
      <c r="I38" s="88">
        <f t="shared" si="4"/>
        <v>0.11751250881241083</v>
      </c>
      <c r="J38" s="87" t="str">
        <f t="shared" si="5"/>
        <v>FVE</v>
      </c>
      <c r="K38" s="70">
        <f t="shared" si="6"/>
        <v>26046.791000000016</v>
      </c>
      <c r="L38" s="70">
        <f t="shared" si="7"/>
        <v>34624.980999999927</v>
      </c>
      <c r="M38" s="70">
        <f t="shared" si="8"/>
        <v>35546.462999999858</v>
      </c>
    </row>
    <row r="39" spans="8:13" ht="12.75" customHeight="1" x14ac:dyDescent="0.2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412</v>
      </c>
      <c r="M1" s="357" t="str">
        <f>'3.1'!N1</f>
        <v>II. čtvrtletí 2022</v>
      </c>
      <c r="N1" s="7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79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80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81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1"/>
    </row>
    <row r="7" spans="1:21" x14ac:dyDescent="0.2">
      <c r="A7" s="572" t="s">
        <v>53</v>
      </c>
      <c r="B7" s="577">
        <f>F8</f>
        <v>913.35505999999918</v>
      </c>
      <c r="C7" s="567"/>
      <c r="D7" s="567"/>
      <c r="E7" s="567"/>
      <c r="F7" s="567"/>
      <c r="G7" s="579"/>
      <c r="H7" s="577">
        <f>SUM(H8,J8,L8)</f>
        <v>418756.37600000022</v>
      </c>
      <c r="I7" s="567"/>
      <c r="J7" s="567"/>
      <c r="K7" s="567"/>
      <c r="L7" s="567"/>
      <c r="M7" s="567"/>
      <c r="N7" s="82"/>
    </row>
    <row r="8" spans="1:21" x14ac:dyDescent="0.2">
      <c r="A8" s="573"/>
      <c r="B8" s="367">
        <f>SUM(B9:B16)</f>
        <v>915.09666999999899</v>
      </c>
      <c r="C8" s="362">
        <v>4.3754535972532912E-2</v>
      </c>
      <c r="D8" s="327">
        <f>SUM(D9:D16)</f>
        <v>914.65550999999914</v>
      </c>
      <c r="E8" s="362">
        <v>4.3738604958184268E-2</v>
      </c>
      <c r="F8" s="327">
        <f>SUM(F9:F16)</f>
        <v>913.35505999999918</v>
      </c>
      <c r="G8" s="368">
        <v>4.3696865380303575E-2</v>
      </c>
      <c r="H8" s="327">
        <f>SUM(H9:H16)</f>
        <v>147744.46200000026</v>
      </c>
      <c r="I8" s="362">
        <v>2.283700691974638E-2</v>
      </c>
      <c r="J8" s="327">
        <f>SUM(J9:J16)</f>
        <v>139812.96500000037</v>
      </c>
      <c r="K8" s="362">
        <v>2.2990703118923348E-2</v>
      </c>
      <c r="L8" s="327">
        <f>SUM(L9:L16)</f>
        <v>131198.94899999961</v>
      </c>
      <c r="M8" s="362">
        <v>2.0301860139706425E-2</v>
      </c>
      <c r="N8" s="83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226.29999999999998</v>
      </c>
      <c r="C10" s="361">
        <v>2.367705377516131E-2</v>
      </c>
      <c r="D10" s="23">
        <v>226.29999999999998</v>
      </c>
      <c r="E10" s="361">
        <v>2.367705377516131E-2</v>
      </c>
      <c r="F10" s="23">
        <v>226.29999999999998</v>
      </c>
      <c r="G10" s="369">
        <v>2.367705377516131E-2</v>
      </c>
      <c r="H10" s="23">
        <v>36931.548000000003</v>
      </c>
      <c r="I10" s="361">
        <v>1.2392212407962974E-2</v>
      </c>
      <c r="J10" s="23">
        <v>39607.188999999998</v>
      </c>
      <c r="K10" s="361">
        <v>1.4219569566704192E-2</v>
      </c>
      <c r="L10" s="23">
        <v>29879.178</v>
      </c>
      <c r="M10" s="361">
        <v>9.7680640189616221E-3</v>
      </c>
      <c r="N10" s="76"/>
      <c r="O10" s="85"/>
    </row>
    <row r="11" spans="1:21" x14ac:dyDescent="0.2">
      <c r="A11" s="56" t="s">
        <v>21</v>
      </c>
      <c r="B11" s="255">
        <v>118.5</v>
      </c>
      <c r="C11" s="361">
        <v>8.690869086908691E-2</v>
      </c>
      <c r="D11" s="23">
        <v>118.5</v>
      </c>
      <c r="E11" s="361">
        <v>8.690869086908691E-2</v>
      </c>
      <c r="F11" s="23">
        <v>118.5</v>
      </c>
      <c r="G11" s="369">
        <v>8.690869086908691E-2</v>
      </c>
      <c r="H11" s="23">
        <v>22843.5</v>
      </c>
      <c r="I11" s="361">
        <v>0.54917672174421039</v>
      </c>
      <c r="J11" s="23">
        <v>19.018999999999998</v>
      </c>
      <c r="K11" s="361">
        <v>1.1316369497082129E-4</v>
      </c>
      <c r="L11" s="23">
        <v>550.81500000000005</v>
      </c>
      <c r="M11" s="361">
        <v>2.1739943403879989E-3</v>
      </c>
      <c r="N11" s="76"/>
      <c r="O11" s="85"/>
    </row>
    <row r="12" spans="1:21" x14ac:dyDescent="0.2">
      <c r="A12" s="56" t="s">
        <v>22</v>
      </c>
      <c r="B12" s="255">
        <v>79.713999999999984</v>
      </c>
      <c r="C12" s="361">
        <v>8.0219139924102068E-2</v>
      </c>
      <c r="D12" s="23">
        <v>79.691999999999979</v>
      </c>
      <c r="E12" s="361">
        <v>8.0202488841475988E-2</v>
      </c>
      <c r="F12" s="23">
        <v>79.691999999999979</v>
      </c>
      <c r="G12" s="369">
        <v>8.0247553815061656E-2</v>
      </c>
      <c r="H12" s="23">
        <v>28487.749000000003</v>
      </c>
      <c r="I12" s="361">
        <v>8.5515191407201499E-2</v>
      </c>
      <c r="J12" s="23">
        <v>27555.473999999995</v>
      </c>
      <c r="K12" s="361">
        <v>9.1170025105718519E-2</v>
      </c>
      <c r="L12" s="23">
        <v>25350.536999999997</v>
      </c>
      <c r="M12" s="361">
        <v>9.1327150795123546E-2</v>
      </c>
      <c r="N12" s="76"/>
      <c r="O12" s="85"/>
    </row>
    <row r="13" spans="1:21" x14ac:dyDescent="0.2">
      <c r="A13" s="56" t="s">
        <v>43</v>
      </c>
      <c r="B13" s="255">
        <v>34.265000000000001</v>
      </c>
      <c r="C13" s="361">
        <v>3.0798459938583014E-2</v>
      </c>
      <c r="D13" s="23">
        <v>34.265000000000001</v>
      </c>
      <c r="E13" s="361">
        <v>3.0809481566025837E-2</v>
      </c>
      <c r="F13" s="23">
        <v>34.265000000000001</v>
      </c>
      <c r="G13" s="369">
        <v>3.0862520392208801E-2</v>
      </c>
      <c r="H13" s="23">
        <v>4528.1890000000021</v>
      </c>
      <c r="I13" s="361">
        <v>2.2819344237215409E-2</v>
      </c>
      <c r="J13" s="23">
        <v>4034.2830000000004</v>
      </c>
      <c r="K13" s="361">
        <v>2.4476385133499295E-2</v>
      </c>
      <c r="L13" s="23">
        <v>3827.8410000000008</v>
      </c>
      <c r="M13" s="361">
        <v>2.924527038379357E-2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8.4101999999999997</v>
      </c>
      <c r="C15" s="361">
        <v>2.477855977825336E-2</v>
      </c>
      <c r="D15" s="23">
        <v>8.4101999999999997</v>
      </c>
      <c r="E15" s="74">
        <v>2.4778705786824517E-2</v>
      </c>
      <c r="F15" s="23">
        <v>8.4101999999999997</v>
      </c>
      <c r="G15" s="370">
        <v>2.4778705786824517E-2</v>
      </c>
      <c r="H15" s="23">
        <v>1454.8130000000003</v>
      </c>
      <c r="I15" s="361">
        <v>2.4283609864893006E-2</v>
      </c>
      <c r="J15" s="23">
        <v>851.9190000000001</v>
      </c>
      <c r="K15" s="74">
        <v>2.1384657710027601E-2</v>
      </c>
      <c r="L15" s="23">
        <v>801.83999999999992</v>
      </c>
      <c r="M15" s="74">
        <v>2.610889967874111E-2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447.90746999999908</v>
      </c>
      <c r="C16" s="362">
        <v>0.21473341499682888</v>
      </c>
      <c r="D16" s="250">
        <v>447.48830999999922</v>
      </c>
      <c r="E16" s="363">
        <v>0.21473842384376815</v>
      </c>
      <c r="F16" s="250">
        <v>446.1878599999992</v>
      </c>
      <c r="G16" s="371">
        <v>0.21486874995437125</v>
      </c>
      <c r="H16" s="250">
        <v>53498.663000000255</v>
      </c>
      <c r="I16" s="362">
        <v>0.23284758010586828</v>
      </c>
      <c r="J16" s="250">
        <v>67745.081000000384</v>
      </c>
      <c r="K16" s="363">
        <v>0.22512007372644641</v>
      </c>
      <c r="L16" s="250">
        <v>70788.737999999634</v>
      </c>
      <c r="M16" s="363">
        <v>0.22825296576390375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8.5824714599215229E-2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0.11404925604824709</v>
      </c>
      <c r="J20" s="87" t="str">
        <f t="shared" ref="J20:J26" si="1">A10</f>
        <v>PE</v>
      </c>
      <c r="K20" s="76">
        <f t="shared" si="0"/>
        <v>106417.91499999999</v>
      </c>
      <c r="L20" s="87" t="str">
        <f t="shared" ref="L20:L26" si="2">A10</f>
        <v>PE</v>
      </c>
      <c r="M20" s="85">
        <f>K20/'6.1, 6.2'!C5</f>
        <v>1.2059389398286271E-2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9.1766676796590133E-2</v>
      </c>
      <c r="J21" s="87" t="str">
        <f t="shared" si="1"/>
        <v>PPE</v>
      </c>
      <c r="K21" s="76">
        <f t="shared" si="0"/>
        <v>23413.333999999999</v>
      </c>
      <c r="L21" s="87" t="str">
        <f t="shared" si="2"/>
        <v>PPE</v>
      </c>
      <c r="M21" s="85">
        <f>K21/'6.1, 6.2'!D5</f>
        <v>5.0565742308653849E-2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1330610.2603679958</v>
      </c>
      <c r="C22" s="567"/>
      <c r="D22" s="567"/>
      <c r="E22" s="567"/>
      <c r="F22" s="567"/>
      <c r="G22" s="567"/>
      <c r="H22" s="78" t="str">
        <f>A27</f>
        <v>MOO *)</v>
      </c>
      <c r="I22" s="86">
        <f>(B27+D27+F27)/'6.1, 6.2'!E25</f>
        <v>0.1013012739783796</v>
      </c>
      <c r="J22" s="87" t="str">
        <f t="shared" si="1"/>
        <v>PSE</v>
      </c>
      <c r="K22" s="76">
        <f t="shared" si="0"/>
        <v>81393.759999999995</v>
      </c>
      <c r="L22" s="87" t="str">
        <f t="shared" si="2"/>
        <v>PSE</v>
      </c>
      <c r="M22" s="85">
        <f>K22/'6.1, 6.2'!E5</f>
        <v>8.9154384859246302E-2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6"/>
      <c r="B23" s="327">
        <f>SUM(B24:B27)</f>
        <v>460411.7848449595</v>
      </c>
      <c r="C23" s="372">
        <v>0.101573630388369</v>
      </c>
      <c r="D23" s="327">
        <f>SUM(D24:D27)</f>
        <v>441988.76290019287</v>
      </c>
      <c r="E23" s="372">
        <v>0.10410203223556135</v>
      </c>
      <c r="F23" s="327">
        <f>SUM(F24:F27)</f>
        <v>428209.71262284345</v>
      </c>
      <c r="G23" s="372">
        <v>0.10482856234350306</v>
      </c>
      <c r="H23" s="68"/>
      <c r="I23" s="68"/>
      <c r="J23" s="87" t="str">
        <f t="shared" si="1"/>
        <v>VE</v>
      </c>
      <c r="K23" s="76">
        <f t="shared" si="0"/>
        <v>12390.313000000002</v>
      </c>
      <c r="L23" s="87" t="str">
        <f t="shared" si="2"/>
        <v>VE</v>
      </c>
      <c r="M23" s="85">
        <f>K23/'6.1, 6.2'!F5</f>
        <v>2.5074122363381742E-2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52224.330999999998</v>
      </c>
      <c r="C24" s="361">
        <v>8.4299137940403654E-2</v>
      </c>
      <c r="D24" s="23">
        <v>59292.296000000002</v>
      </c>
      <c r="E24" s="361">
        <v>9.1521834624090345E-2</v>
      </c>
      <c r="F24" s="23">
        <v>50138.838000000003</v>
      </c>
      <c r="G24" s="361">
        <v>8.1368711479536185E-2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213205.33300000001</v>
      </c>
      <c r="C25" s="361">
        <v>0.11357333970936155</v>
      </c>
      <c r="D25" s="23">
        <v>223979.15100000001</v>
      </c>
      <c r="E25" s="361">
        <v>0.11343515994179638</v>
      </c>
      <c r="F25" s="23">
        <v>226962.64300000001</v>
      </c>
      <c r="G25" s="361">
        <v>0.11511741387302196</v>
      </c>
      <c r="H25" s="68"/>
      <c r="I25" s="68"/>
      <c r="J25" s="87" t="str">
        <f t="shared" si="1"/>
        <v>VTE</v>
      </c>
      <c r="K25" s="76">
        <f t="shared" si="0"/>
        <v>3108.5720000000001</v>
      </c>
      <c r="L25" s="87" t="str">
        <f t="shared" si="2"/>
        <v>VTE</v>
      </c>
      <c r="M25" s="85">
        <f>K25/'6.1, 6.2'!H5</f>
        <v>2.3828055704127726E-2</v>
      </c>
      <c r="N25" s="78"/>
      <c r="O25" s="86"/>
    </row>
    <row r="26" spans="1:20" ht="13.5" x14ac:dyDescent="0.2">
      <c r="A26" s="18" t="s">
        <v>333</v>
      </c>
      <c r="B26" s="23">
        <v>57211.918271367504</v>
      </c>
      <c r="C26" s="361">
        <v>9.139506773543675E-2</v>
      </c>
      <c r="D26" s="23">
        <v>54230.970879744797</v>
      </c>
      <c r="E26" s="74">
        <v>9.6642329692236809E-2</v>
      </c>
      <c r="F26" s="23">
        <v>57474.531593649699</v>
      </c>
      <c r="G26" s="74">
        <v>8.7936518748382264E-2</v>
      </c>
      <c r="H26" s="68"/>
      <c r="I26" s="68"/>
      <c r="J26" s="87" t="str">
        <f t="shared" si="1"/>
        <v>FVE</v>
      </c>
      <c r="K26" s="76">
        <f t="shared" si="0"/>
        <v>192032.48200000028</v>
      </c>
      <c r="L26" s="87" t="str">
        <f t="shared" si="2"/>
        <v>FVE</v>
      </c>
      <c r="M26" s="85">
        <f>K26/'6.1, 6.2'!I5</f>
        <v>0.22838720828901971</v>
      </c>
      <c r="N26" s="78"/>
      <c r="O26" s="86"/>
    </row>
    <row r="27" spans="1:20" ht="13.5" x14ac:dyDescent="0.2">
      <c r="A27" s="444" t="s">
        <v>334</v>
      </c>
      <c r="B27" s="250">
        <v>137770.20257359199</v>
      </c>
      <c r="C27" s="362">
        <v>9.7706338657084918E-2</v>
      </c>
      <c r="D27" s="250">
        <v>104486.345020448</v>
      </c>
      <c r="E27" s="363">
        <v>9.8366566290041826E-2</v>
      </c>
      <c r="F27" s="250">
        <v>93633.7000291937</v>
      </c>
      <c r="G27" s="363">
        <v>0.11100646092914142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 x14ac:dyDescent="0.2">
      <c r="A28" s="570" t="s">
        <v>413</v>
      </c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2.367705377516131E-2</v>
      </c>
      <c r="J32" s="87" t="str">
        <f t="shared" si="5"/>
        <v>PE</v>
      </c>
      <c r="K32" s="70">
        <f t="shared" si="6"/>
        <v>36931.548000000003</v>
      </c>
      <c r="L32" s="70">
        <f t="shared" si="7"/>
        <v>39607.188999999998</v>
      </c>
      <c r="M32" s="70">
        <f t="shared" si="8"/>
        <v>29879.178</v>
      </c>
    </row>
    <row r="33" spans="8:13" x14ac:dyDescent="0.2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22843.5</v>
      </c>
      <c r="L33" s="70">
        <f t="shared" si="7"/>
        <v>19.018999999999998</v>
      </c>
      <c r="M33" s="70">
        <f t="shared" si="8"/>
        <v>550.81500000000005</v>
      </c>
    </row>
    <row r="34" spans="8:13" ht="13.5" customHeight="1" x14ac:dyDescent="0.2">
      <c r="H34" s="87" t="str">
        <f t="shared" si="3"/>
        <v>PSE</v>
      </c>
      <c r="I34" s="88">
        <f t="shared" si="4"/>
        <v>8.0247553815061656E-2</v>
      </c>
      <c r="J34" s="87" t="str">
        <f t="shared" si="5"/>
        <v>PSE</v>
      </c>
      <c r="K34" s="70">
        <f t="shared" si="6"/>
        <v>28487.749000000003</v>
      </c>
      <c r="L34" s="70">
        <f t="shared" si="7"/>
        <v>27555.473999999995</v>
      </c>
      <c r="M34" s="70">
        <f t="shared" si="8"/>
        <v>25350.536999999997</v>
      </c>
    </row>
    <row r="35" spans="8:13" ht="12.75" customHeight="1" x14ac:dyDescent="0.2">
      <c r="H35" s="87" t="str">
        <f t="shared" si="3"/>
        <v>VE</v>
      </c>
      <c r="I35" s="88">
        <f t="shared" si="4"/>
        <v>3.0862520392208801E-2</v>
      </c>
      <c r="J35" s="87" t="str">
        <f t="shared" si="5"/>
        <v>VE</v>
      </c>
      <c r="K35" s="70">
        <f t="shared" si="6"/>
        <v>4528.1890000000021</v>
      </c>
      <c r="L35" s="70">
        <f t="shared" si="7"/>
        <v>4034.2830000000004</v>
      </c>
      <c r="M35" s="70">
        <f t="shared" si="8"/>
        <v>3827.8410000000008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2.4778705786824517E-2</v>
      </c>
      <c r="J37" s="87" t="str">
        <f t="shared" si="5"/>
        <v>VTE</v>
      </c>
      <c r="K37" s="70">
        <f t="shared" si="6"/>
        <v>1454.8130000000003</v>
      </c>
      <c r="L37" s="70">
        <f t="shared" si="7"/>
        <v>851.9190000000001</v>
      </c>
      <c r="M37" s="70">
        <f t="shared" si="8"/>
        <v>801.83999999999992</v>
      </c>
    </row>
    <row r="38" spans="8:13" ht="12.75" customHeight="1" x14ac:dyDescent="0.2">
      <c r="H38" s="87" t="str">
        <f t="shared" si="3"/>
        <v>FVE</v>
      </c>
      <c r="I38" s="88">
        <f t="shared" si="4"/>
        <v>0.21486874995437125</v>
      </c>
      <c r="J38" s="87" t="str">
        <f t="shared" si="5"/>
        <v>FVE</v>
      </c>
      <c r="K38" s="70">
        <f t="shared" si="6"/>
        <v>53498.663000000255</v>
      </c>
      <c r="L38" s="70">
        <f t="shared" si="7"/>
        <v>67745.081000000384</v>
      </c>
      <c r="M38" s="70">
        <f t="shared" si="8"/>
        <v>70788.737999999634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415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1050.9940900000001</v>
      </c>
      <c r="C7" s="567"/>
      <c r="D7" s="567"/>
      <c r="E7" s="567"/>
      <c r="F7" s="567"/>
      <c r="G7" s="579"/>
      <c r="H7" s="577">
        <f>SUM(H8,J8,L8)</f>
        <v>684295.31599999999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1051.3931300000002</v>
      </c>
      <c r="C8" s="362">
        <v>5.0271430370147703E-2</v>
      </c>
      <c r="D8" s="327">
        <f>SUM(D9:D16)</f>
        <v>1051.2611300000001</v>
      </c>
      <c r="E8" s="362">
        <v>5.0271052620635769E-2</v>
      </c>
      <c r="F8" s="327">
        <f>SUM(F9:F16)</f>
        <v>1050.9940900000001</v>
      </c>
      <c r="G8" s="368">
        <v>5.0281811835831629E-2</v>
      </c>
      <c r="H8" s="327">
        <f>SUM(H9:H16)</f>
        <v>249394.95499999996</v>
      </c>
      <c r="I8" s="362">
        <v>3.8549223679766931E-2</v>
      </c>
      <c r="J8" s="327">
        <f>SUM(J9:J16)</f>
        <v>258931.01699999999</v>
      </c>
      <c r="K8" s="362">
        <v>4.2578355591900062E-2</v>
      </c>
      <c r="L8" s="327">
        <f>SUM(L9:L16)</f>
        <v>175969.34400000001</v>
      </c>
      <c r="M8" s="362">
        <v>2.7229677051482312E-2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539.80600000000004</v>
      </c>
      <c r="C10" s="361">
        <v>5.6478195714338174E-2</v>
      </c>
      <c r="D10" s="23">
        <v>539.80600000000004</v>
      </c>
      <c r="E10" s="361">
        <v>5.6478195714338174E-2</v>
      </c>
      <c r="F10" s="23">
        <v>539.80600000000004</v>
      </c>
      <c r="G10" s="369">
        <v>5.6478195714338174E-2</v>
      </c>
      <c r="H10" s="23">
        <v>207944.53299999997</v>
      </c>
      <c r="I10" s="361">
        <v>6.9774839170312214E-2</v>
      </c>
      <c r="J10" s="23">
        <v>223436.99699999997</v>
      </c>
      <c r="K10" s="361">
        <v>8.0217203059196551E-2</v>
      </c>
      <c r="L10" s="23">
        <v>147357.79499999998</v>
      </c>
      <c r="M10" s="361">
        <v>4.8174028591182222E-2</v>
      </c>
      <c r="N10" s="76"/>
      <c r="O10" s="85"/>
      <c r="X10" s="70"/>
    </row>
    <row r="11" spans="1:24" x14ac:dyDescent="0.2">
      <c r="A11" s="56" t="s">
        <v>21</v>
      </c>
      <c r="B11" s="255">
        <v>400</v>
      </c>
      <c r="C11" s="361">
        <v>0.29336266960029334</v>
      </c>
      <c r="D11" s="23">
        <v>400</v>
      </c>
      <c r="E11" s="361">
        <v>0.29336266960029334</v>
      </c>
      <c r="F11" s="23">
        <v>400</v>
      </c>
      <c r="G11" s="369">
        <v>0.29336266960029334</v>
      </c>
      <c r="H11" s="23">
        <v>17299.48</v>
      </c>
      <c r="I11" s="361">
        <v>0.41589387415586637</v>
      </c>
      <c r="J11" s="23">
        <v>17942.07</v>
      </c>
      <c r="K11" s="361">
        <v>0.10675592495005645</v>
      </c>
      <c r="L11" s="23">
        <v>15586.88</v>
      </c>
      <c r="M11" s="361">
        <v>6.1519364767311874E-2</v>
      </c>
      <c r="N11" s="76"/>
      <c r="O11" s="85"/>
      <c r="X11" s="70"/>
    </row>
    <row r="12" spans="1:24" x14ac:dyDescent="0.2">
      <c r="A12" s="56" t="s">
        <v>22</v>
      </c>
      <c r="B12" s="255">
        <v>22.75</v>
      </c>
      <c r="C12" s="361">
        <v>2.2894164554197786E-2</v>
      </c>
      <c r="D12" s="23">
        <v>22.75</v>
      </c>
      <c r="E12" s="361">
        <v>2.289573132991491E-2</v>
      </c>
      <c r="F12" s="23">
        <v>22.75</v>
      </c>
      <c r="G12" s="369">
        <v>2.2908596211572721E-2</v>
      </c>
      <c r="H12" s="23">
        <v>7293.8470000000016</v>
      </c>
      <c r="I12" s="361">
        <v>2.189484056110725E-2</v>
      </c>
      <c r="J12" s="23">
        <v>5537.1900000000005</v>
      </c>
      <c r="K12" s="361">
        <v>1.8320343584549974E-2</v>
      </c>
      <c r="L12" s="23">
        <v>4340.3580000000002</v>
      </c>
      <c r="M12" s="361">
        <v>1.5636454942584487E-2</v>
      </c>
      <c r="N12" s="76"/>
      <c r="O12" s="85"/>
      <c r="X12" s="70"/>
    </row>
    <row r="13" spans="1:24" x14ac:dyDescent="0.2">
      <c r="A13" s="56" t="s">
        <v>43</v>
      </c>
      <c r="B13" s="255">
        <v>7.9119999999999973</v>
      </c>
      <c r="C13" s="361">
        <v>7.1115545026723681E-3</v>
      </c>
      <c r="D13" s="23">
        <v>7.7929999999999975</v>
      </c>
      <c r="E13" s="361">
        <v>7.0071002435149353E-3</v>
      </c>
      <c r="F13" s="23">
        <v>7.5799999999999983</v>
      </c>
      <c r="G13" s="369">
        <v>6.8273137187492387E-3</v>
      </c>
      <c r="H13" s="23">
        <v>3415.7290000000003</v>
      </c>
      <c r="I13" s="361">
        <v>1.7213216116208824E-2</v>
      </c>
      <c r="J13" s="23">
        <v>1917.9630000000004</v>
      </c>
      <c r="K13" s="361">
        <v>1.1636467015279223E-2</v>
      </c>
      <c r="L13" s="23">
        <v>714.15199999999982</v>
      </c>
      <c r="M13" s="361">
        <v>5.4562267176528328E-3</v>
      </c>
      <c r="N13" s="76"/>
      <c r="O13" s="85"/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67.91</v>
      </c>
      <c r="C15" s="361">
        <v>0.20007990232588826</v>
      </c>
      <c r="D15" s="23">
        <v>67.91</v>
      </c>
      <c r="E15" s="74">
        <v>0.20008108130404184</v>
      </c>
      <c r="F15" s="23">
        <v>67.91</v>
      </c>
      <c r="G15" s="370">
        <v>0.20008108130404184</v>
      </c>
      <c r="H15" s="23">
        <v>12073.886999999995</v>
      </c>
      <c r="I15" s="361">
        <v>0.20153625342968701</v>
      </c>
      <c r="J15" s="23">
        <v>8277.1540000000005</v>
      </c>
      <c r="K15" s="74">
        <v>0.20777104995097628</v>
      </c>
      <c r="L15" s="23">
        <v>6104.4039999999986</v>
      </c>
      <c r="M15" s="74">
        <v>0.19876692561421971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13.01512999999999</v>
      </c>
      <c r="C16" s="362">
        <v>6.2396443433454709E-3</v>
      </c>
      <c r="D16" s="250">
        <v>13.002129999999989</v>
      </c>
      <c r="E16" s="363">
        <v>6.2393962935294901E-3</v>
      </c>
      <c r="F16" s="250">
        <v>12.948089999999992</v>
      </c>
      <c r="G16" s="371">
        <v>6.2353554679786625E-3</v>
      </c>
      <c r="H16" s="250">
        <v>1367.4789999999996</v>
      </c>
      <c r="I16" s="362">
        <v>5.9518155808041609E-3</v>
      </c>
      <c r="J16" s="250">
        <v>1819.6430000000007</v>
      </c>
      <c r="K16" s="363">
        <v>6.0467588239478216E-3</v>
      </c>
      <c r="L16" s="250">
        <v>1865.7550000000006</v>
      </c>
      <c r="M16" s="363">
        <v>6.0159867822312998E-3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1.5595099763578663E-2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2.1491493564967035E-2</v>
      </c>
      <c r="J20" s="87" t="str">
        <f t="shared" ref="J20:J26" si="1">A10</f>
        <v>PE</v>
      </c>
      <c r="K20" s="76">
        <f t="shared" si="0"/>
        <v>578739.32499999995</v>
      </c>
      <c r="L20" s="87" t="str">
        <f t="shared" ref="L20:L26" si="2">A10</f>
        <v>PE</v>
      </c>
      <c r="M20" s="85">
        <f>K20/'6.1, 6.2'!C5</f>
        <v>6.5583345438372409E-2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3.0838954891697617E-2</v>
      </c>
      <c r="J21" s="87" t="str">
        <f t="shared" si="1"/>
        <v>PPE</v>
      </c>
      <c r="K21" s="76">
        <f t="shared" si="0"/>
        <v>50828.43</v>
      </c>
      <c r="L21" s="87" t="str">
        <f t="shared" si="2"/>
        <v>PPE</v>
      </c>
      <c r="M21" s="85">
        <f>K21/'6.1, 6.2'!D5</f>
        <v>0.10977408400415979</v>
      </c>
      <c r="N21" s="78"/>
      <c r="O21" s="68"/>
    </row>
    <row r="22" spans="1:15" x14ac:dyDescent="0.2">
      <c r="A22" s="565" t="s">
        <v>53</v>
      </c>
      <c r="B22" s="567">
        <f>SUM(B23,D23,F23)</f>
        <v>289834.40000000002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2.3687483302308947E-2</v>
      </c>
      <c r="J22" s="87" t="str">
        <f t="shared" si="1"/>
        <v>PSE</v>
      </c>
      <c r="K22" s="76">
        <f t="shared" si="0"/>
        <v>17171.395000000004</v>
      </c>
      <c r="L22" s="87" t="str">
        <f t="shared" si="2"/>
        <v>PSE</v>
      </c>
      <c r="M22" s="85">
        <f>K22/'6.1, 6.2'!E5</f>
        <v>1.8808630519098E-2</v>
      </c>
      <c r="N22" s="78"/>
      <c r="O22" s="68"/>
    </row>
    <row r="23" spans="1:15" x14ac:dyDescent="0.2">
      <c r="A23" s="566"/>
      <c r="B23" s="327">
        <f>SUM(B24:B27)</f>
        <v>101502.299</v>
      </c>
      <c r="C23" s="372">
        <v>2.2392904225219872E-2</v>
      </c>
      <c r="D23" s="327">
        <f>SUM(D24:D27)</f>
        <v>94397.402000000002</v>
      </c>
      <c r="E23" s="372">
        <v>2.2233509561364811E-2</v>
      </c>
      <c r="F23" s="327">
        <f>SUM(F24:F27)</f>
        <v>93934.699000000008</v>
      </c>
      <c r="G23" s="372">
        <v>2.2995833957210412E-2</v>
      </c>
      <c r="H23" s="68"/>
      <c r="I23" s="68"/>
      <c r="J23" s="87" t="str">
        <f t="shared" si="1"/>
        <v>VE</v>
      </c>
      <c r="K23" s="76">
        <f t="shared" si="0"/>
        <v>6047.844000000001</v>
      </c>
      <c r="L23" s="87" t="str">
        <f t="shared" si="2"/>
        <v>VE</v>
      </c>
      <c r="M23" s="85">
        <f>K23/'6.1, 6.2'!F5</f>
        <v>1.2238946707048006E-2</v>
      </c>
      <c r="N23" s="78"/>
      <c r="O23" s="68"/>
    </row>
    <row r="24" spans="1:15" x14ac:dyDescent="0.2">
      <c r="A24" s="18" t="s">
        <v>8</v>
      </c>
      <c r="B24" s="23">
        <v>8109.88</v>
      </c>
      <c r="C24" s="361">
        <v>1.3090754437814068E-2</v>
      </c>
      <c r="D24" s="23">
        <v>9996.5630000000001</v>
      </c>
      <c r="E24" s="361">
        <v>1.5430399013310269E-2</v>
      </c>
      <c r="F24" s="23">
        <v>11267.766</v>
      </c>
      <c r="G24" s="361">
        <v>1.8286095913769031E-2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40101.889000000003</v>
      </c>
      <c r="C25" s="361">
        <v>2.1362061625278903E-2</v>
      </c>
      <c r="D25" s="23">
        <v>42312.069000000003</v>
      </c>
      <c r="E25" s="361">
        <v>2.142912093850791E-2</v>
      </c>
      <c r="F25" s="23">
        <v>42738.228000000003</v>
      </c>
      <c r="G25" s="361">
        <v>2.1677198572610804E-2</v>
      </c>
      <c r="H25" s="68"/>
      <c r="I25" s="68"/>
      <c r="J25" s="87" t="str">
        <f t="shared" si="1"/>
        <v>VTE</v>
      </c>
      <c r="K25" s="76">
        <f t="shared" si="0"/>
        <v>26455.444999999996</v>
      </c>
      <c r="L25" s="87" t="str">
        <f t="shared" si="2"/>
        <v>VTE</v>
      </c>
      <c r="M25" s="85">
        <f>K25/'6.1, 6.2'!H5</f>
        <v>0.20278823110337713</v>
      </c>
      <c r="N25" s="78"/>
      <c r="O25" s="86"/>
    </row>
    <row r="26" spans="1:15" x14ac:dyDescent="0.2">
      <c r="A26" s="18" t="s">
        <v>132</v>
      </c>
      <c r="B26" s="23">
        <v>18798.576000000001</v>
      </c>
      <c r="C26" s="361">
        <v>3.00304058797763E-2</v>
      </c>
      <c r="D26" s="23">
        <v>16551.024000000001</v>
      </c>
      <c r="E26" s="74">
        <v>2.9494760875644704E-2</v>
      </c>
      <c r="F26" s="23">
        <v>21416.504000000001</v>
      </c>
      <c r="G26" s="74">
        <v>3.2767431996416428E-2</v>
      </c>
      <c r="H26" s="68"/>
      <c r="I26" s="68"/>
      <c r="J26" s="87" t="str">
        <f t="shared" si="1"/>
        <v>FVE</v>
      </c>
      <c r="K26" s="76">
        <f t="shared" si="0"/>
        <v>5052.8770000000004</v>
      </c>
      <c r="L26" s="87" t="str">
        <f t="shared" si="2"/>
        <v>FVE</v>
      </c>
      <c r="M26" s="85">
        <f>K26/'6.1, 6.2'!I5</f>
        <v>6.0094649605049394E-3</v>
      </c>
      <c r="N26" s="78"/>
      <c r="O26" s="86"/>
    </row>
    <row r="27" spans="1:15" x14ac:dyDescent="0.2">
      <c r="A27" s="444" t="s">
        <v>130</v>
      </c>
      <c r="B27" s="250">
        <v>34491.953999999998</v>
      </c>
      <c r="C27" s="362">
        <v>2.4461621421137239E-2</v>
      </c>
      <c r="D27" s="250">
        <v>25537.745999999999</v>
      </c>
      <c r="E27" s="363">
        <v>2.404199691658886E-2</v>
      </c>
      <c r="F27" s="250">
        <v>18512.201000000001</v>
      </c>
      <c r="G27" s="363">
        <v>2.1946947694881227E-2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5.6478195714338174E-2</v>
      </c>
      <c r="J32" s="87" t="str">
        <f t="shared" si="5"/>
        <v>PE</v>
      </c>
      <c r="K32" s="70">
        <f t="shared" si="6"/>
        <v>207944.53299999997</v>
      </c>
      <c r="L32" s="70">
        <f t="shared" si="7"/>
        <v>223436.99699999997</v>
      </c>
      <c r="M32" s="70">
        <f t="shared" si="8"/>
        <v>147357.79499999998</v>
      </c>
    </row>
    <row r="33" spans="8:13" ht="12.75" customHeight="1" x14ac:dyDescent="0.2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17299.48</v>
      </c>
      <c r="L33" s="70">
        <f t="shared" si="7"/>
        <v>17942.07</v>
      </c>
      <c r="M33" s="70">
        <f t="shared" si="8"/>
        <v>15586.88</v>
      </c>
    </row>
    <row r="34" spans="8:13" x14ac:dyDescent="0.2">
      <c r="H34" s="87" t="str">
        <f t="shared" si="3"/>
        <v>PSE</v>
      </c>
      <c r="I34" s="88">
        <f t="shared" si="4"/>
        <v>2.2908596211572721E-2</v>
      </c>
      <c r="J34" s="87" t="str">
        <f t="shared" si="5"/>
        <v>PSE</v>
      </c>
      <c r="K34" s="70">
        <f t="shared" si="6"/>
        <v>7293.8470000000016</v>
      </c>
      <c r="L34" s="70">
        <f t="shared" si="7"/>
        <v>5537.1900000000005</v>
      </c>
      <c r="M34" s="70">
        <f t="shared" si="8"/>
        <v>4340.3580000000002</v>
      </c>
    </row>
    <row r="35" spans="8:13" ht="13.5" customHeight="1" x14ac:dyDescent="0.2">
      <c r="H35" s="87" t="str">
        <f t="shared" si="3"/>
        <v>VE</v>
      </c>
      <c r="I35" s="88">
        <f t="shared" si="4"/>
        <v>6.8273137187492387E-3</v>
      </c>
      <c r="J35" s="87" t="str">
        <f t="shared" si="5"/>
        <v>VE</v>
      </c>
      <c r="K35" s="70">
        <f t="shared" si="6"/>
        <v>3415.7290000000003</v>
      </c>
      <c r="L35" s="70">
        <f t="shared" si="7"/>
        <v>1917.9630000000004</v>
      </c>
      <c r="M35" s="70">
        <f t="shared" si="8"/>
        <v>714.15199999999982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0.20008108130404184</v>
      </c>
      <c r="J37" s="87" t="str">
        <f t="shared" si="5"/>
        <v>VTE</v>
      </c>
      <c r="K37" s="70">
        <f t="shared" si="6"/>
        <v>12073.886999999995</v>
      </c>
      <c r="L37" s="70">
        <f t="shared" si="7"/>
        <v>8277.1540000000005</v>
      </c>
      <c r="M37" s="70">
        <f t="shared" si="8"/>
        <v>6104.4039999999986</v>
      </c>
    </row>
    <row r="38" spans="8:13" ht="12.75" customHeight="1" x14ac:dyDescent="0.2">
      <c r="H38" s="87" t="str">
        <f t="shared" si="3"/>
        <v>FVE</v>
      </c>
      <c r="I38" s="88">
        <f t="shared" si="4"/>
        <v>6.2353554679786625E-3</v>
      </c>
      <c r="J38" s="87" t="str">
        <f t="shared" si="5"/>
        <v>FVE</v>
      </c>
      <c r="K38" s="70">
        <f t="shared" si="6"/>
        <v>1367.4789999999996</v>
      </c>
      <c r="L38" s="70">
        <f t="shared" si="7"/>
        <v>1819.6430000000007</v>
      </c>
      <c r="M38" s="70">
        <f t="shared" si="8"/>
        <v>1865.7550000000006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414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2732.0695299999998</v>
      </c>
      <c r="C7" s="567"/>
      <c r="D7" s="567"/>
      <c r="E7" s="567"/>
      <c r="F7" s="567"/>
      <c r="G7" s="579"/>
      <c r="H7" s="577">
        <f>SUM(H8,J8,L8)</f>
        <v>4141702.4030000004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2733.0539999999996</v>
      </c>
      <c r="C8" s="362">
        <v>0.13067855394761199</v>
      </c>
      <c r="D8" s="327">
        <f>SUM(D9:D16)</f>
        <v>2733.9357799999998</v>
      </c>
      <c r="E8" s="362">
        <v>0.13073614683900553</v>
      </c>
      <c r="F8" s="327">
        <f>SUM(F9:F16)</f>
        <v>2732.0695299999998</v>
      </c>
      <c r="G8" s="368">
        <v>0.13070806709281202</v>
      </c>
      <c r="H8" s="327">
        <f>SUM(H9:H16)</f>
        <v>1456696.267</v>
      </c>
      <c r="I8" s="362">
        <v>0.22516297585115347</v>
      </c>
      <c r="J8" s="327">
        <f>SUM(J9:J16)</f>
        <v>1528632.8540000001</v>
      </c>
      <c r="K8" s="362">
        <v>0.25136684658784259</v>
      </c>
      <c r="L8" s="327">
        <f>SUM(L9:L16)</f>
        <v>1156373.2820000001</v>
      </c>
      <c r="M8" s="362">
        <v>0.17893838951756669</v>
      </c>
      <c r="N8" s="10"/>
    </row>
    <row r="9" spans="1:24" x14ac:dyDescent="0.2">
      <c r="A9" s="56" t="s">
        <v>7</v>
      </c>
      <c r="B9" s="255">
        <v>2040</v>
      </c>
      <c r="C9" s="361">
        <v>0.47552447552447552</v>
      </c>
      <c r="D9" s="23">
        <v>2040</v>
      </c>
      <c r="E9" s="361">
        <v>0.47552447552447552</v>
      </c>
      <c r="F9" s="23">
        <v>2040</v>
      </c>
      <c r="G9" s="369">
        <v>0.47552447552447552</v>
      </c>
      <c r="H9" s="23">
        <v>1362317.81</v>
      </c>
      <c r="I9" s="361">
        <v>0.53545924710996207</v>
      </c>
      <c r="J9" s="23">
        <v>1440015.04</v>
      </c>
      <c r="K9" s="361">
        <v>0.63874460176071746</v>
      </c>
      <c r="L9" s="23">
        <v>1070853.02</v>
      </c>
      <c r="M9" s="361">
        <v>0.45272185347055188</v>
      </c>
      <c r="N9" s="76"/>
      <c r="O9" s="85"/>
      <c r="X9" s="70"/>
    </row>
    <row r="10" spans="1:24" x14ac:dyDescent="0.2">
      <c r="A10" s="56" t="s">
        <v>20</v>
      </c>
      <c r="B10" s="255">
        <v>14.759</v>
      </c>
      <c r="C10" s="361">
        <v>1.5441875239399284E-3</v>
      </c>
      <c r="D10" s="23">
        <v>14.759</v>
      </c>
      <c r="E10" s="361">
        <v>1.5441875239399284E-3</v>
      </c>
      <c r="F10" s="23">
        <v>14.759</v>
      </c>
      <c r="G10" s="369">
        <v>1.5441875239399284E-3</v>
      </c>
      <c r="H10" s="23">
        <v>2137.8740000000003</v>
      </c>
      <c r="I10" s="361">
        <v>7.1735386530403318E-4</v>
      </c>
      <c r="J10" s="23">
        <v>1181.5029999999999</v>
      </c>
      <c r="K10" s="361">
        <v>4.2417713869494006E-4</v>
      </c>
      <c r="L10" s="23">
        <v>4180.2809999999999</v>
      </c>
      <c r="M10" s="361">
        <v>1.3666123085865653E-3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84.671000000000021</v>
      </c>
      <c r="C12" s="361">
        <v>8.5207551954658511E-2</v>
      </c>
      <c r="D12" s="23">
        <v>85.671000000000021</v>
      </c>
      <c r="E12" s="361">
        <v>8.6219788956709481E-2</v>
      </c>
      <c r="F12" s="23">
        <v>84.713000000000022</v>
      </c>
      <c r="G12" s="369">
        <v>8.5303556521800453E-2</v>
      </c>
      <c r="H12" s="23">
        <v>43080.325000000012</v>
      </c>
      <c r="I12" s="361">
        <v>0.12931952743122838</v>
      </c>
      <c r="J12" s="23">
        <v>40029.008000000023</v>
      </c>
      <c r="K12" s="361">
        <v>0.13243995237813766</v>
      </c>
      <c r="L12" s="23">
        <v>37619.866000000002</v>
      </c>
      <c r="M12" s="361">
        <v>0.13552829965985896</v>
      </c>
      <c r="N12" s="76"/>
      <c r="O12" s="85"/>
      <c r="X12" s="70"/>
    </row>
    <row r="13" spans="1:24" x14ac:dyDescent="0.2">
      <c r="A13" s="56" t="s">
        <v>43</v>
      </c>
      <c r="B13" s="255">
        <v>16.477599999999988</v>
      </c>
      <c r="C13" s="361">
        <v>1.481058524686984E-2</v>
      </c>
      <c r="D13" s="23">
        <v>16.477599999999988</v>
      </c>
      <c r="E13" s="361">
        <v>1.4815885406459854E-2</v>
      </c>
      <c r="F13" s="23">
        <v>16.33809999999999</v>
      </c>
      <c r="G13" s="369">
        <v>1.4715743307163178E-2</v>
      </c>
      <c r="H13" s="23">
        <v>3750.7679999999982</v>
      </c>
      <c r="I13" s="361">
        <v>1.890161080863274E-2</v>
      </c>
      <c r="J13" s="23">
        <v>2851.6249999999991</v>
      </c>
      <c r="K13" s="361">
        <v>1.7301084667663346E-2</v>
      </c>
      <c r="L13" s="23">
        <v>3046.1169999999997</v>
      </c>
      <c r="M13" s="361">
        <v>2.3272783609786848E-2</v>
      </c>
      <c r="N13" s="76"/>
      <c r="O13" s="85"/>
      <c r="X13" s="70"/>
    </row>
    <row r="14" spans="1:24" x14ac:dyDescent="0.2">
      <c r="A14" s="56" t="s">
        <v>44</v>
      </c>
      <c r="B14" s="255">
        <v>475</v>
      </c>
      <c r="C14" s="361">
        <v>0.40546308151941957</v>
      </c>
      <c r="D14" s="23">
        <v>475</v>
      </c>
      <c r="E14" s="361">
        <v>0.40546308151941957</v>
      </c>
      <c r="F14" s="23">
        <v>475</v>
      </c>
      <c r="G14" s="369">
        <v>0.40546308151941957</v>
      </c>
      <c r="H14" s="23">
        <v>33106.58</v>
      </c>
      <c r="I14" s="361">
        <v>0.40245289441054194</v>
      </c>
      <c r="J14" s="23">
        <v>30655.78</v>
      </c>
      <c r="K14" s="361">
        <v>0.46775573442037682</v>
      </c>
      <c r="L14" s="23">
        <v>25581.37</v>
      </c>
      <c r="M14" s="361">
        <v>0.72053052767725556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10.91</v>
      </c>
      <c r="C15" s="361">
        <v>3.2143597914525715E-2</v>
      </c>
      <c r="D15" s="23">
        <v>10.91</v>
      </c>
      <c r="E15" s="74">
        <v>3.2143787321853877E-2</v>
      </c>
      <c r="F15" s="23">
        <v>10.91</v>
      </c>
      <c r="G15" s="370">
        <v>3.2143787321853877E-2</v>
      </c>
      <c r="H15" s="23">
        <v>2129.3690000000001</v>
      </c>
      <c r="I15" s="361">
        <v>3.5543238927887875E-2</v>
      </c>
      <c r="J15" s="23">
        <v>1306.365</v>
      </c>
      <c r="K15" s="74">
        <v>3.2792047564803931E-2</v>
      </c>
      <c r="L15" s="23">
        <v>1281.6210000000001</v>
      </c>
      <c r="M15" s="74">
        <v>4.1731160973720274E-2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91.236399999999819</v>
      </c>
      <c r="C16" s="362">
        <v>4.3740069224602753E-2</v>
      </c>
      <c r="D16" s="250">
        <v>91.118179999999811</v>
      </c>
      <c r="E16" s="363">
        <v>4.3725330739282892E-2</v>
      </c>
      <c r="F16" s="250">
        <v>90.349429999999799</v>
      </c>
      <c r="G16" s="371">
        <v>4.3509182619154985E-2</v>
      </c>
      <c r="H16" s="250">
        <v>10173.54099999999</v>
      </c>
      <c r="I16" s="362">
        <v>4.4279319708565835E-2</v>
      </c>
      <c r="J16" s="250">
        <v>12593.532999999994</v>
      </c>
      <c r="K16" s="363">
        <v>4.1848899367858433E-2</v>
      </c>
      <c r="L16" s="250">
        <v>13811.007</v>
      </c>
      <c r="M16" s="363">
        <v>4.4532554146339651E-2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3.7162155391249348E-2</v>
      </c>
      <c r="J19" s="87" t="str">
        <f>A9</f>
        <v>JE</v>
      </c>
      <c r="K19" s="76">
        <f t="shared" ref="K19:K26" si="0">H9+J9+L9</f>
        <v>3873185.87</v>
      </c>
      <c r="L19" s="87" t="str">
        <f>A9</f>
        <v>JE</v>
      </c>
      <c r="M19" s="85">
        <f>K19/'6.1, 6.2'!B5</f>
        <v>0.54064446453934822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5.31724244265512E-2</v>
      </c>
      <c r="J20" s="87" t="str">
        <f t="shared" ref="J20:J26" si="1">A10</f>
        <v>PE</v>
      </c>
      <c r="K20" s="76">
        <f t="shared" si="0"/>
        <v>7499.6580000000004</v>
      </c>
      <c r="L20" s="87" t="str">
        <f t="shared" ref="L20:L26" si="2">A10</f>
        <v>PE</v>
      </c>
      <c r="M20" s="85">
        <f>K20/'6.1, 6.2'!C5</f>
        <v>8.4986908619636857E-4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6.1845103477297721E-2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651602.9999272346</v>
      </c>
      <c r="C22" s="567"/>
      <c r="D22" s="567"/>
      <c r="E22" s="567"/>
      <c r="F22" s="567"/>
      <c r="G22" s="567"/>
      <c r="H22" s="78" t="str">
        <f>A27</f>
        <v>MOO *)</v>
      </c>
      <c r="I22" s="86">
        <f>(B27+D27+F27)/'6.1, 6.2'!E25</f>
        <v>4.7689050670623102E-2</v>
      </c>
      <c r="J22" s="87" t="str">
        <f t="shared" si="1"/>
        <v>PSE</v>
      </c>
      <c r="K22" s="76">
        <f t="shared" si="0"/>
        <v>120729.19900000005</v>
      </c>
      <c r="L22" s="87" t="str">
        <f t="shared" si="2"/>
        <v>PSE</v>
      </c>
      <c r="M22" s="85">
        <f>K22/'6.1, 6.2'!E5</f>
        <v>0.13224032740832392</v>
      </c>
      <c r="N22" s="78"/>
      <c r="O22" s="68"/>
    </row>
    <row r="23" spans="1:15" x14ac:dyDescent="0.2">
      <c r="A23" s="566"/>
      <c r="B23" s="327">
        <f>SUM(B24:B27)</f>
        <v>230890.30701556339</v>
      </c>
      <c r="C23" s="372">
        <v>5.0937807147906307E-2</v>
      </c>
      <c r="D23" s="327">
        <f>SUM(D24:D27)</f>
        <v>215236.57511745952</v>
      </c>
      <c r="E23" s="372">
        <v>5.0694874535100569E-2</v>
      </c>
      <c r="F23" s="327">
        <f>SUM(F24:F27)</f>
        <v>205476.11779421169</v>
      </c>
      <c r="G23" s="372">
        <v>5.0301909063102439E-2</v>
      </c>
      <c r="H23" s="68"/>
      <c r="I23" s="68"/>
      <c r="J23" s="87" t="str">
        <f t="shared" si="1"/>
        <v>VE</v>
      </c>
      <c r="K23" s="76">
        <f t="shared" si="0"/>
        <v>9648.5099999999966</v>
      </c>
      <c r="L23" s="87" t="str">
        <f t="shared" si="2"/>
        <v>VE</v>
      </c>
      <c r="M23" s="85">
        <f>K23/'6.1, 6.2'!F5</f>
        <v>1.9525569722436572E-2</v>
      </c>
      <c r="N23" s="78"/>
      <c r="O23" s="68"/>
    </row>
    <row r="24" spans="1:15" x14ac:dyDescent="0.2">
      <c r="A24" s="18" t="s">
        <v>8</v>
      </c>
      <c r="B24" s="23">
        <v>24262.827000000001</v>
      </c>
      <c r="C24" s="361">
        <v>3.9164415530706369E-2</v>
      </c>
      <c r="D24" s="23">
        <v>22690.148999999998</v>
      </c>
      <c r="E24" s="361">
        <v>3.5023842968974733E-2</v>
      </c>
      <c r="F24" s="23">
        <v>23043.942000000003</v>
      </c>
      <c r="G24" s="361">
        <v>3.7397274104141905E-2</v>
      </c>
      <c r="H24" s="68"/>
      <c r="I24" s="68"/>
      <c r="J24" s="87" t="str">
        <f t="shared" si="1"/>
        <v>PVE</v>
      </c>
      <c r="K24" s="76">
        <f t="shared" si="0"/>
        <v>89343.73</v>
      </c>
      <c r="L24" s="87" t="str">
        <f t="shared" si="2"/>
        <v>PVE</v>
      </c>
      <c r="M24" s="85">
        <f>K24/'6.1, 6.2'!G5</f>
        <v>0.48740867128963633</v>
      </c>
      <c r="N24" s="78"/>
      <c r="O24" s="86"/>
    </row>
    <row r="25" spans="1:15" x14ac:dyDescent="0.2">
      <c r="A25" s="18" t="s">
        <v>9</v>
      </c>
      <c r="B25" s="23">
        <v>101222.66900000011</v>
      </c>
      <c r="C25" s="361">
        <v>5.3920773982821871E-2</v>
      </c>
      <c r="D25" s="23">
        <v>106495.14099999992</v>
      </c>
      <c r="E25" s="361">
        <v>5.393490107639147E-2</v>
      </c>
      <c r="F25" s="23">
        <v>101923.07799999999</v>
      </c>
      <c r="G25" s="361">
        <v>5.1696265950420303E-2</v>
      </c>
      <c r="H25" s="68"/>
      <c r="I25" s="68"/>
      <c r="J25" s="87" t="str">
        <f t="shared" si="1"/>
        <v>VTE</v>
      </c>
      <c r="K25" s="76">
        <f t="shared" si="0"/>
        <v>4717.3550000000005</v>
      </c>
      <c r="L25" s="87" t="str">
        <f t="shared" si="2"/>
        <v>VTE</v>
      </c>
      <c r="M25" s="85">
        <f>K25/'6.1, 6.2'!H5</f>
        <v>3.6159817985925838E-2</v>
      </c>
      <c r="N25" s="78"/>
      <c r="O25" s="86"/>
    </row>
    <row r="26" spans="1:15" ht="13.5" x14ac:dyDescent="0.2">
      <c r="A26" s="18" t="s">
        <v>333</v>
      </c>
      <c r="B26" s="23">
        <v>39662.497058761597</v>
      </c>
      <c r="C26" s="361">
        <v>6.3360165412531477E-2</v>
      </c>
      <c r="D26" s="23">
        <v>36433.128374392596</v>
      </c>
      <c r="E26" s="74">
        <v>6.4925675254556794E-2</v>
      </c>
      <c r="F26" s="23">
        <v>37744.3405518211</v>
      </c>
      <c r="G26" s="74">
        <v>5.7749159819986524E-2</v>
      </c>
      <c r="H26" s="68"/>
      <c r="I26" s="68"/>
      <c r="J26" s="87" t="str">
        <f t="shared" si="1"/>
        <v>FVE</v>
      </c>
      <c r="K26" s="76">
        <f t="shared" si="0"/>
        <v>36578.080999999984</v>
      </c>
      <c r="L26" s="87" t="str">
        <f t="shared" si="2"/>
        <v>FVE</v>
      </c>
      <c r="M26" s="85">
        <f>K26/'6.1, 6.2'!I5</f>
        <v>4.3502878873166978E-2</v>
      </c>
      <c r="N26" s="78"/>
      <c r="O26" s="86"/>
    </row>
    <row r="27" spans="1:15" ht="13.5" x14ac:dyDescent="0.2">
      <c r="A27" s="444" t="s">
        <v>334</v>
      </c>
      <c r="B27" s="250">
        <v>65742.313956801692</v>
      </c>
      <c r="C27" s="362">
        <v>4.6624311146907772E-2</v>
      </c>
      <c r="D27" s="250">
        <v>49618.156743067004</v>
      </c>
      <c r="E27" s="363">
        <v>4.6712014890571765E-2</v>
      </c>
      <c r="F27" s="250">
        <v>42764.757242390595</v>
      </c>
      <c r="G27" s="363">
        <v>5.0699313948840523E-2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 x14ac:dyDescent="0.2">
      <c r="A28" s="570" t="s">
        <v>411</v>
      </c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1362317.81</v>
      </c>
      <c r="L31" s="70">
        <f t="shared" ref="L31:L38" si="7">J9</f>
        <v>1440015.04</v>
      </c>
      <c r="M31" s="70">
        <f t="shared" ref="M31:M38" si="8">L9</f>
        <v>1070853.02</v>
      </c>
    </row>
    <row r="32" spans="1:15" x14ac:dyDescent="0.2">
      <c r="H32" s="87" t="str">
        <f t="shared" si="3"/>
        <v>PE</v>
      </c>
      <c r="I32" s="88">
        <f t="shared" si="4"/>
        <v>1.5441875239399284E-3</v>
      </c>
      <c r="J32" s="87" t="str">
        <f t="shared" si="5"/>
        <v>PE</v>
      </c>
      <c r="K32" s="70">
        <f t="shared" si="6"/>
        <v>2137.8740000000003</v>
      </c>
      <c r="L32" s="70">
        <f t="shared" si="7"/>
        <v>1181.5029999999999</v>
      </c>
      <c r="M32" s="70">
        <f t="shared" si="8"/>
        <v>4180.2809999999999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8.5303556521800453E-2</v>
      </c>
      <c r="J34" s="87" t="str">
        <f t="shared" si="5"/>
        <v>PSE</v>
      </c>
      <c r="K34" s="70">
        <f t="shared" si="6"/>
        <v>43080.325000000012</v>
      </c>
      <c r="L34" s="70">
        <f t="shared" si="7"/>
        <v>40029.008000000023</v>
      </c>
      <c r="M34" s="70">
        <f t="shared" si="8"/>
        <v>37619.866000000002</v>
      </c>
    </row>
    <row r="35" spans="8:13" ht="13.5" customHeight="1" x14ac:dyDescent="0.2">
      <c r="H35" s="87" t="str">
        <f t="shared" si="3"/>
        <v>VE</v>
      </c>
      <c r="I35" s="88">
        <f t="shared" si="4"/>
        <v>1.4715743307163178E-2</v>
      </c>
      <c r="J35" s="87" t="str">
        <f t="shared" si="5"/>
        <v>VE</v>
      </c>
      <c r="K35" s="70">
        <f t="shared" si="6"/>
        <v>3750.7679999999982</v>
      </c>
      <c r="L35" s="70">
        <f t="shared" si="7"/>
        <v>2851.6249999999991</v>
      </c>
      <c r="M35" s="70">
        <f t="shared" si="8"/>
        <v>3046.1169999999997</v>
      </c>
    </row>
    <row r="36" spans="8:13" ht="12.75" customHeight="1" x14ac:dyDescent="0.2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33106.58</v>
      </c>
      <c r="L36" s="70">
        <f t="shared" si="7"/>
        <v>30655.78</v>
      </c>
      <c r="M36" s="70">
        <f t="shared" si="8"/>
        <v>25581.37</v>
      </c>
    </row>
    <row r="37" spans="8:13" ht="12.75" customHeight="1" x14ac:dyDescent="0.2">
      <c r="H37" s="87" t="str">
        <f t="shared" si="3"/>
        <v>VTE</v>
      </c>
      <c r="I37" s="88">
        <f t="shared" si="4"/>
        <v>3.2143787321853877E-2</v>
      </c>
      <c r="J37" s="87" t="str">
        <f t="shared" si="5"/>
        <v>VTE</v>
      </c>
      <c r="K37" s="70">
        <f t="shared" si="6"/>
        <v>2129.3690000000001</v>
      </c>
      <c r="L37" s="70">
        <f t="shared" si="7"/>
        <v>1306.365</v>
      </c>
      <c r="M37" s="70">
        <f t="shared" si="8"/>
        <v>1281.6210000000001</v>
      </c>
    </row>
    <row r="38" spans="8:13" ht="12.75" customHeight="1" x14ac:dyDescent="0.2">
      <c r="H38" s="87" t="str">
        <f t="shared" si="3"/>
        <v>FVE</v>
      </c>
      <c r="I38" s="88">
        <f t="shared" si="4"/>
        <v>4.3509182619154985E-2</v>
      </c>
      <c r="J38" s="87" t="str">
        <f t="shared" si="5"/>
        <v>FVE</v>
      </c>
      <c r="K38" s="70">
        <f t="shared" si="6"/>
        <v>10173.54099999999</v>
      </c>
      <c r="L38" s="70">
        <f t="shared" si="7"/>
        <v>12593.532999999994</v>
      </c>
      <c r="M38" s="70">
        <f t="shared" si="8"/>
        <v>13811.007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416</v>
      </c>
      <c r="M1" s="357" t="str">
        <f>'3.1'!N1</f>
        <v>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2" t="s">
        <v>53</v>
      </c>
      <c r="B7" s="577">
        <f>F8</f>
        <v>374.04721999999958</v>
      </c>
      <c r="C7" s="567"/>
      <c r="D7" s="567"/>
      <c r="E7" s="567"/>
      <c r="F7" s="567"/>
      <c r="G7" s="579"/>
      <c r="H7" s="577">
        <f>SUM(H8,J8,L8)</f>
        <v>282253.56599999999</v>
      </c>
      <c r="I7" s="567"/>
      <c r="J7" s="567"/>
      <c r="K7" s="567"/>
      <c r="L7" s="567"/>
      <c r="M7" s="567"/>
      <c r="N7" s="73"/>
    </row>
    <row r="8" spans="1:21" x14ac:dyDescent="0.2">
      <c r="A8" s="573"/>
      <c r="B8" s="367">
        <f>SUM(B9:B16)</f>
        <v>375.1337799999996</v>
      </c>
      <c r="C8" s="362">
        <v>1.7936689105777479E-2</v>
      </c>
      <c r="D8" s="327">
        <f>SUM(D9:D16)</f>
        <v>374.78918999999962</v>
      </c>
      <c r="E8" s="362">
        <v>1.7922328291673294E-2</v>
      </c>
      <c r="F8" s="327">
        <f>SUM(F9:F16)</f>
        <v>374.04721999999958</v>
      </c>
      <c r="G8" s="368">
        <v>1.7895221402963259E-2</v>
      </c>
      <c r="H8" s="327">
        <f>SUM(H9:H16)</f>
        <v>108403.09299999999</v>
      </c>
      <c r="I8" s="362">
        <v>1.6755972788766227E-2</v>
      </c>
      <c r="J8" s="327">
        <f>SUM(J9:J16)</f>
        <v>99977.127000000008</v>
      </c>
      <c r="K8" s="362">
        <v>1.6440138048283932E-2</v>
      </c>
      <c r="L8" s="327">
        <f>SUM(L9:L16)</f>
        <v>73873.345999999961</v>
      </c>
      <c r="M8" s="362">
        <v>1.143123744492911E-2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182.59900000000002</v>
      </c>
      <c r="C10" s="361">
        <v>1.9104756262884139E-2</v>
      </c>
      <c r="D10" s="23">
        <v>182.59900000000002</v>
      </c>
      <c r="E10" s="361">
        <v>1.9104756262884139E-2</v>
      </c>
      <c r="F10" s="23">
        <v>182.59900000000002</v>
      </c>
      <c r="G10" s="369">
        <v>1.9104756262884139E-2</v>
      </c>
      <c r="H10" s="23">
        <v>54536.947999999997</v>
      </c>
      <c r="I10" s="361">
        <v>1.829962404224246E-2</v>
      </c>
      <c r="J10" s="23">
        <v>47325.297000000006</v>
      </c>
      <c r="K10" s="361">
        <v>1.6990485059579393E-2</v>
      </c>
      <c r="L10" s="23">
        <v>30567.575999999997</v>
      </c>
      <c r="M10" s="361">
        <v>9.9931142440556706E-3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59.043000000000021</v>
      </c>
      <c r="C12" s="361">
        <v>5.9417149792241775E-2</v>
      </c>
      <c r="D12" s="23">
        <v>59.043000000000021</v>
      </c>
      <c r="E12" s="361">
        <v>5.9421216040095232E-2</v>
      </c>
      <c r="F12" s="23">
        <v>59.043000000000021</v>
      </c>
      <c r="G12" s="369">
        <v>5.9454604225050049E-2</v>
      </c>
      <c r="H12" s="23">
        <v>27547.867999999991</v>
      </c>
      <c r="I12" s="361">
        <v>8.2693834633277633E-2</v>
      </c>
      <c r="J12" s="23">
        <v>25639.955999999998</v>
      </c>
      <c r="K12" s="361">
        <v>8.4832343375022989E-2</v>
      </c>
      <c r="L12" s="23">
        <v>24067.415000000001</v>
      </c>
      <c r="M12" s="361">
        <v>8.6704610594790121E-2</v>
      </c>
      <c r="N12" s="76"/>
      <c r="O12" s="85"/>
    </row>
    <row r="13" spans="1:21" x14ac:dyDescent="0.2">
      <c r="A13" s="56" t="s">
        <v>43</v>
      </c>
      <c r="B13" s="255">
        <v>30.372899999999973</v>
      </c>
      <c r="C13" s="361">
        <v>2.7300118017469347E-2</v>
      </c>
      <c r="D13" s="23">
        <v>30.350899999999974</v>
      </c>
      <c r="E13" s="361">
        <v>2.729010634940297E-2</v>
      </c>
      <c r="F13" s="23">
        <v>30.10139999999997</v>
      </c>
      <c r="G13" s="369">
        <v>2.7112361632395537E-2</v>
      </c>
      <c r="H13" s="23">
        <v>14523.127000000011</v>
      </c>
      <c r="I13" s="361">
        <v>7.3187809610817389E-2</v>
      </c>
      <c r="J13" s="23">
        <v>12648.183999999996</v>
      </c>
      <c r="K13" s="361">
        <v>7.6737755587142367E-2</v>
      </c>
      <c r="L13" s="23">
        <v>4667.0760000000009</v>
      </c>
      <c r="M13" s="361">
        <v>3.5657149688744588E-2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10.204499999999999</v>
      </c>
      <c r="C15" s="361">
        <v>3.0065017866065778E-2</v>
      </c>
      <c r="D15" s="23">
        <v>10.204499999999999</v>
      </c>
      <c r="E15" s="74">
        <v>3.0065195025284864E-2</v>
      </c>
      <c r="F15" s="23">
        <v>10.204499999999999</v>
      </c>
      <c r="G15" s="370">
        <v>3.0065195025284864E-2</v>
      </c>
      <c r="H15" s="23">
        <v>1964.3139999999999</v>
      </c>
      <c r="I15" s="361">
        <v>3.2788155473004038E-2</v>
      </c>
      <c r="J15" s="23">
        <v>1063.82</v>
      </c>
      <c r="K15" s="74">
        <v>2.6703743624783057E-2</v>
      </c>
      <c r="L15" s="23">
        <v>934.4670000000001</v>
      </c>
      <c r="M15" s="74">
        <v>3.0427398428731635E-2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92.914379999999596</v>
      </c>
      <c r="C16" s="362">
        <v>4.4544517464093672E-2</v>
      </c>
      <c r="D16" s="250">
        <v>92.591789999999634</v>
      </c>
      <c r="E16" s="363">
        <v>4.4432479242805537E-2</v>
      </c>
      <c r="F16" s="250">
        <v>92.099319999999608</v>
      </c>
      <c r="G16" s="371">
        <v>4.435186954671419E-2</v>
      </c>
      <c r="H16" s="250">
        <v>9830.8359999999975</v>
      </c>
      <c r="I16" s="362">
        <v>4.2787730471276306E-2</v>
      </c>
      <c r="J16" s="250">
        <v>13299.870000000015</v>
      </c>
      <c r="K16" s="363">
        <v>4.4196090265980183E-2</v>
      </c>
      <c r="L16" s="250">
        <v>13636.811999999964</v>
      </c>
      <c r="M16" s="363">
        <v>4.3970875459946747E-2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6.9951448633263941E-2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5.8811199961659649E-2</v>
      </c>
      <c r="J20" s="87" t="str">
        <f t="shared" ref="J20:J26" si="1">A10</f>
        <v>PE</v>
      </c>
      <c r="K20" s="76">
        <f t="shared" si="0"/>
        <v>132429.821</v>
      </c>
      <c r="L20" s="87" t="str">
        <f t="shared" ref="L20:L26" si="2">A10</f>
        <v>PE</v>
      </c>
      <c r="M20" s="85">
        <f>K20/'6.1, 6.2'!C5</f>
        <v>1.5007085784234249E-2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6.4025816051429013E-2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793711.86800000002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6.0807596711778947E-2</v>
      </c>
      <c r="J22" s="87" t="str">
        <f t="shared" si="1"/>
        <v>PSE</v>
      </c>
      <c r="K22" s="76">
        <f t="shared" si="0"/>
        <v>77255.239000000001</v>
      </c>
      <c r="L22" s="87" t="str">
        <f t="shared" si="2"/>
        <v>PSE</v>
      </c>
      <c r="M22" s="85">
        <f>K22/'6.1, 6.2'!E5</f>
        <v>8.4621269618199907E-2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6"/>
      <c r="B23" s="327">
        <f>SUM(B24:B27)</f>
        <v>280146.51899999997</v>
      </c>
      <c r="C23" s="372">
        <v>6.1804453995625647E-2</v>
      </c>
      <c r="D23" s="327">
        <f>SUM(D24:D27)</f>
        <v>263016.90000000002</v>
      </c>
      <c r="E23" s="372">
        <v>6.194861974009129E-2</v>
      </c>
      <c r="F23" s="327">
        <f>SUM(F24:F27)</f>
        <v>250548.44900000002</v>
      </c>
      <c r="G23" s="372">
        <v>6.1335913062760775E-2</v>
      </c>
      <c r="H23" s="68"/>
      <c r="I23" s="68"/>
      <c r="J23" s="87" t="str">
        <f t="shared" si="1"/>
        <v>VE</v>
      </c>
      <c r="K23" s="76">
        <f t="shared" si="0"/>
        <v>31838.38700000001</v>
      </c>
      <c r="L23" s="87" t="str">
        <f t="shared" si="2"/>
        <v>VE</v>
      </c>
      <c r="M23" s="85">
        <f>K23/'6.1, 6.2'!F5</f>
        <v>6.4430947909927913E-2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42212.07</v>
      </c>
      <c r="C24" s="361">
        <v>6.8137610258329109E-2</v>
      </c>
      <c r="D24" s="23">
        <v>46734.891000000003</v>
      </c>
      <c r="E24" s="361">
        <v>7.2138595632675245E-2</v>
      </c>
      <c r="F24" s="23">
        <v>42810.353999999999</v>
      </c>
      <c r="G24" s="361">
        <v>6.9475549931229105E-2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110362.572</v>
      </c>
      <c r="C25" s="361">
        <v>5.8789551389668446E-2</v>
      </c>
      <c r="D25" s="23">
        <v>116362.497</v>
      </c>
      <c r="E25" s="361">
        <v>5.8932264005330574E-2</v>
      </c>
      <c r="F25" s="23">
        <v>115752.303</v>
      </c>
      <c r="G25" s="361">
        <v>5.8710568378455306E-2</v>
      </c>
      <c r="H25" s="68"/>
      <c r="I25" s="68"/>
      <c r="J25" s="87" t="str">
        <f t="shared" si="1"/>
        <v>VTE</v>
      </c>
      <c r="K25" s="76">
        <f t="shared" si="0"/>
        <v>3962.6010000000001</v>
      </c>
      <c r="L25" s="87" t="str">
        <f t="shared" si="2"/>
        <v>VTE</v>
      </c>
      <c r="M25" s="85">
        <f>K25/'6.1, 6.2'!H5</f>
        <v>3.0374421876421788E-2</v>
      </c>
      <c r="N25" s="78"/>
      <c r="O25" s="86"/>
    </row>
    <row r="26" spans="1:20" x14ac:dyDescent="0.2">
      <c r="A26" s="18" t="s">
        <v>132</v>
      </c>
      <c r="B26" s="23">
        <v>39028.370999999999</v>
      </c>
      <c r="C26" s="361">
        <v>6.2347159803832521E-2</v>
      </c>
      <c r="D26" s="23">
        <v>34362.148999999998</v>
      </c>
      <c r="E26" s="74">
        <v>6.1235085389778517E-2</v>
      </c>
      <c r="F26" s="23">
        <v>44463.542999999998</v>
      </c>
      <c r="G26" s="74">
        <v>6.8029596313769855E-2</v>
      </c>
      <c r="H26" s="68"/>
      <c r="I26" s="68"/>
      <c r="J26" s="87" t="str">
        <f t="shared" si="1"/>
        <v>FVE</v>
      </c>
      <c r="K26" s="76">
        <f t="shared" si="0"/>
        <v>36767.517999999975</v>
      </c>
      <c r="L26" s="87" t="str">
        <f t="shared" si="2"/>
        <v>FVE</v>
      </c>
      <c r="M26" s="85">
        <f>K26/'6.1, 6.2'!I5</f>
        <v>4.3728179234470671E-2</v>
      </c>
      <c r="N26" s="78"/>
      <c r="O26" s="86"/>
    </row>
    <row r="27" spans="1:20" x14ac:dyDescent="0.2">
      <c r="A27" s="444" t="s">
        <v>130</v>
      </c>
      <c r="B27" s="250">
        <v>88543.505999999994</v>
      </c>
      <c r="C27" s="362">
        <v>6.2794868712633498E-2</v>
      </c>
      <c r="D27" s="250">
        <v>65557.362999999998</v>
      </c>
      <c r="E27" s="363">
        <v>6.1717659777244888E-2</v>
      </c>
      <c r="F27" s="250">
        <v>47522.249000000003</v>
      </c>
      <c r="G27" s="363">
        <v>5.6339508907996501E-2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1.9104756262884139E-2</v>
      </c>
      <c r="J32" s="87" t="str">
        <f t="shared" si="5"/>
        <v>PE</v>
      </c>
      <c r="K32" s="70">
        <f t="shared" si="6"/>
        <v>54536.947999999997</v>
      </c>
      <c r="L32" s="70">
        <f t="shared" si="7"/>
        <v>47325.297000000006</v>
      </c>
      <c r="M32" s="70">
        <f t="shared" si="8"/>
        <v>30567.575999999997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5.9454604225050049E-2</v>
      </c>
      <c r="J34" s="87" t="str">
        <f t="shared" si="5"/>
        <v>PSE</v>
      </c>
      <c r="K34" s="70">
        <f t="shared" si="6"/>
        <v>27547.867999999991</v>
      </c>
      <c r="L34" s="70">
        <f t="shared" si="7"/>
        <v>25639.955999999998</v>
      </c>
      <c r="M34" s="70">
        <f t="shared" si="8"/>
        <v>24067.415000000001</v>
      </c>
    </row>
    <row r="35" spans="8:13" ht="12.75" customHeight="1" x14ac:dyDescent="0.2">
      <c r="H35" s="87" t="str">
        <f t="shared" si="3"/>
        <v>VE</v>
      </c>
      <c r="I35" s="88">
        <f t="shared" si="4"/>
        <v>2.7112361632395537E-2</v>
      </c>
      <c r="J35" s="87" t="str">
        <f t="shared" si="5"/>
        <v>VE</v>
      </c>
      <c r="K35" s="70">
        <f t="shared" si="6"/>
        <v>14523.127000000011</v>
      </c>
      <c r="L35" s="70">
        <f t="shared" si="7"/>
        <v>12648.183999999996</v>
      </c>
      <c r="M35" s="70">
        <f t="shared" si="8"/>
        <v>4667.0760000000009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3.0065195025284864E-2</v>
      </c>
      <c r="J37" s="87" t="str">
        <f t="shared" si="5"/>
        <v>VTE</v>
      </c>
      <c r="K37" s="70">
        <f t="shared" si="6"/>
        <v>1964.3139999999999</v>
      </c>
      <c r="L37" s="70">
        <f t="shared" si="7"/>
        <v>1063.82</v>
      </c>
      <c r="M37" s="70">
        <f t="shared" si="8"/>
        <v>934.4670000000001</v>
      </c>
    </row>
    <row r="38" spans="8:13" ht="12.75" customHeight="1" x14ac:dyDescent="0.2">
      <c r="H38" s="87" t="str">
        <f t="shared" si="3"/>
        <v>FVE</v>
      </c>
      <c r="I38" s="88">
        <f t="shared" si="4"/>
        <v>4.435186954671419E-2</v>
      </c>
      <c r="J38" s="87" t="str">
        <f t="shared" si="5"/>
        <v>FVE</v>
      </c>
      <c r="K38" s="70">
        <f t="shared" si="6"/>
        <v>9830.8359999999975</v>
      </c>
      <c r="L38" s="70">
        <f t="shared" si="7"/>
        <v>13299.870000000015</v>
      </c>
      <c r="M38" s="70">
        <f t="shared" si="8"/>
        <v>13636.811999999964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417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233.61334999999994</v>
      </c>
      <c r="C7" s="567"/>
      <c r="D7" s="567"/>
      <c r="E7" s="567"/>
      <c r="F7" s="567"/>
      <c r="G7" s="579"/>
      <c r="H7" s="577">
        <f>SUM(H8,J8,L8)</f>
        <v>118925.02100000001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234.04360999999994</v>
      </c>
      <c r="C8" s="362">
        <v>1.119058771450504E-2</v>
      </c>
      <c r="D8" s="327">
        <f>SUM(D9:D16)</f>
        <v>233.98711999999992</v>
      </c>
      <c r="E8" s="362">
        <v>1.1189207406604115E-2</v>
      </c>
      <c r="F8" s="327">
        <f>SUM(F9:F16)</f>
        <v>233.61334999999994</v>
      </c>
      <c r="G8" s="368">
        <v>1.1176563806403776E-2</v>
      </c>
      <c r="H8" s="327">
        <f>SUM(H9:H16)</f>
        <v>47844.960000000006</v>
      </c>
      <c r="I8" s="362">
        <v>7.3954425621380439E-3</v>
      </c>
      <c r="J8" s="327">
        <f>SUM(J9:J16)</f>
        <v>40836.654999999999</v>
      </c>
      <c r="K8" s="362">
        <v>6.71513840990994E-3</v>
      </c>
      <c r="L8" s="327">
        <f>SUM(L9:L16)</f>
        <v>30243.406000000003</v>
      </c>
      <c r="M8" s="362">
        <v>4.6798957113624437E-3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4.835</v>
      </c>
      <c r="C10" s="361">
        <v>5.0587076890368959E-4</v>
      </c>
      <c r="D10" s="23">
        <v>4.835</v>
      </c>
      <c r="E10" s="361">
        <v>5.0587076890368959E-4</v>
      </c>
      <c r="F10" s="23">
        <v>4.835</v>
      </c>
      <c r="G10" s="369">
        <v>5.0587076890368959E-4</v>
      </c>
      <c r="H10" s="23">
        <v>2161.3119999999999</v>
      </c>
      <c r="I10" s="361">
        <v>7.2521837925340333E-4</v>
      </c>
      <c r="J10" s="23">
        <v>2561.6959999999999</v>
      </c>
      <c r="K10" s="361">
        <v>9.1968694069018283E-4</v>
      </c>
      <c r="L10" s="23">
        <v>180.35</v>
      </c>
      <c r="M10" s="361">
        <v>5.8959799557395074E-5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41.361000000000018</v>
      </c>
      <c r="C12" s="361">
        <v>4.1623100664886815E-2</v>
      </c>
      <c r="D12" s="23">
        <v>41.361000000000018</v>
      </c>
      <c r="E12" s="361">
        <v>4.1625949166444444E-2</v>
      </c>
      <c r="F12" s="23">
        <v>41.361000000000018</v>
      </c>
      <c r="G12" s="369">
        <v>4.1649338369532295E-2</v>
      </c>
      <c r="H12" s="23">
        <v>13598.349</v>
      </c>
      <c r="I12" s="361">
        <v>4.0819842155901016E-2</v>
      </c>
      <c r="J12" s="23">
        <v>8843.7000000000025</v>
      </c>
      <c r="K12" s="361">
        <v>2.9260260630154401E-2</v>
      </c>
      <c r="L12" s="23">
        <v>7395.6890000000003</v>
      </c>
      <c r="M12" s="361">
        <v>2.6643506783972135E-2</v>
      </c>
      <c r="N12" s="76"/>
      <c r="O12" s="85"/>
      <c r="X12" s="70"/>
    </row>
    <row r="13" spans="1:24" x14ac:dyDescent="0.2">
      <c r="A13" s="56" t="s">
        <v>43</v>
      </c>
      <c r="B13" s="255">
        <v>25.834299999999978</v>
      </c>
      <c r="C13" s="361">
        <v>2.3220681558188658E-2</v>
      </c>
      <c r="D13" s="23">
        <v>25.834299999999978</v>
      </c>
      <c r="E13" s="361">
        <v>2.322899137957626E-2</v>
      </c>
      <c r="F13" s="23">
        <v>25.656799999999979</v>
      </c>
      <c r="G13" s="369">
        <v>2.3109105886438702E-2</v>
      </c>
      <c r="H13" s="23">
        <v>11850.880000000003</v>
      </c>
      <c r="I13" s="361">
        <v>5.9721294812105079E-2</v>
      </c>
      <c r="J13" s="23">
        <v>7815.0920000000024</v>
      </c>
      <c r="K13" s="361">
        <v>4.7414918994460549E-2</v>
      </c>
      <c r="L13" s="23">
        <v>2826.1689999999999</v>
      </c>
      <c r="M13" s="361">
        <v>2.1592348416586655E-2</v>
      </c>
      <c r="N13" s="76"/>
      <c r="O13" s="85"/>
      <c r="X13" s="70"/>
    </row>
    <row r="14" spans="1:24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50.098699999999994</v>
      </c>
      <c r="C15" s="361">
        <v>0.14760334269848296</v>
      </c>
      <c r="D15" s="23">
        <v>50.098699999999994</v>
      </c>
      <c r="E15" s="74">
        <v>0.14760421245658667</v>
      </c>
      <c r="F15" s="23">
        <v>50.098699999999994</v>
      </c>
      <c r="G15" s="370">
        <v>0.14760421245658667</v>
      </c>
      <c r="H15" s="23">
        <v>8736.739999999998</v>
      </c>
      <c r="I15" s="361">
        <v>0.14583289099767821</v>
      </c>
      <c r="J15" s="23">
        <v>5620.2679999999991</v>
      </c>
      <c r="K15" s="74">
        <v>0.14107856195086782</v>
      </c>
      <c r="L15" s="23">
        <v>3811.261</v>
      </c>
      <c r="M15" s="74">
        <v>0.12409936034433121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111.91460999999994</v>
      </c>
      <c r="C16" s="362">
        <v>5.3653506589962187E-2</v>
      </c>
      <c r="D16" s="250">
        <v>111.85811999999993</v>
      </c>
      <c r="E16" s="363">
        <v>5.3677908106531551E-2</v>
      </c>
      <c r="F16" s="250">
        <v>111.66184999999994</v>
      </c>
      <c r="G16" s="371">
        <v>5.3772512159099395E-2</v>
      </c>
      <c r="H16" s="250">
        <v>11497.679000000002</v>
      </c>
      <c r="I16" s="362">
        <v>5.0042497921565766E-2</v>
      </c>
      <c r="J16" s="250">
        <v>15995.89899999999</v>
      </c>
      <c r="K16" s="363">
        <v>5.3155120771067758E-2</v>
      </c>
      <c r="L16" s="250">
        <v>16029.937</v>
      </c>
      <c r="M16" s="363">
        <v>5.1687327174254089E-2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3.8092106011777768E-3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5.4883971068006569E-2</v>
      </c>
      <c r="J20" s="87" t="str">
        <f t="shared" ref="J20:J26" si="1">A10</f>
        <v>PE</v>
      </c>
      <c r="K20" s="76">
        <f t="shared" si="0"/>
        <v>4903.3580000000002</v>
      </c>
      <c r="L20" s="87" t="str">
        <f t="shared" ref="L20:L26" si="2">A10</f>
        <v>PE</v>
      </c>
      <c r="M20" s="85">
        <f>K20/'6.1, 6.2'!C5</f>
        <v>5.556536555071783E-4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4.5683719809249193E-2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567530.94700000004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4.7246255663449567E-2</v>
      </c>
      <c r="J22" s="87" t="str">
        <f t="shared" si="1"/>
        <v>PSE</v>
      </c>
      <c r="K22" s="76">
        <f t="shared" si="0"/>
        <v>29837.738000000005</v>
      </c>
      <c r="L22" s="87" t="str">
        <f t="shared" si="2"/>
        <v>PSE</v>
      </c>
      <c r="M22" s="85">
        <f>K22/'6.1, 6.2'!E5</f>
        <v>3.2682667282864911E-2</v>
      </c>
      <c r="N22" s="78"/>
      <c r="O22" s="68"/>
    </row>
    <row r="23" spans="1:15" x14ac:dyDescent="0.2">
      <c r="A23" s="566"/>
      <c r="B23" s="327">
        <f>SUM(B24:B27)</f>
        <v>198968.08399999997</v>
      </c>
      <c r="C23" s="372">
        <v>4.3895293927160232E-2</v>
      </c>
      <c r="D23" s="327">
        <f>SUM(D24:D27)</f>
        <v>187162.04100000003</v>
      </c>
      <c r="E23" s="372">
        <v>4.4082452905833715E-2</v>
      </c>
      <c r="F23" s="327">
        <f>SUM(F24:F27)</f>
        <v>181400.82200000001</v>
      </c>
      <c r="G23" s="372">
        <v>4.4408117839537457E-2</v>
      </c>
      <c r="H23" s="68"/>
      <c r="I23" s="68"/>
      <c r="J23" s="87" t="str">
        <f t="shared" si="1"/>
        <v>VE</v>
      </c>
      <c r="K23" s="76">
        <f t="shared" si="0"/>
        <v>22492.141000000003</v>
      </c>
      <c r="L23" s="87" t="str">
        <f t="shared" si="2"/>
        <v>VE</v>
      </c>
      <c r="M23" s="85">
        <f>K23/'6.1, 6.2'!F5</f>
        <v>4.5517066086097693E-2</v>
      </c>
      <c r="N23" s="78"/>
      <c r="O23" s="68"/>
    </row>
    <row r="24" spans="1:15" x14ac:dyDescent="0.2">
      <c r="A24" s="18" t="s">
        <v>8</v>
      </c>
      <c r="B24" s="23">
        <v>1685.8779999999999</v>
      </c>
      <c r="C24" s="361">
        <v>2.7212998108619491E-3</v>
      </c>
      <c r="D24" s="23">
        <v>1558.3009999999999</v>
      </c>
      <c r="E24" s="361">
        <v>2.4053473391645111E-3</v>
      </c>
      <c r="F24" s="23">
        <v>3930.674</v>
      </c>
      <c r="G24" s="361">
        <v>6.3789647184506817E-3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100638.182</v>
      </c>
      <c r="C25" s="361">
        <v>5.3609420886383527E-2</v>
      </c>
      <c r="D25" s="23">
        <v>110148.92200000001</v>
      </c>
      <c r="E25" s="361">
        <v>5.5785373454185723E-2</v>
      </c>
      <c r="F25" s="23">
        <v>108820.69500000001</v>
      </c>
      <c r="G25" s="361">
        <v>5.5194796899967771E-2</v>
      </c>
      <c r="H25" s="68"/>
      <c r="I25" s="68"/>
      <c r="J25" s="87" t="str">
        <f t="shared" si="1"/>
        <v>VTE</v>
      </c>
      <c r="K25" s="76">
        <f t="shared" si="0"/>
        <v>18168.268999999997</v>
      </c>
      <c r="L25" s="87" t="str">
        <f t="shared" si="2"/>
        <v>VTE</v>
      </c>
      <c r="M25" s="85">
        <f>K25/'6.1, 6.2'!H5</f>
        <v>0.13926475750909961</v>
      </c>
      <c r="N25" s="78"/>
      <c r="O25" s="86"/>
    </row>
    <row r="26" spans="1:15" x14ac:dyDescent="0.2">
      <c r="A26" s="18" t="s">
        <v>132</v>
      </c>
      <c r="B26" s="23">
        <v>27847.536</v>
      </c>
      <c r="C26" s="361">
        <v>4.4485965789732275E-2</v>
      </c>
      <c r="D26" s="23">
        <v>24518.091</v>
      </c>
      <c r="E26" s="74">
        <v>4.3692476741759086E-2</v>
      </c>
      <c r="F26" s="23">
        <v>31725.64</v>
      </c>
      <c r="G26" s="74">
        <v>4.8540497143828368E-2</v>
      </c>
      <c r="H26" s="68"/>
      <c r="I26" s="68"/>
      <c r="J26" s="87" t="str">
        <f t="shared" si="1"/>
        <v>FVE</v>
      </c>
      <c r="K26" s="76">
        <f t="shared" si="0"/>
        <v>43523.514999999992</v>
      </c>
      <c r="L26" s="87" t="str">
        <f t="shared" si="2"/>
        <v>FVE</v>
      </c>
      <c r="M26" s="85">
        <f>K26/'6.1, 6.2'!I5</f>
        <v>5.1763191217698561E-2</v>
      </c>
      <c r="N26" s="78"/>
      <c r="O26" s="86"/>
    </row>
    <row r="27" spans="1:15" x14ac:dyDescent="0.2">
      <c r="A27" s="444" t="s">
        <v>130</v>
      </c>
      <c r="B27" s="250">
        <v>68796.487999999998</v>
      </c>
      <c r="C27" s="362">
        <v>4.8790324971435685E-2</v>
      </c>
      <c r="D27" s="250">
        <v>50936.726999999999</v>
      </c>
      <c r="E27" s="363">
        <v>4.7953356317160037E-2</v>
      </c>
      <c r="F27" s="250">
        <v>36923.813000000002</v>
      </c>
      <c r="G27" s="363">
        <v>4.3774643145165479E-2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5.0587076890368959E-4</v>
      </c>
      <c r="J32" s="87" t="str">
        <f t="shared" si="5"/>
        <v>PE</v>
      </c>
      <c r="K32" s="70">
        <f t="shared" si="6"/>
        <v>2161.3119999999999</v>
      </c>
      <c r="L32" s="70">
        <f t="shared" si="7"/>
        <v>2561.6959999999999</v>
      </c>
      <c r="M32" s="70">
        <f t="shared" si="8"/>
        <v>180.35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4.1649338369532295E-2</v>
      </c>
      <c r="J34" s="87" t="str">
        <f t="shared" si="5"/>
        <v>PSE</v>
      </c>
      <c r="K34" s="70">
        <f t="shared" si="6"/>
        <v>13598.349</v>
      </c>
      <c r="L34" s="70">
        <f t="shared" si="7"/>
        <v>8843.7000000000025</v>
      </c>
      <c r="M34" s="70">
        <f t="shared" si="8"/>
        <v>7395.6890000000003</v>
      </c>
    </row>
    <row r="35" spans="8:13" ht="13.5" customHeight="1" x14ac:dyDescent="0.2">
      <c r="H35" s="87" t="str">
        <f t="shared" si="3"/>
        <v>VE</v>
      </c>
      <c r="I35" s="88">
        <f t="shared" si="4"/>
        <v>2.3109105886438702E-2</v>
      </c>
      <c r="J35" s="87" t="str">
        <f t="shared" si="5"/>
        <v>VE</v>
      </c>
      <c r="K35" s="70">
        <f t="shared" si="6"/>
        <v>11850.880000000003</v>
      </c>
      <c r="L35" s="70">
        <f t="shared" si="7"/>
        <v>7815.0920000000024</v>
      </c>
      <c r="M35" s="70">
        <f t="shared" si="8"/>
        <v>2826.1689999999999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0.14760421245658667</v>
      </c>
      <c r="J37" s="87" t="str">
        <f t="shared" si="5"/>
        <v>VTE</v>
      </c>
      <c r="K37" s="70">
        <f t="shared" si="6"/>
        <v>8736.739999999998</v>
      </c>
      <c r="L37" s="70">
        <f t="shared" si="7"/>
        <v>5620.2679999999991</v>
      </c>
      <c r="M37" s="70">
        <f t="shared" si="8"/>
        <v>3811.261</v>
      </c>
    </row>
    <row r="38" spans="8:13" ht="12.75" customHeight="1" x14ac:dyDescent="0.2">
      <c r="H38" s="87" t="str">
        <f t="shared" si="3"/>
        <v>FVE</v>
      </c>
      <c r="I38" s="88">
        <f t="shared" si="4"/>
        <v>5.3772512159099395E-2</v>
      </c>
      <c r="J38" s="87" t="str">
        <f t="shared" si="5"/>
        <v>FVE</v>
      </c>
      <c r="K38" s="70">
        <f t="shared" si="6"/>
        <v>11497.679000000002</v>
      </c>
      <c r="L38" s="70">
        <f t="shared" si="7"/>
        <v>15995.89899999999</v>
      </c>
      <c r="M38" s="70">
        <f t="shared" si="8"/>
        <v>16029.937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418</v>
      </c>
      <c r="M1" s="357" t="str">
        <f>'3.1'!N1</f>
        <v>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2" t="s">
        <v>53</v>
      </c>
      <c r="B7" s="577">
        <f>F8</f>
        <v>1461.5060200000005</v>
      </c>
      <c r="C7" s="567"/>
      <c r="D7" s="567"/>
      <c r="E7" s="567"/>
      <c r="F7" s="567"/>
      <c r="G7" s="579"/>
      <c r="H7" s="577">
        <f>SUM(H8,J8,L8)</f>
        <v>802825.46800000011</v>
      </c>
      <c r="I7" s="567"/>
      <c r="J7" s="567"/>
      <c r="K7" s="567"/>
      <c r="L7" s="567"/>
      <c r="M7" s="567"/>
      <c r="N7" s="73"/>
    </row>
    <row r="8" spans="1:21" x14ac:dyDescent="0.2">
      <c r="A8" s="573"/>
      <c r="B8" s="367">
        <f>SUM(B9:B16)</f>
        <v>1461.9686900000006</v>
      </c>
      <c r="C8" s="362">
        <v>6.9902736764763787E-2</v>
      </c>
      <c r="D8" s="327">
        <f>SUM(D9:D16)</f>
        <v>1461.9360200000006</v>
      </c>
      <c r="E8" s="362">
        <v>6.9909426394774862E-2</v>
      </c>
      <c r="F8" s="327">
        <f>SUM(F9:F16)</f>
        <v>1461.5060200000005</v>
      </c>
      <c r="G8" s="368">
        <v>6.9921583188517447E-2</v>
      </c>
      <c r="H8" s="327">
        <f>SUM(H9:H16)</f>
        <v>269822.48199999996</v>
      </c>
      <c r="I8" s="362">
        <v>4.1706726635460156E-2</v>
      </c>
      <c r="J8" s="327">
        <f>SUM(J9:J16)</f>
        <v>260065.43699999998</v>
      </c>
      <c r="K8" s="362">
        <v>4.2764898473900803E-2</v>
      </c>
      <c r="L8" s="327">
        <f>SUM(L9:L16)</f>
        <v>272937.54900000006</v>
      </c>
      <c r="M8" s="362">
        <v>4.2234636701794663E-2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1259.6520000000003</v>
      </c>
      <c r="C10" s="361">
        <v>0.13179340760932171</v>
      </c>
      <c r="D10" s="23">
        <v>1259.6520000000003</v>
      </c>
      <c r="E10" s="361">
        <v>0.13179340760932171</v>
      </c>
      <c r="F10" s="23">
        <v>1259.6520000000003</v>
      </c>
      <c r="G10" s="369">
        <v>0.13179340760932171</v>
      </c>
      <c r="H10" s="23">
        <v>209926.50699999995</v>
      </c>
      <c r="I10" s="361">
        <v>7.0439881502008125E-2</v>
      </c>
      <c r="J10" s="23">
        <v>202773.28899999999</v>
      </c>
      <c r="K10" s="361">
        <v>7.2798624744737986E-2</v>
      </c>
      <c r="L10" s="23">
        <v>221684.65100000001</v>
      </c>
      <c r="M10" s="361">
        <v>7.2472872680405226E-2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93.376999999999981</v>
      </c>
      <c r="C12" s="361">
        <v>9.3968721036365985E-2</v>
      </c>
      <c r="D12" s="23">
        <v>93.376999999999981</v>
      </c>
      <c r="E12" s="361">
        <v>9.3975151841470955E-2</v>
      </c>
      <c r="F12" s="23">
        <v>93.376999999999981</v>
      </c>
      <c r="G12" s="369">
        <v>9.4027955536176946E-2</v>
      </c>
      <c r="H12" s="23">
        <v>41664.898000000001</v>
      </c>
      <c r="I12" s="361">
        <v>0.12507066554930424</v>
      </c>
      <c r="J12" s="23">
        <v>39117.370999999992</v>
      </c>
      <c r="K12" s="361">
        <v>0.12942371073492351</v>
      </c>
      <c r="L12" s="23">
        <v>36705.779999999992</v>
      </c>
      <c r="M12" s="361">
        <v>0.1322352384532379</v>
      </c>
      <c r="N12" s="76"/>
      <c r="O12" s="85"/>
    </row>
    <row r="13" spans="1:21" x14ac:dyDescent="0.2">
      <c r="A13" s="56" t="s">
        <v>43</v>
      </c>
      <c r="B13" s="255">
        <v>18.020399999999984</v>
      </c>
      <c r="C13" s="361">
        <v>1.6197302421632594E-2</v>
      </c>
      <c r="D13" s="23">
        <v>17.990399999999987</v>
      </c>
      <c r="E13" s="361">
        <v>1.6176124242388176E-2</v>
      </c>
      <c r="F13" s="23">
        <v>17.979399999999988</v>
      </c>
      <c r="G13" s="369">
        <v>1.6194063888506596E-2</v>
      </c>
      <c r="H13" s="23">
        <v>5880.4379999999983</v>
      </c>
      <c r="I13" s="361">
        <v>2.9633864440641148E-2</v>
      </c>
      <c r="J13" s="23">
        <v>5369.3260000000028</v>
      </c>
      <c r="K13" s="361">
        <v>3.2576220132130365E-2</v>
      </c>
      <c r="L13" s="23">
        <v>2394.1309999999994</v>
      </c>
      <c r="M13" s="361">
        <v>1.8291514310344148E-2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28.4</v>
      </c>
      <c r="C15" s="361">
        <v>8.3673527110222745E-2</v>
      </c>
      <c r="D15" s="23">
        <v>28.4</v>
      </c>
      <c r="E15" s="74">
        <v>8.3674020159546295E-2</v>
      </c>
      <c r="F15" s="23">
        <v>28.4</v>
      </c>
      <c r="G15" s="370">
        <v>8.3674020159546295E-2</v>
      </c>
      <c r="H15" s="23">
        <v>6333.7690000000002</v>
      </c>
      <c r="I15" s="361">
        <v>0.10572271169583547</v>
      </c>
      <c r="J15" s="23">
        <v>4280.0600000000004</v>
      </c>
      <c r="K15" s="74">
        <v>0.10743699586272959</v>
      </c>
      <c r="L15" s="23">
        <v>3350.0929999999998</v>
      </c>
      <c r="M15" s="74">
        <v>0.10908316129334138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62.519290000000325</v>
      </c>
      <c r="C16" s="362">
        <v>2.9972665213369162E-2</v>
      </c>
      <c r="D16" s="250">
        <v>62.516620000000302</v>
      </c>
      <c r="E16" s="363">
        <v>3.0000158982566225E-2</v>
      </c>
      <c r="F16" s="250">
        <v>62.097620000000283</v>
      </c>
      <c r="G16" s="371">
        <v>2.990408117455649E-2</v>
      </c>
      <c r="H16" s="250">
        <v>6016.8699999999953</v>
      </c>
      <c r="I16" s="362">
        <v>2.618782490529881E-2</v>
      </c>
      <c r="J16" s="250">
        <v>8525.3909999999887</v>
      </c>
      <c r="K16" s="363">
        <v>2.8330273167239538E-2</v>
      </c>
      <c r="L16" s="250">
        <v>8802.8940000000275</v>
      </c>
      <c r="M16" s="363">
        <v>2.8384270147679289E-2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0.19573754266265911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0.10857514798495056</v>
      </c>
      <c r="J20" s="87" t="str">
        <f t="shared" ref="J20:J26" si="1">A10</f>
        <v>PE</v>
      </c>
      <c r="K20" s="76">
        <f t="shared" si="0"/>
        <v>634384.44699999993</v>
      </c>
      <c r="L20" s="87" t="str">
        <f t="shared" ref="L20:L26" si="2">A10</f>
        <v>PE</v>
      </c>
      <c r="M20" s="85">
        <f>K20/'6.1, 6.2'!C5</f>
        <v>7.1889108845907185E-2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8.8577769906676707E-2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1447727.7479999999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8.5569788958276105E-2</v>
      </c>
      <c r="J22" s="87" t="str">
        <f t="shared" si="1"/>
        <v>PSE</v>
      </c>
      <c r="K22" s="76">
        <f t="shared" si="0"/>
        <v>117488.049</v>
      </c>
      <c r="L22" s="87" t="str">
        <f t="shared" si="2"/>
        <v>PSE</v>
      </c>
      <c r="M22" s="85">
        <f>K22/'6.1, 6.2'!E5</f>
        <v>0.12869014451363334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6"/>
      <c r="B23" s="327">
        <f>SUM(B24:B27)</f>
        <v>508095.00699999998</v>
      </c>
      <c r="C23" s="372">
        <v>0.11209325247956621</v>
      </c>
      <c r="D23" s="327">
        <f>SUM(D24:D27)</f>
        <v>480094.913</v>
      </c>
      <c r="E23" s="372">
        <v>0.11307720988495115</v>
      </c>
      <c r="F23" s="327">
        <f>SUM(F24:F27)</f>
        <v>459537.82799999998</v>
      </c>
      <c r="G23" s="372">
        <v>0.11249789164433387</v>
      </c>
      <c r="H23" s="68"/>
      <c r="I23" s="68"/>
      <c r="J23" s="87" t="str">
        <f t="shared" si="1"/>
        <v>VE</v>
      </c>
      <c r="K23" s="76">
        <f t="shared" si="0"/>
        <v>13643.895</v>
      </c>
      <c r="L23" s="87" t="str">
        <f t="shared" si="2"/>
        <v>VE</v>
      </c>
      <c r="M23" s="85">
        <f>K23/'6.1, 6.2'!F5</f>
        <v>2.7610980670394063E-2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124591.511</v>
      </c>
      <c r="C24" s="361">
        <v>0.20111233156806391</v>
      </c>
      <c r="D24" s="23">
        <v>126901.488</v>
      </c>
      <c r="E24" s="361">
        <v>0.19588138395394547</v>
      </c>
      <c r="F24" s="23">
        <v>117189.18799999999</v>
      </c>
      <c r="G24" s="361">
        <v>0.19018257317597034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204908.56</v>
      </c>
      <c r="C25" s="361">
        <v>0.10915369314066874</v>
      </c>
      <c r="D25" s="23">
        <v>213400.671</v>
      </c>
      <c r="E25" s="361">
        <v>0.10807764534553338</v>
      </c>
      <c r="F25" s="23">
        <v>213960.326</v>
      </c>
      <c r="G25" s="361">
        <v>0.10852252632847909</v>
      </c>
      <c r="H25" s="68"/>
      <c r="I25" s="68"/>
      <c r="J25" s="87" t="str">
        <f t="shared" si="1"/>
        <v>VTE</v>
      </c>
      <c r="K25" s="76">
        <f t="shared" si="0"/>
        <v>13963.922000000002</v>
      </c>
      <c r="L25" s="87" t="str">
        <f t="shared" si="2"/>
        <v>VTE</v>
      </c>
      <c r="M25" s="85">
        <f>K25/'6.1, 6.2'!H5</f>
        <v>0.10703728633729399</v>
      </c>
      <c r="N25" s="78"/>
      <c r="O25" s="86"/>
    </row>
    <row r="26" spans="1:20" x14ac:dyDescent="0.2">
      <c r="A26" s="18" t="s">
        <v>132</v>
      </c>
      <c r="B26" s="23">
        <v>53994.565000000002</v>
      </c>
      <c r="C26" s="361">
        <v>8.6255400528846629E-2</v>
      </c>
      <c r="D26" s="23">
        <v>47538.989000000001</v>
      </c>
      <c r="E26" s="74">
        <v>8.4716879923858721E-2</v>
      </c>
      <c r="F26" s="23">
        <v>61513.959000000003</v>
      </c>
      <c r="G26" s="74">
        <v>9.4116876795710833E-2</v>
      </c>
      <c r="H26" s="68"/>
      <c r="I26" s="68"/>
      <c r="J26" s="87" t="str">
        <f t="shared" si="1"/>
        <v>FVE</v>
      </c>
      <c r="K26" s="76">
        <f t="shared" si="0"/>
        <v>23345.155000000013</v>
      </c>
      <c r="L26" s="87" t="str">
        <f t="shared" si="2"/>
        <v>FVE</v>
      </c>
      <c r="M26" s="85">
        <f>K26/'6.1, 6.2'!I5</f>
        <v>2.7764754806035602E-2</v>
      </c>
      <c r="N26" s="78"/>
      <c r="O26" s="86"/>
    </row>
    <row r="27" spans="1:20" x14ac:dyDescent="0.2">
      <c r="A27" s="444" t="s">
        <v>130</v>
      </c>
      <c r="B27" s="250">
        <v>124600.371</v>
      </c>
      <c r="C27" s="362">
        <v>8.8366321732171141E-2</v>
      </c>
      <c r="D27" s="250">
        <v>92253.764999999999</v>
      </c>
      <c r="E27" s="363">
        <v>8.6850450062182977E-2</v>
      </c>
      <c r="F27" s="250">
        <v>66874.354999999996</v>
      </c>
      <c r="G27" s="363">
        <v>7.9282197255416506E-2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0.13179340760932171</v>
      </c>
      <c r="J32" s="87" t="str">
        <f t="shared" si="5"/>
        <v>PE</v>
      </c>
      <c r="K32" s="70">
        <f t="shared" si="6"/>
        <v>209926.50699999995</v>
      </c>
      <c r="L32" s="70">
        <f t="shared" si="7"/>
        <v>202773.28899999999</v>
      </c>
      <c r="M32" s="70">
        <f t="shared" si="8"/>
        <v>221684.65100000001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9.4027955536176946E-2</v>
      </c>
      <c r="J34" s="87" t="str">
        <f t="shared" si="5"/>
        <v>PSE</v>
      </c>
      <c r="K34" s="70">
        <f t="shared" si="6"/>
        <v>41664.898000000001</v>
      </c>
      <c r="L34" s="70">
        <f t="shared" si="7"/>
        <v>39117.370999999992</v>
      </c>
      <c r="M34" s="70">
        <f t="shared" si="8"/>
        <v>36705.779999999992</v>
      </c>
    </row>
    <row r="35" spans="8:13" ht="12.75" customHeight="1" x14ac:dyDescent="0.2">
      <c r="H35" s="87" t="str">
        <f t="shared" si="3"/>
        <v>VE</v>
      </c>
      <c r="I35" s="88">
        <f t="shared" si="4"/>
        <v>1.6194063888506596E-2</v>
      </c>
      <c r="J35" s="87" t="str">
        <f t="shared" si="5"/>
        <v>VE</v>
      </c>
      <c r="K35" s="70">
        <f t="shared" si="6"/>
        <v>5880.4379999999983</v>
      </c>
      <c r="L35" s="70">
        <f t="shared" si="7"/>
        <v>5369.3260000000028</v>
      </c>
      <c r="M35" s="70">
        <f t="shared" si="8"/>
        <v>2394.1309999999994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8.3674020159546295E-2</v>
      </c>
      <c r="J37" s="87" t="str">
        <f t="shared" si="5"/>
        <v>VTE</v>
      </c>
      <c r="K37" s="70">
        <f t="shared" si="6"/>
        <v>6333.7690000000002</v>
      </c>
      <c r="L37" s="70">
        <f t="shared" si="7"/>
        <v>4280.0600000000004</v>
      </c>
      <c r="M37" s="70">
        <f t="shared" si="8"/>
        <v>3350.0929999999998</v>
      </c>
    </row>
    <row r="38" spans="8:13" ht="12.75" customHeight="1" x14ac:dyDescent="0.2">
      <c r="H38" s="87" t="str">
        <f t="shared" si="3"/>
        <v>FVE</v>
      </c>
      <c r="I38" s="88">
        <f t="shared" si="4"/>
        <v>2.990408117455649E-2</v>
      </c>
      <c r="J38" s="87" t="str">
        <f t="shared" si="5"/>
        <v>FVE</v>
      </c>
      <c r="K38" s="70">
        <f t="shared" si="6"/>
        <v>6016.8699999999953</v>
      </c>
      <c r="L38" s="70">
        <f t="shared" si="7"/>
        <v>8525.3909999999887</v>
      </c>
      <c r="M38" s="70">
        <f t="shared" si="8"/>
        <v>8802.8940000000275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419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1049.7015799999999</v>
      </c>
      <c r="C7" s="567"/>
      <c r="D7" s="567"/>
      <c r="E7" s="567"/>
      <c r="F7" s="567"/>
      <c r="G7" s="579"/>
      <c r="H7" s="577">
        <f>SUM(H8,J8,L8)</f>
        <v>271796.93700000003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1051.1174699999999</v>
      </c>
      <c r="C8" s="362">
        <v>5.0258249931641463E-2</v>
      </c>
      <c r="D8" s="327">
        <f>SUM(D9:D16)</f>
        <v>1050.5302799999999</v>
      </c>
      <c r="E8" s="362">
        <v>5.0236103550647997E-2</v>
      </c>
      <c r="F8" s="327">
        <f>SUM(F9:F16)</f>
        <v>1049.7015799999999</v>
      </c>
      <c r="G8" s="368">
        <v>5.021997538476658E-2</v>
      </c>
      <c r="H8" s="327">
        <f>SUM(H9:H16)</f>
        <v>114816.976</v>
      </c>
      <c r="I8" s="362">
        <v>1.774737299741461E-2</v>
      </c>
      <c r="J8" s="327">
        <f>SUM(J9:J16)</f>
        <v>90993.750000000015</v>
      </c>
      <c r="K8" s="362">
        <v>1.4962920584135569E-2</v>
      </c>
      <c r="L8" s="327">
        <f>SUM(L9:L16)</f>
        <v>65986.21100000001</v>
      </c>
      <c r="M8" s="362">
        <v>1.0210774073130431E-2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111.43100000000001</v>
      </c>
      <c r="C10" s="361">
        <v>1.1658673350508176E-2</v>
      </c>
      <c r="D10" s="23">
        <v>111.43100000000001</v>
      </c>
      <c r="E10" s="361">
        <v>1.1658673350508176E-2</v>
      </c>
      <c r="F10" s="23">
        <v>111.43100000000001</v>
      </c>
      <c r="G10" s="369">
        <v>1.1658673350508176E-2</v>
      </c>
      <c r="H10" s="23">
        <v>16729.011000000002</v>
      </c>
      <c r="I10" s="361">
        <v>5.613343304406008E-3</v>
      </c>
      <c r="J10" s="23">
        <v>12850.851000000001</v>
      </c>
      <c r="K10" s="361">
        <v>4.6136465222475177E-3</v>
      </c>
      <c r="L10" s="23">
        <v>12385.55</v>
      </c>
      <c r="M10" s="361">
        <v>4.0490687297371477E-3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120.70699999999992</v>
      </c>
      <c r="C12" s="361">
        <v>0.12147190860850771</v>
      </c>
      <c r="D12" s="23">
        <v>120.70699999999992</v>
      </c>
      <c r="E12" s="361">
        <v>0.1214802216105511</v>
      </c>
      <c r="F12" s="23">
        <v>120.70699999999992</v>
      </c>
      <c r="G12" s="369">
        <v>0.12154848012792556</v>
      </c>
      <c r="H12" s="23">
        <v>26918.263999999999</v>
      </c>
      <c r="I12" s="361">
        <v>8.080387461675477E-2</v>
      </c>
      <c r="J12" s="23">
        <v>23831.989999999991</v>
      </c>
      <c r="K12" s="361">
        <v>7.8850508128411517E-2</v>
      </c>
      <c r="L12" s="23">
        <v>22494.403000000006</v>
      </c>
      <c r="M12" s="361">
        <v>8.1037720614252878E-2</v>
      </c>
      <c r="N12" s="76"/>
      <c r="O12" s="85"/>
      <c r="X12" s="70"/>
    </row>
    <row r="13" spans="1:24" x14ac:dyDescent="0.2">
      <c r="A13" s="56" t="s">
        <v>43</v>
      </c>
      <c r="B13" s="255">
        <v>12.76803999999999</v>
      </c>
      <c r="C13" s="361">
        <v>1.1476316020260474E-2</v>
      </c>
      <c r="D13" s="23">
        <v>12.69203999999999</v>
      </c>
      <c r="E13" s="361">
        <v>1.1412087331541287E-2</v>
      </c>
      <c r="F13" s="23">
        <v>12.133539999999995</v>
      </c>
      <c r="G13" s="369">
        <v>1.0928691833640187E-2</v>
      </c>
      <c r="H13" s="23">
        <v>5010.2819999999965</v>
      </c>
      <c r="I13" s="361">
        <v>2.5248802486716865E-2</v>
      </c>
      <c r="J13" s="23">
        <v>3537.4790000000021</v>
      </c>
      <c r="K13" s="361">
        <v>2.1462227217492177E-2</v>
      </c>
      <c r="L13" s="23">
        <v>1637.395999999999</v>
      </c>
      <c r="M13" s="361">
        <v>1.2509947185722192E-2</v>
      </c>
      <c r="N13" s="76"/>
      <c r="O13" s="85"/>
      <c r="X13" s="70"/>
    </row>
    <row r="14" spans="1:24" x14ac:dyDescent="0.2">
      <c r="A14" s="56" t="s">
        <v>44</v>
      </c>
      <c r="B14" s="255">
        <v>650</v>
      </c>
      <c r="C14" s="361">
        <v>0.55484421681604779</v>
      </c>
      <c r="D14" s="23">
        <v>650</v>
      </c>
      <c r="E14" s="361">
        <v>0.55484421681604779</v>
      </c>
      <c r="F14" s="23">
        <v>650</v>
      </c>
      <c r="G14" s="369">
        <v>0.55484421681604779</v>
      </c>
      <c r="H14" s="23">
        <v>44544.15</v>
      </c>
      <c r="I14" s="361">
        <v>0.54149121100872821</v>
      </c>
      <c r="J14" s="23">
        <v>30106.25</v>
      </c>
      <c r="K14" s="361">
        <v>0.45937082923329536</v>
      </c>
      <c r="L14" s="23">
        <v>8068.52</v>
      </c>
      <c r="M14" s="361">
        <v>0.22725971959963406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45.891999999999996</v>
      </c>
      <c r="C15" s="361">
        <v>0.13520934880782895</v>
      </c>
      <c r="D15" s="23">
        <v>45.889999999999993</v>
      </c>
      <c r="E15" s="74">
        <v>0.13520425299723871</v>
      </c>
      <c r="F15" s="23">
        <v>45.889999999999993</v>
      </c>
      <c r="G15" s="370">
        <v>0.13520425299723871</v>
      </c>
      <c r="H15" s="23">
        <v>9076.44</v>
      </c>
      <c r="I15" s="361">
        <v>0.15150313333886173</v>
      </c>
      <c r="J15" s="23">
        <v>4955.66</v>
      </c>
      <c r="K15" s="74">
        <v>0.12439573812448761</v>
      </c>
      <c r="L15" s="23">
        <v>4390.1409999999996</v>
      </c>
      <c r="M15" s="74">
        <v>0.14294840734376954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110.31942999999998</v>
      </c>
      <c r="C16" s="362">
        <v>5.2888753885715858E-2</v>
      </c>
      <c r="D16" s="250">
        <v>109.81023999999996</v>
      </c>
      <c r="E16" s="363">
        <v>5.2695181823869175E-2</v>
      </c>
      <c r="F16" s="250">
        <v>109.54004</v>
      </c>
      <c r="G16" s="371">
        <v>5.2750721332381983E-2</v>
      </c>
      <c r="H16" s="250">
        <v>12538.828999999996</v>
      </c>
      <c r="I16" s="362">
        <v>5.4573999167255256E-2</v>
      </c>
      <c r="J16" s="250">
        <v>15711.520000000022</v>
      </c>
      <c r="K16" s="363">
        <v>5.2210116048935301E-2</v>
      </c>
      <c r="L16" s="250">
        <v>17010.201000000001</v>
      </c>
      <c r="M16" s="363">
        <v>5.4848114773428248E-2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5.889033676130679E-2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6.6350035564039858E-2</v>
      </c>
      <c r="J20" s="87" t="str">
        <f t="shared" ref="J20:J26" si="1">A10</f>
        <v>PE</v>
      </c>
      <c r="K20" s="76">
        <f t="shared" si="0"/>
        <v>41965.411999999997</v>
      </c>
      <c r="L20" s="87" t="str">
        <f t="shared" ref="L20:L26" si="2">A10</f>
        <v>PE</v>
      </c>
      <c r="M20" s="85">
        <f>K20/'6.1, 6.2'!C5</f>
        <v>4.7555643668410101E-3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5.3807740780646783E-2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765956.13915811421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5.1152477904254173E-2</v>
      </c>
      <c r="J22" s="87" t="str">
        <f t="shared" si="1"/>
        <v>PSE</v>
      </c>
      <c r="K22" s="76">
        <f t="shared" si="0"/>
        <v>73244.656999999992</v>
      </c>
      <c r="L22" s="87" t="str">
        <f t="shared" si="2"/>
        <v>PSE</v>
      </c>
      <c r="M22" s="85">
        <f>K22/'6.1, 6.2'!E5</f>
        <v>8.0228291936156881E-2</v>
      </c>
      <c r="N22" s="78"/>
      <c r="O22" s="68"/>
    </row>
    <row r="23" spans="1:15" x14ac:dyDescent="0.2">
      <c r="A23" s="566"/>
      <c r="B23" s="327">
        <f>SUM(B24:B27)</f>
        <v>267801.59722659178</v>
      </c>
      <c r="C23" s="372">
        <v>5.9080982176137491E-2</v>
      </c>
      <c r="D23" s="327">
        <f>SUM(D24:D27)</f>
        <v>253253.93479010483</v>
      </c>
      <c r="E23" s="372">
        <v>5.9649139291026845E-2</v>
      </c>
      <c r="F23" s="327">
        <f>SUM(F24:F27)</f>
        <v>244900.6071414176</v>
      </c>
      <c r="G23" s="372">
        <v>5.9953284119684647E-2</v>
      </c>
      <c r="H23" s="68"/>
      <c r="I23" s="68"/>
      <c r="J23" s="87" t="str">
        <f t="shared" si="1"/>
        <v>VE</v>
      </c>
      <c r="K23" s="76">
        <f t="shared" si="0"/>
        <v>10185.156999999997</v>
      </c>
      <c r="L23" s="87" t="str">
        <f t="shared" si="2"/>
        <v>VE</v>
      </c>
      <c r="M23" s="85">
        <f>K23/'6.1, 6.2'!F5</f>
        <v>2.0611575583946426E-2</v>
      </c>
      <c r="N23" s="78"/>
      <c r="O23" s="68"/>
    </row>
    <row r="24" spans="1:15" x14ac:dyDescent="0.2">
      <c r="A24" s="18" t="s">
        <v>8</v>
      </c>
      <c r="B24" s="23">
        <v>36687.800999999999</v>
      </c>
      <c r="C24" s="361">
        <v>5.9220480913945626E-2</v>
      </c>
      <c r="D24" s="23">
        <v>37497.764000000003</v>
      </c>
      <c r="E24" s="361">
        <v>5.7880439569774268E-2</v>
      </c>
      <c r="F24" s="23">
        <v>36737.550999999999</v>
      </c>
      <c r="G24" s="361">
        <v>5.9620192789145723E-2</v>
      </c>
      <c r="H24" s="68"/>
      <c r="I24" s="68"/>
      <c r="J24" s="87" t="str">
        <f t="shared" si="1"/>
        <v>PVE</v>
      </c>
      <c r="K24" s="76">
        <f t="shared" si="0"/>
        <v>82718.92</v>
      </c>
      <c r="L24" s="87" t="str">
        <f t="shared" si="2"/>
        <v>PVE</v>
      </c>
      <c r="M24" s="85">
        <f>K24/'6.1, 6.2'!G5</f>
        <v>0.45126746877160523</v>
      </c>
      <c r="N24" s="78"/>
      <c r="O24" s="86"/>
    </row>
    <row r="25" spans="1:15" x14ac:dyDescent="0.2">
      <c r="A25" s="18" t="s">
        <v>9</v>
      </c>
      <c r="B25" s="23">
        <v>124503.166</v>
      </c>
      <c r="C25" s="361">
        <v>6.6322170126058871E-2</v>
      </c>
      <c r="D25" s="23">
        <v>131407.25699999998</v>
      </c>
      <c r="E25" s="361">
        <v>6.6551744431372281E-2</v>
      </c>
      <c r="F25" s="23">
        <v>130468.12100000001</v>
      </c>
      <c r="G25" s="361">
        <v>6.6174558437762418E-2</v>
      </c>
      <c r="H25" s="68"/>
      <c r="I25" s="68"/>
      <c r="J25" s="87" t="str">
        <f t="shared" si="1"/>
        <v>VTE</v>
      </c>
      <c r="K25" s="76">
        <f t="shared" si="0"/>
        <v>18422.241000000002</v>
      </c>
      <c r="L25" s="87" t="str">
        <f t="shared" si="2"/>
        <v>VTE</v>
      </c>
      <c r="M25" s="85">
        <f>K25/'6.1, 6.2'!H5</f>
        <v>0.1412115224427376</v>
      </c>
      <c r="N25" s="78"/>
      <c r="O25" s="86"/>
    </row>
    <row r="26" spans="1:15" x14ac:dyDescent="0.2">
      <c r="A26" s="18" t="s">
        <v>132</v>
      </c>
      <c r="B26" s="23">
        <v>32995.157344800682</v>
      </c>
      <c r="C26" s="361">
        <v>5.2709203459424078E-2</v>
      </c>
      <c r="D26" s="23">
        <v>29622.754344973309</v>
      </c>
      <c r="E26" s="74">
        <v>5.2789244694645653E-2</v>
      </c>
      <c r="F26" s="23">
        <v>36427.461925709635</v>
      </c>
      <c r="G26" s="74">
        <v>5.5734324400132672E-2</v>
      </c>
      <c r="H26" s="68"/>
      <c r="I26" s="68"/>
      <c r="J26" s="87" t="str">
        <f t="shared" si="1"/>
        <v>FVE</v>
      </c>
      <c r="K26" s="76">
        <f t="shared" si="0"/>
        <v>45260.550000000017</v>
      </c>
      <c r="L26" s="87" t="str">
        <f t="shared" si="2"/>
        <v>FVE</v>
      </c>
      <c r="M26" s="85">
        <f>K26/'6.1, 6.2'!I5</f>
        <v>5.3829073875770558E-2</v>
      </c>
      <c r="N26" s="78"/>
      <c r="O26" s="86"/>
    </row>
    <row r="27" spans="1:15" x14ac:dyDescent="0.2">
      <c r="A27" s="444" t="s">
        <v>130</v>
      </c>
      <c r="B27" s="250">
        <v>73615.472881791095</v>
      </c>
      <c r="C27" s="362">
        <v>5.2207938940553172E-2</v>
      </c>
      <c r="D27" s="250">
        <v>54726.159445131547</v>
      </c>
      <c r="E27" s="363">
        <v>5.1520841214279557E-2</v>
      </c>
      <c r="F27" s="250">
        <v>41267.473215707956</v>
      </c>
      <c r="G27" s="363">
        <v>4.8924224416375686E-2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1.1658673350508176E-2</v>
      </c>
      <c r="J32" s="87" t="str">
        <f t="shared" si="5"/>
        <v>PE</v>
      </c>
      <c r="K32" s="70">
        <f t="shared" si="6"/>
        <v>16729.011000000002</v>
      </c>
      <c r="L32" s="70">
        <f t="shared" si="7"/>
        <v>12850.851000000001</v>
      </c>
      <c r="M32" s="70">
        <f t="shared" si="8"/>
        <v>12385.55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0.12154848012792556</v>
      </c>
      <c r="J34" s="87" t="str">
        <f t="shared" si="5"/>
        <v>PSE</v>
      </c>
      <c r="K34" s="70">
        <f t="shared" si="6"/>
        <v>26918.263999999999</v>
      </c>
      <c r="L34" s="70">
        <f t="shared" si="7"/>
        <v>23831.989999999991</v>
      </c>
      <c r="M34" s="70">
        <f t="shared" si="8"/>
        <v>22494.403000000006</v>
      </c>
    </row>
    <row r="35" spans="8:13" ht="13.5" customHeight="1" x14ac:dyDescent="0.2">
      <c r="H35" s="87" t="str">
        <f t="shared" si="3"/>
        <v>VE</v>
      </c>
      <c r="I35" s="88">
        <f t="shared" si="4"/>
        <v>1.0928691833640187E-2</v>
      </c>
      <c r="J35" s="87" t="str">
        <f t="shared" si="5"/>
        <v>VE</v>
      </c>
      <c r="K35" s="70">
        <f t="shared" si="6"/>
        <v>5010.2819999999965</v>
      </c>
      <c r="L35" s="70">
        <f t="shared" si="7"/>
        <v>3537.4790000000021</v>
      </c>
      <c r="M35" s="70">
        <f t="shared" si="8"/>
        <v>1637.395999999999</v>
      </c>
    </row>
    <row r="36" spans="8:13" ht="12.75" customHeight="1" x14ac:dyDescent="0.2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44544.15</v>
      </c>
      <c r="L36" s="70">
        <f t="shared" si="7"/>
        <v>30106.25</v>
      </c>
      <c r="M36" s="70">
        <f t="shared" si="8"/>
        <v>8068.52</v>
      </c>
    </row>
    <row r="37" spans="8:13" ht="12.75" customHeight="1" x14ac:dyDescent="0.2">
      <c r="H37" s="87" t="str">
        <f t="shared" si="3"/>
        <v>VTE</v>
      </c>
      <c r="I37" s="88">
        <f t="shared" si="4"/>
        <v>0.13520425299723871</v>
      </c>
      <c r="J37" s="87" t="str">
        <f t="shared" si="5"/>
        <v>VTE</v>
      </c>
      <c r="K37" s="70">
        <f t="shared" si="6"/>
        <v>9076.44</v>
      </c>
      <c r="L37" s="70">
        <f t="shared" si="7"/>
        <v>4955.66</v>
      </c>
      <c r="M37" s="70">
        <f t="shared" si="8"/>
        <v>4390.1409999999996</v>
      </c>
    </row>
    <row r="38" spans="8:13" ht="12.75" customHeight="1" x14ac:dyDescent="0.2">
      <c r="H38" s="87" t="str">
        <f t="shared" si="3"/>
        <v>FVE</v>
      </c>
      <c r="I38" s="88">
        <f t="shared" si="4"/>
        <v>5.2750721332381983E-2</v>
      </c>
      <c r="J38" s="87" t="str">
        <f t="shared" si="5"/>
        <v>FVE</v>
      </c>
      <c r="K38" s="70">
        <f t="shared" si="6"/>
        <v>12538.828999999996</v>
      </c>
      <c r="L38" s="70">
        <f t="shared" si="7"/>
        <v>15711.520000000022</v>
      </c>
      <c r="M38" s="70">
        <f t="shared" si="8"/>
        <v>17010.201000000001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>
      <selection sqref="A1:XFD1"/>
    </sheetView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420</v>
      </c>
      <c r="M1" s="357" t="str">
        <f>'3.1'!N1</f>
        <v>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2" t="s">
        <v>53</v>
      </c>
      <c r="B7" s="577">
        <f>F8</f>
        <v>1476.5900999999997</v>
      </c>
      <c r="C7" s="567"/>
      <c r="D7" s="567"/>
      <c r="E7" s="567"/>
      <c r="F7" s="567"/>
      <c r="G7" s="579"/>
      <c r="H7" s="577">
        <f>SUM(H8,J8,L8)</f>
        <v>1532976.5060000001</v>
      </c>
      <c r="I7" s="567"/>
      <c r="J7" s="567"/>
      <c r="K7" s="567"/>
      <c r="L7" s="567"/>
      <c r="M7" s="567"/>
      <c r="N7" s="73"/>
    </row>
    <row r="8" spans="1:21" x14ac:dyDescent="0.2">
      <c r="A8" s="573"/>
      <c r="B8" s="367">
        <f>SUM(B9:B16)</f>
        <v>1477.6521999999995</v>
      </c>
      <c r="C8" s="362">
        <v>7.0652629890776947E-2</v>
      </c>
      <c r="D8" s="327">
        <f>SUM(D9:D16)</f>
        <v>1477.5105899999996</v>
      </c>
      <c r="E8" s="362">
        <v>7.0654198560006279E-2</v>
      </c>
      <c r="F8" s="327">
        <f>SUM(F9:F16)</f>
        <v>1476.5900999999997</v>
      </c>
      <c r="G8" s="368">
        <v>7.0643237933765909E-2</v>
      </c>
      <c r="H8" s="327">
        <f>SUM(H9:H16)</f>
        <v>524576.41400000011</v>
      </c>
      <c r="I8" s="362">
        <v>8.1084292665086308E-2</v>
      </c>
      <c r="J8" s="327">
        <f>SUM(J9:J16)</f>
        <v>477056.23300000001</v>
      </c>
      <c r="K8" s="362">
        <v>7.8446646374568288E-2</v>
      </c>
      <c r="L8" s="327">
        <f>SUM(L9:L16)</f>
        <v>531343.85899999994</v>
      </c>
      <c r="M8" s="362">
        <v>8.2220694553810189E-2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1273.7099999999998</v>
      </c>
      <c r="C10" s="361">
        <v>0.13326425171878351</v>
      </c>
      <c r="D10" s="23">
        <v>1273.7099999999998</v>
      </c>
      <c r="E10" s="361">
        <v>0.13326425171878351</v>
      </c>
      <c r="F10" s="23">
        <v>1273.7099999999998</v>
      </c>
      <c r="G10" s="369">
        <v>0.13326425171878351</v>
      </c>
      <c r="H10" s="23">
        <v>477193.92100000003</v>
      </c>
      <c r="I10" s="361">
        <v>0.16012024269388067</v>
      </c>
      <c r="J10" s="23">
        <v>432113.61099999998</v>
      </c>
      <c r="K10" s="361">
        <v>0.15513520922512966</v>
      </c>
      <c r="L10" s="23">
        <v>488200.1</v>
      </c>
      <c r="M10" s="361">
        <v>0.1596017745489339</v>
      </c>
      <c r="N10" s="76"/>
      <c r="O10" s="85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 x14ac:dyDescent="0.2">
      <c r="A12" s="56" t="s">
        <v>22</v>
      </c>
      <c r="B12" s="255">
        <v>58.442000000000014</v>
      </c>
      <c r="C12" s="361">
        <v>5.8812341313249555E-2</v>
      </c>
      <c r="D12" s="23">
        <v>58.442000000000014</v>
      </c>
      <c r="E12" s="361">
        <v>5.8816366170676378E-2</v>
      </c>
      <c r="F12" s="23">
        <v>58.442000000000014</v>
      </c>
      <c r="G12" s="369">
        <v>5.8849414496559706E-2</v>
      </c>
      <c r="H12" s="23">
        <v>28693.112999999994</v>
      </c>
      <c r="I12" s="361">
        <v>8.6131657866806557E-2</v>
      </c>
      <c r="J12" s="23">
        <v>26567.959999999995</v>
      </c>
      <c r="K12" s="361">
        <v>8.7902736864832201E-2</v>
      </c>
      <c r="L12" s="23">
        <v>26258.146999999997</v>
      </c>
      <c r="M12" s="361">
        <v>9.45968817413817E-2</v>
      </c>
      <c r="N12" s="76"/>
      <c r="O12" s="85"/>
    </row>
    <row r="13" spans="1:21" x14ac:dyDescent="0.2">
      <c r="A13" s="56" t="s">
        <v>43</v>
      </c>
      <c r="B13" s="255">
        <v>29.757300000000015</v>
      </c>
      <c r="C13" s="361">
        <v>2.6746797371381782E-2</v>
      </c>
      <c r="D13" s="23">
        <v>29.749800000000015</v>
      </c>
      <c r="E13" s="361">
        <v>2.6749625410563426E-2</v>
      </c>
      <c r="F13" s="23">
        <v>29.470500000000015</v>
      </c>
      <c r="G13" s="369">
        <v>2.6544109359947173E-2</v>
      </c>
      <c r="H13" s="23">
        <v>6972.2310000000025</v>
      </c>
      <c r="I13" s="361">
        <v>3.5135843333921044E-2</v>
      </c>
      <c r="J13" s="23">
        <v>4364.4200000000019</v>
      </c>
      <c r="K13" s="361">
        <v>2.6479358241438943E-2</v>
      </c>
      <c r="L13" s="23">
        <v>2060.3669999999997</v>
      </c>
      <c r="M13" s="361">
        <v>1.5741508073309624E-2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19.2</v>
      </c>
      <c r="C15" s="361">
        <v>5.6568018328037914E-2</v>
      </c>
      <c r="D15" s="23">
        <v>19.2</v>
      </c>
      <c r="E15" s="74">
        <v>5.656835165715806E-2</v>
      </c>
      <c r="F15" s="23">
        <v>19.2</v>
      </c>
      <c r="G15" s="370">
        <v>5.656835165715806E-2</v>
      </c>
      <c r="H15" s="23">
        <v>1629.587</v>
      </c>
      <c r="I15" s="361">
        <v>2.7200922007777899E-2</v>
      </c>
      <c r="J15" s="23">
        <v>906.97599999999989</v>
      </c>
      <c r="K15" s="74">
        <v>2.2766684756661121E-2</v>
      </c>
      <c r="L15" s="23">
        <v>859.96899999999994</v>
      </c>
      <c r="M15" s="74">
        <v>2.8001651636021294E-2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96.54289999999979</v>
      </c>
      <c r="C16" s="362">
        <v>4.6284083207402966E-2</v>
      </c>
      <c r="D16" s="250">
        <v>96.408789999999797</v>
      </c>
      <c r="E16" s="363">
        <v>4.6264161871144363E-2</v>
      </c>
      <c r="F16" s="250">
        <v>95.767599999999774</v>
      </c>
      <c r="G16" s="371">
        <v>4.6118387215040392E-2</v>
      </c>
      <c r="H16" s="250">
        <v>10087.562</v>
      </c>
      <c r="I16" s="362">
        <v>4.3905104710147649E-2</v>
      </c>
      <c r="J16" s="250">
        <v>13103.265999999981</v>
      </c>
      <c r="K16" s="363">
        <v>4.3542765975543192E-2</v>
      </c>
      <c r="L16" s="250">
        <v>13965.276000000009</v>
      </c>
      <c r="M16" s="363">
        <v>4.5029982943211748E-2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4.5965772382544026E-2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4.2792669755284549E-2</v>
      </c>
      <c r="J20" s="87" t="str">
        <f t="shared" ref="J20:J26" si="1">A10</f>
        <v>PE</v>
      </c>
      <c r="K20" s="76">
        <f t="shared" si="0"/>
        <v>1397507.632</v>
      </c>
      <c r="L20" s="87" t="str">
        <f t="shared" ref="L20:L26" si="2">A10</f>
        <v>PE</v>
      </c>
      <c r="M20" s="85">
        <f>K20/'6.1, 6.2'!C5</f>
        <v>0.15836702609109521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5.2547546669186172E-2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586811.83900000004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4.6538729713192763E-2</v>
      </c>
      <c r="J22" s="87" t="str">
        <f t="shared" si="1"/>
        <v>PSE</v>
      </c>
      <c r="K22" s="76">
        <f t="shared" si="0"/>
        <v>81519.219999999987</v>
      </c>
      <c r="L22" s="87" t="str">
        <f t="shared" si="2"/>
        <v>PSE</v>
      </c>
      <c r="M22" s="85">
        <f>K22/'6.1, 6.2'!E5</f>
        <v>8.9291807053827804E-2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6"/>
      <c r="B23" s="327">
        <f>SUM(B24:B27)</f>
        <v>209112.08399999997</v>
      </c>
      <c r="C23" s="372">
        <v>4.6133209941856906E-2</v>
      </c>
      <c r="D23" s="327">
        <f>SUM(D24:D27)</f>
        <v>191959.068</v>
      </c>
      <c r="E23" s="372">
        <v>4.5212301221686992E-2</v>
      </c>
      <c r="F23" s="327">
        <f>SUM(F24:F27)</f>
        <v>185740.68700000001</v>
      </c>
      <c r="G23" s="372">
        <v>4.5470545419538634E-2</v>
      </c>
      <c r="H23" s="68"/>
      <c r="I23" s="68"/>
      <c r="J23" s="87" t="str">
        <f t="shared" si="1"/>
        <v>VE</v>
      </c>
      <c r="K23" s="76">
        <f t="shared" si="0"/>
        <v>13397.018000000005</v>
      </c>
      <c r="L23" s="87" t="str">
        <f t="shared" si="2"/>
        <v>VE</v>
      </c>
      <c r="M23" s="85">
        <f>K23/'6.1, 6.2'!F5</f>
        <v>2.7111378755034502E-2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28792.164000000001</v>
      </c>
      <c r="C24" s="361">
        <v>4.6475551877126473E-2</v>
      </c>
      <c r="D24" s="23">
        <v>29068.751</v>
      </c>
      <c r="E24" s="361">
        <v>4.486966437850308E-2</v>
      </c>
      <c r="F24" s="23">
        <v>28718.089</v>
      </c>
      <c r="G24" s="361">
        <v>4.6605665214751117E-2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80522.142999999996</v>
      </c>
      <c r="C25" s="361">
        <v>4.2893714582011834E-2</v>
      </c>
      <c r="D25" s="23">
        <v>84514.53</v>
      </c>
      <c r="E25" s="361">
        <v>4.2802730455727765E-2</v>
      </c>
      <c r="F25" s="23">
        <v>84159.417000000001</v>
      </c>
      <c r="G25" s="361">
        <v>4.2686383582963651E-2</v>
      </c>
      <c r="H25" s="68"/>
      <c r="I25" s="68"/>
      <c r="J25" s="87" t="str">
        <f t="shared" si="1"/>
        <v>VTE</v>
      </c>
      <c r="K25" s="76">
        <f t="shared" si="0"/>
        <v>3396.5320000000002</v>
      </c>
      <c r="L25" s="87" t="str">
        <f t="shared" si="2"/>
        <v>VTE</v>
      </c>
      <c r="M25" s="85">
        <f>K25/'6.1, 6.2'!H5</f>
        <v>2.6035347965835232E-2</v>
      </c>
      <c r="N25" s="78"/>
      <c r="O25" s="86"/>
    </row>
    <row r="26" spans="1:20" x14ac:dyDescent="0.2">
      <c r="A26" s="18" t="s">
        <v>132</v>
      </c>
      <c r="B26" s="23">
        <v>32031.536</v>
      </c>
      <c r="C26" s="361">
        <v>5.1169834727516919E-2</v>
      </c>
      <c r="D26" s="23">
        <v>28201.851999999999</v>
      </c>
      <c r="E26" s="74">
        <v>5.0257124936216771E-2</v>
      </c>
      <c r="F26" s="23">
        <v>36492.311999999998</v>
      </c>
      <c r="G26" s="74">
        <v>5.5833545561498318E-2</v>
      </c>
      <c r="H26" s="68"/>
      <c r="I26" s="68"/>
      <c r="J26" s="87" t="str">
        <f t="shared" si="1"/>
        <v>FVE</v>
      </c>
      <c r="K26" s="76">
        <f t="shared" si="0"/>
        <v>37156.103999999992</v>
      </c>
      <c r="L26" s="87" t="str">
        <f t="shared" si="2"/>
        <v>FVE</v>
      </c>
      <c r="M26" s="85">
        <f>K26/'6.1, 6.2'!I5</f>
        <v>4.4190330589261792E-2</v>
      </c>
      <c r="N26" s="78"/>
      <c r="O26" s="86"/>
    </row>
    <row r="27" spans="1:20" x14ac:dyDescent="0.2">
      <c r="A27" s="444" t="s">
        <v>130</v>
      </c>
      <c r="B27" s="250">
        <v>67766.240999999995</v>
      </c>
      <c r="C27" s="362">
        <v>4.8059675960241299E-2</v>
      </c>
      <c r="D27" s="250">
        <v>50173.934999999998</v>
      </c>
      <c r="E27" s="363">
        <v>4.7235241143174102E-2</v>
      </c>
      <c r="F27" s="250">
        <v>36370.868999999999</v>
      </c>
      <c r="G27" s="363">
        <v>4.3119106126839106E-2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0.13326425171878351</v>
      </c>
      <c r="J32" s="87" t="str">
        <f t="shared" si="5"/>
        <v>PE</v>
      </c>
      <c r="K32" s="70">
        <f t="shared" si="6"/>
        <v>477193.92100000003</v>
      </c>
      <c r="L32" s="70">
        <f t="shared" si="7"/>
        <v>432113.61099999998</v>
      </c>
      <c r="M32" s="70">
        <f t="shared" si="8"/>
        <v>488200.1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5.8849414496559706E-2</v>
      </c>
      <c r="J34" s="87" t="str">
        <f t="shared" si="5"/>
        <v>PSE</v>
      </c>
      <c r="K34" s="70">
        <f t="shared" si="6"/>
        <v>28693.112999999994</v>
      </c>
      <c r="L34" s="70">
        <f t="shared" si="7"/>
        <v>26567.959999999995</v>
      </c>
      <c r="M34" s="70">
        <f t="shared" si="8"/>
        <v>26258.146999999997</v>
      </c>
    </row>
    <row r="35" spans="8:13" ht="12.75" customHeight="1" x14ac:dyDescent="0.2">
      <c r="H35" s="87" t="str">
        <f t="shared" si="3"/>
        <v>VE</v>
      </c>
      <c r="I35" s="88">
        <f t="shared" si="4"/>
        <v>2.6544109359947173E-2</v>
      </c>
      <c r="J35" s="87" t="str">
        <f t="shared" si="5"/>
        <v>VE</v>
      </c>
      <c r="K35" s="70">
        <f t="shared" si="6"/>
        <v>6972.2310000000025</v>
      </c>
      <c r="L35" s="70">
        <f t="shared" si="7"/>
        <v>4364.4200000000019</v>
      </c>
      <c r="M35" s="70">
        <f t="shared" si="8"/>
        <v>2060.3669999999997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5.656835165715806E-2</v>
      </c>
      <c r="J37" s="87" t="str">
        <f t="shared" si="5"/>
        <v>VTE</v>
      </c>
      <c r="K37" s="70">
        <f t="shared" si="6"/>
        <v>1629.587</v>
      </c>
      <c r="L37" s="70">
        <f t="shared" si="7"/>
        <v>906.97599999999989</v>
      </c>
      <c r="M37" s="70">
        <f t="shared" si="8"/>
        <v>859.96899999999994</v>
      </c>
    </row>
    <row r="38" spans="8:13" ht="12.75" customHeight="1" x14ac:dyDescent="0.2">
      <c r="H38" s="87" t="str">
        <f t="shared" si="3"/>
        <v>FVE</v>
      </c>
      <c r="I38" s="88">
        <f t="shared" si="4"/>
        <v>4.6118387215040392E-2</v>
      </c>
      <c r="J38" s="87" t="str">
        <f t="shared" si="5"/>
        <v>FVE</v>
      </c>
      <c r="K38" s="70">
        <f t="shared" si="6"/>
        <v>10087.562</v>
      </c>
      <c r="L38" s="70">
        <f t="shared" si="7"/>
        <v>13103.265999999981</v>
      </c>
      <c r="M38" s="70">
        <f t="shared" si="8"/>
        <v>13965.276000000009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421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569.70726999999852</v>
      </c>
      <c r="C7" s="567"/>
      <c r="D7" s="567"/>
      <c r="E7" s="567"/>
      <c r="F7" s="567"/>
      <c r="G7" s="579"/>
      <c r="H7" s="577">
        <f>SUM(H8,J8,L8)</f>
        <v>355614.13600000006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570.05039999999838</v>
      </c>
      <c r="C8" s="362">
        <v>2.7256454482515746E-2</v>
      </c>
      <c r="D8" s="327">
        <f>SUM(D9:D16)</f>
        <v>569.66933999999844</v>
      </c>
      <c r="E8" s="362">
        <v>2.7241449864604781E-2</v>
      </c>
      <c r="F8" s="327">
        <f>SUM(F9:F16)</f>
        <v>569.70726999999852</v>
      </c>
      <c r="G8" s="368">
        <v>2.725601792075277E-2</v>
      </c>
      <c r="H8" s="327">
        <f>SUM(H9:H16)</f>
        <v>119520.94800000006</v>
      </c>
      <c r="I8" s="362">
        <v>1.8474470579686729E-2</v>
      </c>
      <c r="J8" s="327">
        <f>SUM(J9:J16)</f>
        <v>122961.30699999993</v>
      </c>
      <c r="K8" s="362">
        <v>2.0219633453534027E-2</v>
      </c>
      <c r="L8" s="327">
        <f>SUM(L9:L16)</f>
        <v>113131.88100000004</v>
      </c>
      <c r="M8" s="362">
        <v>1.7506143478359097E-2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262.08500000000004</v>
      </c>
      <c r="C10" s="361">
        <v>2.7421125226085519E-2</v>
      </c>
      <c r="D10" s="23">
        <v>262.08500000000004</v>
      </c>
      <c r="E10" s="361">
        <v>2.7421125226085519E-2</v>
      </c>
      <c r="F10" s="23">
        <v>262.08500000000004</v>
      </c>
      <c r="G10" s="369">
        <v>2.7421125226085519E-2</v>
      </c>
      <c r="H10" s="23">
        <v>65191.382000000005</v>
      </c>
      <c r="I10" s="361">
        <v>2.1874670753380121E-2</v>
      </c>
      <c r="J10" s="23">
        <v>64215.593000000001</v>
      </c>
      <c r="K10" s="361">
        <v>2.3054352378571043E-2</v>
      </c>
      <c r="L10" s="23">
        <v>56487.325000000004</v>
      </c>
      <c r="M10" s="361">
        <v>1.8466766617873203E-2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70.522000000000006</v>
      </c>
      <c r="C12" s="361">
        <v>7.0968891107302701E-2</v>
      </c>
      <c r="D12" s="23">
        <v>70.266000000000005</v>
      </c>
      <c r="E12" s="361">
        <v>7.0716108027595662E-2</v>
      </c>
      <c r="F12" s="23">
        <v>70.266000000000005</v>
      </c>
      <c r="G12" s="369">
        <v>7.0755842699005228E-2</v>
      </c>
      <c r="H12" s="23">
        <v>21586.199999999997</v>
      </c>
      <c r="I12" s="361">
        <v>6.4797960160142262E-2</v>
      </c>
      <c r="J12" s="23">
        <v>20373.181</v>
      </c>
      <c r="K12" s="361">
        <v>6.7406694700782421E-2</v>
      </c>
      <c r="L12" s="23">
        <v>19201.901000000002</v>
      </c>
      <c r="M12" s="361">
        <v>6.9176243019232059E-2</v>
      </c>
      <c r="N12" s="76"/>
      <c r="O12" s="85"/>
      <c r="X12" s="70"/>
    </row>
    <row r="13" spans="1:24" x14ac:dyDescent="0.2">
      <c r="A13" s="56" t="s">
        <v>43</v>
      </c>
      <c r="B13" s="255">
        <v>20.754799999999992</v>
      </c>
      <c r="C13" s="361">
        <v>1.8655067162798845E-2</v>
      </c>
      <c r="D13" s="23">
        <v>20.689799999999991</v>
      </c>
      <c r="E13" s="361">
        <v>1.860329816736498E-2</v>
      </c>
      <c r="F13" s="23">
        <v>20.645799999999994</v>
      </c>
      <c r="G13" s="369">
        <v>1.8595693083714119E-2</v>
      </c>
      <c r="H13" s="23">
        <v>9779.1349999999966</v>
      </c>
      <c r="I13" s="361">
        <v>4.9280948279146766E-2</v>
      </c>
      <c r="J13" s="23">
        <v>8014.9400000000032</v>
      </c>
      <c r="K13" s="361">
        <v>4.8627416138602296E-2</v>
      </c>
      <c r="L13" s="23">
        <v>6554.8390000000018</v>
      </c>
      <c r="M13" s="361">
        <v>5.0079937718738858E-2</v>
      </c>
      <c r="N13" s="76"/>
      <c r="O13" s="85"/>
      <c r="X13" s="70"/>
    </row>
    <row r="14" spans="1:24" x14ac:dyDescent="0.2">
      <c r="A14" s="56" t="s">
        <v>44</v>
      </c>
      <c r="B14" s="255">
        <v>1.5</v>
      </c>
      <c r="C14" s="361">
        <v>1.2804097311139564E-3</v>
      </c>
      <c r="D14" s="23">
        <v>1.5</v>
      </c>
      <c r="E14" s="361">
        <v>1.2804097311139564E-3</v>
      </c>
      <c r="F14" s="23">
        <v>1.5</v>
      </c>
      <c r="G14" s="369">
        <v>1.2804097311139564E-3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5.3199999999999994</v>
      </c>
      <c r="C15" s="361">
        <v>1.5674055078393839E-2</v>
      </c>
      <c r="D15" s="23">
        <v>5.3199999999999994</v>
      </c>
      <c r="E15" s="74">
        <v>1.5674147438337543E-2</v>
      </c>
      <c r="F15" s="23">
        <v>5.3199999999999994</v>
      </c>
      <c r="G15" s="370">
        <v>1.5674147438337543E-2</v>
      </c>
      <c r="H15" s="23">
        <v>933.14600000000007</v>
      </c>
      <c r="I15" s="361">
        <v>1.5575990461307017E-2</v>
      </c>
      <c r="J15" s="23">
        <v>656.92000000000007</v>
      </c>
      <c r="K15" s="74">
        <v>1.6489841572815408E-2</v>
      </c>
      <c r="L15" s="23">
        <v>397.68500000000006</v>
      </c>
      <c r="M15" s="74">
        <v>1.2949114248154446E-2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209.86859999999837</v>
      </c>
      <c r="C16" s="362">
        <v>0.10061408705374622</v>
      </c>
      <c r="D16" s="250">
        <v>209.80853999999843</v>
      </c>
      <c r="E16" s="363">
        <v>0.10068185957430245</v>
      </c>
      <c r="F16" s="250">
        <v>209.89046999999849</v>
      </c>
      <c r="G16" s="371">
        <v>0.10107604208737372</v>
      </c>
      <c r="H16" s="250">
        <v>22031.085000000083</v>
      </c>
      <c r="I16" s="362">
        <v>9.5888094051185688E-2</v>
      </c>
      <c r="J16" s="250">
        <v>29700.672999999922</v>
      </c>
      <c r="K16" s="363">
        <v>9.869672597313775E-2</v>
      </c>
      <c r="L16" s="250">
        <v>30490.131000000027</v>
      </c>
      <c r="M16" s="363">
        <v>9.8313136014375371E-2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2.4584641364523444E-2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6.1836846825517461E-2</v>
      </c>
      <c r="J20" s="87" t="str">
        <f t="shared" ref="J20:J26" si="1">A10</f>
        <v>PE</v>
      </c>
      <c r="K20" s="76">
        <f t="shared" si="0"/>
        <v>185894.30000000002</v>
      </c>
      <c r="L20" s="87" t="str">
        <f t="shared" ref="L20:L26" si="2">A10</f>
        <v>PE</v>
      </c>
      <c r="M20" s="85">
        <f>K20/'6.1, 6.2'!C5</f>
        <v>2.1065736446930463E-2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6.0172479236427108E-2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702676.60700000008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5.5948717213994636E-2</v>
      </c>
      <c r="J22" s="87" t="str">
        <f t="shared" si="1"/>
        <v>PSE</v>
      </c>
      <c r="K22" s="76">
        <f t="shared" si="0"/>
        <v>61161.281999999992</v>
      </c>
      <c r="L22" s="87" t="str">
        <f t="shared" si="2"/>
        <v>PSE</v>
      </c>
      <c r="M22" s="85">
        <f>K22/'6.1, 6.2'!E5</f>
        <v>6.6992807236241361E-2</v>
      </c>
      <c r="N22" s="78"/>
      <c r="O22" s="68"/>
    </row>
    <row r="23" spans="1:15" x14ac:dyDescent="0.2">
      <c r="A23" s="566"/>
      <c r="B23" s="327">
        <f>SUM(B24:B27)</f>
        <v>250216.65100000001</v>
      </c>
      <c r="C23" s="372">
        <v>5.5201483676722111E-2</v>
      </c>
      <c r="D23" s="327">
        <f>SUM(D24:D27)</f>
        <v>230643.94900000002</v>
      </c>
      <c r="E23" s="372">
        <v>5.4323787908510855E-2</v>
      </c>
      <c r="F23" s="327">
        <f>SUM(F24:F27)</f>
        <v>221816.00699999998</v>
      </c>
      <c r="G23" s="372">
        <v>5.4302021727066177E-2</v>
      </c>
      <c r="H23" s="68"/>
      <c r="I23" s="68"/>
      <c r="J23" s="87" t="str">
        <f t="shared" si="1"/>
        <v>VE</v>
      </c>
      <c r="K23" s="76">
        <f t="shared" si="0"/>
        <v>24348.914000000004</v>
      </c>
      <c r="L23" s="87" t="str">
        <f t="shared" si="2"/>
        <v>VE</v>
      </c>
      <c r="M23" s="85">
        <f>K23/'6.1, 6.2'!F5</f>
        <v>4.927459452004633E-2</v>
      </c>
      <c r="N23" s="78"/>
      <c r="O23" s="68"/>
    </row>
    <row r="24" spans="1:15" x14ac:dyDescent="0.2">
      <c r="A24" s="18" t="s">
        <v>8</v>
      </c>
      <c r="B24" s="23">
        <v>15384.68</v>
      </c>
      <c r="C24" s="361">
        <v>2.4833544760754701E-2</v>
      </c>
      <c r="D24" s="23">
        <v>15668.13</v>
      </c>
      <c r="E24" s="361">
        <v>2.4184862106347654E-2</v>
      </c>
      <c r="F24" s="23">
        <v>15253.683999999999</v>
      </c>
      <c r="G24" s="361">
        <v>2.475471434730931E-2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116684.122</v>
      </c>
      <c r="C25" s="361">
        <v>6.2157007238625626E-2</v>
      </c>
      <c r="D25" s="23">
        <v>122362.77499999999</v>
      </c>
      <c r="E25" s="361">
        <v>6.1971129415733177E-2</v>
      </c>
      <c r="F25" s="23">
        <v>121049.833</v>
      </c>
      <c r="G25" s="361">
        <v>6.1397521374128475E-2</v>
      </c>
      <c r="H25" s="68"/>
      <c r="I25" s="68"/>
      <c r="J25" s="87" t="str">
        <f t="shared" si="1"/>
        <v>VTE</v>
      </c>
      <c r="K25" s="76">
        <f t="shared" si="0"/>
        <v>1987.7510000000002</v>
      </c>
      <c r="L25" s="87" t="str">
        <f t="shared" si="2"/>
        <v>VTE</v>
      </c>
      <c r="M25" s="85">
        <f>K25/'6.1, 6.2'!H5</f>
        <v>1.5236655787266819E-2</v>
      </c>
      <c r="N25" s="78"/>
      <c r="O25" s="86"/>
    </row>
    <row r="26" spans="1:15" x14ac:dyDescent="0.2">
      <c r="A26" s="18" t="s">
        <v>132</v>
      </c>
      <c r="B26" s="23">
        <v>36679.483</v>
      </c>
      <c r="C26" s="361">
        <v>5.8594851117997171E-2</v>
      </c>
      <c r="D26" s="23">
        <v>32294.094000000001</v>
      </c>
      <c r="E26" s="74">
        <v>5.7549706907898408E-2</v>
      </c>
      <c r="F26" s="23">
        <v>41787.544000000002</v>
      </c>
      <c r="G26" s="74">
        <v>6.3935295243203988E-2</v>
      </c>
      <c r="H26" s="68"/>
      <c r="I26" s="68"/>
      <c r="J26" s="87" t="str">
        <f t="shared" si="1"/>
        <v>FVE</v>
      </c>
      <c r="K26" s="76">
        <f t="shared" si="0"/>
        <v>82221.889000000025</v>
      </c>
      <c r="L26" s="87" t="str">
        <f t="shared" si="2"/>
        <v>FVE</v>
      </c>
      <c r="M26" s="85">
        <f>K26/'6.1, 6.2'!I5</f>
        <v>9.77877674307185E-2</v>
      </c>
      <c r="N26" s="78"/>
      <c r="O26" s="86"/>
    </row>
    <row r="27" spans="1:15" x14ac:dyDescent="0.2">
      <c r="A27" s="444" t="s">
        <v>130</v>
      </c>
      <c r="B27" s="250">
        <v>81468.365999999995</v>
      </c>
      <c r="C27" s="362">
        <v>5.7777194266542535E-2</v>
      </c>
      <c r="D27" s="250">
        <v>60318.95</v>
      </c>
      <c r="E27" s="363">
        <v>5.6786061303604377E-2</v>
      </c>
      <c r="F27" s="250">
        <v>43724.946000000004</v>
      </c>
      <c r="G27" s="363">
        <v>5.1837655761381704E-2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2.7421125226085519E-2</v>
      </c>
      <c r="J32" s="87" t="str">
        <f t="shared" si="5"/>
        <v>PE</v>
      </c>
      <c r="K32" s="70">
        <f t="shared" si="6"/>
        <v>65191.382000000005</v>
      </c>
      <c r="L32" s="70">
        <f t="shared" si="7"/>
        <v>64215.593000000001</v>
      </c>
      <c r="M32" s="70">
        <f t="shared" si="8"/>
        <v>56487.325000000004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7.0755842699005228E-2</v>
      </c>
      <c r="J34" s="87" t="str">
        <f t="shared" si="5"/>
        <v>PSE</v>
      </c>
      <c r="K34" s="70">
        <f t="shared" si="6"/>
        <v>21586.199999999997</v>
      </c>
      <c r="L34" s="70">
        <f t="shared" si="7"/>
        <v>20373.181</v>
      </c>
      <c r="M34" s="70">
        <f t="shared" si="8"/>
        <v>19201.901000000002</v>
      </c>
    </row>
    <row r="35" spans="8:13" ht="13.5" customHeight="1" x14ac:dyDescent="0.2">
      <c r="H35" s="87" t="str">
        <f t="shared" si="3"/>
        <v>VE</v>
      </c>
      <c r="I35" s="88">
        <f t="shared" si="4"/>
        <v>1.8595693083714119E-2</v>
      </c>
      <c r="J35" s="87" t="str">
        <f t="shared" si="5"/>
        <v>VE</v>
      </c>
      <c r="K35" s="70">
        <f t="shared" si="6"/>
        <v>9779.1349999999966</v>
      </c>
      <c r="L35" s="70">
        <f t="shared" si="7"/>
        <v>8014.9400000000032</v>
      </c>
      <c r="M35" s="70">
        <f t="shared" si="8"/>
        <v>6554.8390000000018</v>
      </c>
    </row>
    <row r="36" spans="8:13" ht="12.75" customHeight="1" x14ac:dyDescent="0.2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1.5674147438337543E-2</v>
      </c>
      <c r="J37" s="87" t="str">
        <f t="shared" si="5"/>
        <v>VTE</v>
      </c>
      <c r="K37" s="70">
        <f t="shared" si="6"/>
        <v>933.14600000000007</v>
      </c>
      <c r="L37" s="70">
        <f t="shared" si="7"/>
        <v>656.92000000000007</v>
      </c>
      <c r="M37" s="70">
        <f t="shared" si="8"/>
        <v>397.68500000000006</v>
      </c>
    </row>
    <row r="38" spans="8:13" ht="12.75" customHeight="1" x14ac:dyDescent="0.2">
      <c r="H38" s="87" t="str">
        <f t="shared" si="3"/>
        <v>FVE</v>
      </c>
      <c r="I38" s="88">
        <f t="shared" si="4"/>
        <v>0.10107604208737372</v>
      </c>
      <c r="J38" s="87" t="str">
        <f t="shared" si="5"/>
        <v>FVE</v>
      </c>
      <c r="K38" s="70">
        <f t="shared" si="6"/>
        <v>22031.085000000083</v>
      </c>
      <c r="L38" s="70">
        <f t="shared" si="7"/>
        <v>29700.672999999922</v>
      </c>
      <c r="M38" s="70">
        <f t="shared" si="8"/>
        <v>30490.131000000027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119" customWidth="1"/>
    <col min="9" max="9" width="11.42578125" style="119" customWidth="1"/>
    <col min="10" max="16384" width="9.140625" style="119"/>
  </cols>
  <sheetData>
    <row r="1" spans="1:9" ht="20.25" x14ac:dyDescent="0.2">
      <c r="A1" s="199" t="s">
        <v>389</v>
      </c>
      <c r="I1" s="120"/>
    </row>
    <row r="2" spans="1:9" s="108" customFormat="1" ht="6" customHeight="1" x14ac:dyDescent="0.2">
      <c r="A2" s="121"/>
    </row>
    <row r="3" spans="1:9" ht="12.75" customHeight="1" x14ac:dyDescent="0.2">
      <c r="A3" s="461" t="s">
        <v>440</v>
      </c>
      <c r="B3" s="461"/>
      <c r="C3" s="461"/>
      <c r="D3" s="461"/>
      <c r="E3" s="461"/>
      <c r="F3" s="461"/>
      <c r="G3" s="461"/>
      <c r="H3" s="461"/>
      <c r="I3" s="461"/>
    </row>
    <row r="4" spans="1:9" x14ac:dyDescent="0.2">
      <c r="A4" s="461"/>
      <c r="B4" s="461"/>
      <c r="C4" s="461"/>
      <c r="D4" s="461"/>
      <c r="E4" s="461"/>
      <c r="F4" s="461"/>
      <c r="G4" s="461"/>
      <c r="H4" s="461"/>
      <c r="I4" s="461"/>
    </row>
    <row r="5" spans="1:9" x14ac:dyDescent="0.2">
      <c r="A5" s="461"/>
      <c r="B5" s="461"/>
      <c r="C5" s="461"/>
      <c r="D5" s="461"/>
      <c r="E5" s="461"/>
      <c r="F5" s="461"/>
      <c r="G5" s="461"/>
      <c r="H5" s="461"/>
      <c r="I5" s="461"/>
    </row>
    <row r="6" spans="1:9" x14ac:dyDescent="0.2">
      <c r="A6" s="461"/>
      <c r="B6" s="461"/>
      <c r="C6" s="461"/>
      <c r="D6" s="461"/>
      <c r="E6" s="461"/>
      <c r="F6" s="461"/>
      <c r="G6" s="461"/>
      <c r="H6" s="461"/>
      <c r="I6" s="461"/>
    </row>
    <row r="7" spans="1:9" x14ac:dyDescent="0.2">
      <c r="A7" s="461"/>
      <c r="B7" s="461"/>
      <c r="C7" s="461"/>
      <c r="D7" s="461"/>
      <c r="E7" s="461"/>
      <c r="F7" s="461"/>
      <c r="G7" s="461"/>
      <c r="H7" s="461"/>
      <c r="I7" s="461"/>
    </row>
    <row r="8" spans="1:9" x14ac:dyDescent="0.2">
      <c r="A8" s="461"/>
      <c r="B8" s="461"/>
      <c r="C8" s="461"/>
      <c r="D8" s="461"/>
      <c r="E8" s="461"/>
      <c r="F8" s="461"/>
      <c r="G8" s="461"/>
      <c r="H8" s="461"/>
      <c r="I8" s="461"/>
    </row>
    <row r="9" spans="1:9" x14ac:dyDescent="0.2">
      <c r="A9" s="461"/>
      <c r="B9" s="461"/>
      <c r="C9" s="461"/>
      <c r="D9" s="461"/>
      <c r="E9" s="461"/>
      <c r="F9" s="461"/>
      <c r="G9" s="461"/>
      <c r="H9" s="461"/>
      <c r="I9" s="461"/>
    </row>
    <row r="10" spans="1:9" x14ac:dyDescent="0.2">
      <c r="A10" s="461"/>
      <c r="B10" s="461"/>
      <c r="C10" s="461"/>
      <c r="D10" s="461"/>
      <c r="E10" s="461"/>
      <c r="F10" s="461"/>
      <c r="G10" s="461"/>
      <c r="H10" s="461"/>
      <c r="I10" s="461"/>
    </row>
    <row r="11" spans="1:9" x14ac:dyDescent="0.2">
      <c r="A11" s="461"/>
      <c r="B11" s="461"/>
      <c r="C11" s="461"/>
      <c r="D11" s="461"/>
      <c r="E11" s="461"/>
      <c r="F11" s="461"/>
      <c r="G11" s="461"/>
      <c r="H11" s="461"/>
      <c r="I11" s="461"/>
    </row>
    <row r="12" spans="1:9" x14ac:dyDescent="0.2">
      <c r="A12" s="461"/>
      <c r="B12" s="461"/>
      <c r="C12" s="461"/>
      <c r="D12" s="461"/>
      <c r="E12" s="461"/>
      <c r="F12" s="461"/>
      <c r="G12" s="461"/>
      <c r="H12" s="461"/>
      <c r="I12" s="461"/>
    </row>
    <row r="13" spans="1:9" x14ac:dyDescent="0.2">
      <c r="A13" s="461"/>
      <c r="B13" s="461"/>
      <c r="C13" s="461"/>
      <c r="D13" s="461"/>
      <c r="E13" s="461"/>
      <c r="F13" s="461"/>
      <c r="G13" s="461"/>
      <c r="H13" s="461"/>
      <c r="I13" s="461"/>
    </row>
    <row r="14" spans="1:9" x14ac:dyDescent="0.2">
      <c r="A14" s="461"/>
      <c r="B14" s="461"/>
      <c r="C14" s="461"/>
      <c r="D14" s="461"/>
      <c r="E14" s="461"/>
      <c r="F14" s="461"/>
      <c r="G14" s="461"/>
      <c r="H14" s="461"/>
      <c r="I14" s="461"/>
    </row>
    <row r="15" spans="1:9" x14ac:dyDescent="0.2">
      <c r="A15" s="461"/>
      <c r="B15" s="461"/>
      <c r="C15" s="461"/>
      <c r="D15" s="461"/>
      <c r="E15" s="461"/>
      <c r="F15" s="461"/>
      <c r="G15" s="461"/>
      <c r="H15" s="461"/>
      <c r="I15" s="461"/>
    </row>
    <row r="16" spans="1:9" x14ac:dyDescent="0.2">
      <c r="A16" s="461"/>
      <c r="B16" s="461"/>
      <c r="C16" s="461"/>
      <c r="D16" s="461"/>
      <c r="E16" s="461"/>
      <c r="F16" s="461"/>
      <c r="G16" s="461"/>
      <c r="H16" s="461"/>
      <c r="I16" s="461"/>
    </row>
    <row r="17" spans="1:9" x14ac:dyDescent="0.2">
      <c r="A17" s="461"/>
      <c r="B17" s="461"/>
      <c r="C17" s="461"/>
      <c r="D17" s="461"/>
      <c r="E17" s="461"/>
      <c r="F17" s="461"/>
      <c r="G17" s="461"/>
      <c r="H17" s="461"/>
      <c r="I17" s="461"/>
    </row>
    <row r="18" spans="1:9" x14ac:dyDescent="0.2">
      <c r="A18" s="461"/>
      <c r="B18" s="461"/>
      <c r="C18" s="461"/>
      <c r="D18" s="461"/>
      <c r="E18" s="461"/>
      <c r="F18" s="461"/>
      <c r="G18" s="461"/>
      <c r="H18" s="461"/>
      <c r="I18" s="461"/>
    </row>
    <row r="19" spans="1:9" x14ac:dyDescent="0.2">
      <c r="A19" s="461"/>
      <c r="B19" s="461"/>
      <c r="C19" s="461"/>
      <c r="D19" s="461"/>
      <c r="E19" s="461"/>
      <c r="F19" s="461"/>
      <c r="G19" s="461"/>
      <c r="H19" s="461"/>
      <c r="I19" s="461"/>
    </row>
    <row r="20" spans="1:9" x14ac:dyDescent="0.2">
      <c r="A20" s="461"/>
      <c r="B20" s="461"/>
      <c r="C20" s="461"/>
      <c r="D20" s="461"/>
      <c r="E20" s="461"/>
      <c r="F20" s="461"/>
      <c r="G20" s="461"/>
      <c r="H20" s="461"/>
      <c r="I20" s="461"/>
    </row>
    <row r="21" spans="1:9" x14ac:dyDescent="0.2">
      <c r="A21" s="461"/>
      <c r="B21" s="461"/>
      <c r="C21" s="461"/>
      <c r="D21" s="461"/>
      <c r="E21" s="461"/>
      <c r="F21" s="461"/>
      <c r="G21" s="461"/>
      <c r="H21" s="461"/>
      <c r="I21" s="461"/>
    </row>
    <row r="22" spans="1:9" x14ac:dyDescent="0.2">
      <c r="A22" s="461"/>
      <c r="B22" s="461"/>
      <c r="C22" s="461"/>
      <c r="D22" s="461"/>
      <c r="E22" s="461"/>
      <c r="F22" s="461"/>
      <c r="G22" s="461"/>
      <c r="H22" s="461"/>
      <c r="I22" s="461"/>
    </row>
    <row r="23" spans="1:9" x14ac:dyDescent="0.2">
      <c r="A23" s="461"/>
      <c r="B23" s="461"/>
      <c r="C23" s="461"/>
      <c r="D23" s="461"/>
      <c r="E23" s="461"/>
      <c r="F23" s="461"/>
      <c r="G23" s="461"/>
      <c r="H23" s="461"/>
      <c r="I23" s="461"/>
    </row>
    <row r="24" spans="1:9" x14ac:dyDescent="0.2">
      <c r="A24" s="461"/>
      <c r="B24" s="461"/>
      <c r="C24" s="461"/>
      <c r="D24" s="461"/>
      <c r="E24" s="461"/>
      <c r="F24" s="461"/>
      <c r="G24" s="461"/>
      <c r="H24" s="461"/>
      <c r="I24" s="461"/>
    </row>
    <row r="25" spans="1:9" x14ac:dyDescent="0.2">
      <c r="A25" s="461"/>
      <c r="B25" s="461"/>
      <c r="C25" s="461"/>
      <c r="D25" s="461"/>
      <c r="E25" s="461"/>
      <c r="F25" s="461"/>
      <c r="G25" s="461"/>
      <c r="H25" s="461"/>
      <c r="I25" s="461"/>
    </row>
    <row r="26" spans="1:9" x14ac:dyDescent="0.2">
      <c r="A26" s="461"/>
      <c r="B26" s="461"/>
      <c r="C26" s="461"/>
      <c r="D26" s="461"/>
      <c r="E26" s="461"/>
      <c r="F26" s="461"/>
      <c r="G26" s="461"/>
      <c r="H26" s="461"/>
      <c r="I26" s="461"/>
    </row>
    <row r="27" spans="1:9" x14ac:dyDescent="0.2">
      <c r="A27" s="461"/>
      <c r="B27" s="461"/>
      <c r="C27" s="461"/>
      <c r="D27" s="461"/>
      <c r="E27" s="461"/>
      <c r="F27" s="461"/>
      <c r="G27" s="461"/>
      <c r="H27" s="461"/>
      <c r="I27" s="461"/>
    </row>
    <row r="28" spans="1:9" x14ac:dyDescent="0.2">
      <c r="A28" s="461"/>
      <c r="B28" s="461"/>
      <c r="C28" s="461"/>
      <c r="D28" s="461"/>
      <c r="E28" s="461"/>
      <c r="F28" s="461"/>
      <c r="G28" s="461"/>
      <c r="H28" s="461"/>
      <c r="I28" s="461"/>
    </row>
    <row r="29" spans="1:9" x14ac:dyDescent="0.2">
      <c r="A29" s="461"/>
      <c r="B29" s="461"/>
      <c r="C29" s="461"/>
      <c r="D29" s="461"/>
      <c r="E29" s="461"/>
      <c r="F29" s="461"/>
      <c r="G29" s="461"/>
      <c r="H29" s="461"/>
      <c r="I29" s="461"/>
    </row>
    <row r="30" spans="1:9" x14ac:dyDescent="0.2">
      <c r="A30" s="461"/>
      <c r="B30" s="461"/>
      <c r="C30" s="461"/>
      <c r="D30" s="461"/>
      <c r="E30" s="461"/>
      <c r="F30" s="461"/>
      <c r="G30" s="461"/>
      <c r="H30" s="461"/>
      <c r="I30" s="461"/>
    </row>
    <row r="31" spans="1:9" x14ac:dyDescent="0.2">
      <c r="A31" s="461"/>
      <c r="B31" s="461"/>
      <c r="C31" s="461"/>
      <c r="D31" s="461"/>
      <c r="E31" s="461"/>
      <c r="F31" s="461"/>
      <c r="G31" s="461"/>
      <c r="H31" s="461"/>
      <c r="I31" s="461"/>
    </row>
    <row r="32" spans="1:9" x14ac:dyDescent="0.2">
      <c r="A32" s="461"/>
      <c r="B32" s="461"/>
      <c r="C32" s="461"/>
      <c r="D32" s="461"/>
      <c r="E32" s="461"/>
      <c r="F32" s="461"/>
      <c r="G32" s="461"/>
      <c r="H32" s="461"/>
      <c r="I32" s="461"/>
    </row>
    <row r="33" spans="1:9" x14ac:dyDescent="0.2">
      <c r="A33" s="461"/>
      <c r="B33" s="461"/>
      <c r="C33" s="461"/>
      <c r="D33" s="461"/>
      <c r="E33" s="461"/>
      <c r="F33" s="461"/>
      <c r="G33" s="461"/>
      <c r="H33" s="461"/>
      <c r="I33" s="461"/>
    </row>
    <row r="34" spans="1:9" x14ac:dyDescent="0.2">
      <c r="A34" s="461"/>
      <c r="B34" s="461"/>
      <c r="C34" s="461"/>
      <c r="D34" s="461"/>
      <c r="E34" s="461"/>
      <c r="F34" s="461"/>
      <c r="G34" s="461"/>
      <c r="H34" s="461"/>
      <c r="I34" s="461"/>
    </row>
    <row r="35" spans="1:9" x14ac:dyDescent="0.2">
      <c r="A35" s="461"/>
      <c r="B35" s="461"/>
      <c r="C35" s="461"/>
      <c r="D35" s="461"/>
      <c r="E35" s="461"/>
      <c r="F35" s="461"/>
      <c r="G35" s="461"/>
      <c r="H35" s="461"/>
      <c r="I35" s="461"/>
    </row>
    <row r="36" spans="1:9" x14ac:dyDescent="0.2">
      <c r="A36" s="461"/>
      <c r="B36" s="461"/>
      <c r="C36" s="461"/>
      <c r="D36" s="461"/>
      <c r="E36" s="461"/>
      <c r="F36" s="461"/>
      <c r="G36" s="461"/>
      <c r="H36" s="461"/>
      <c r="I36" s="461"/>
    </row>
    <row r="37" spans="1:9" x14ac:dyDescent="0.2">
      <c r="A37" s="461"/>
      <c r="B37" s="461"/>
      <c r="C37" s="461"/>
      <c r="D37" s="461"/>
      <c r="E37" s="461"/>
      <c r="F37" s="461"/>
      <c r="G37" s="461"/>
      <c r="H37" s="461"/>
      <c r="I37" s="461"/>
    </row>
    <row r="38" spans="1:9" x14ac:dyDescent="0.2">
      <c r="A38" s="461"/>
      <c r="B38" s="461"/>
      <c r="C38" s="461"/>
      <c r="D38" s="461"/>
      <c r="E38" s="461"/>
      <c r="F38" s="461"/>
      <c r="G38" s="461"/>
      <c r="H38" s="461"/>
      <c r="I38" s="461"/>
    </row>
    <row r="39" spans="1:9" x14ac:dyDescent="0.2">
      <c r="A39" s="461"/>
      <c r="B39" s="461"/>
      <c r="C39" s="461"/>
      <c r="D39" s="461"/>
      <c r="E39" s="461"/>
      <c r="F39" s="461"/>
      <c r="G39" s="461"/>
      <c r="H39" s="461"/>
      <c r="I39" s="461"/>
    </row>
    <row r="40" spans="1:9" x14ac:dyDescent="0.2">
      <c r="A40" s="461"/>
      <c r="B40" s="461"/>
      <c r="C40" s="461"/>
      <c r="D40" s="461"/>
      <c r="E40" s="461"/>
      <c r="F40" s="461"/>
      <c r="G40" s="461"/>
      <c r="H40" s="461"/>
      <c r="I40" s="461"/>
    </row>
    <row r="41" spans="1:9" x14ac:dyDescent="0.2">
      <c r="A41" s="461"/>
      <c r="B41" s="461"/>
      <c r="C41" s="461"/>
      <c r="D41" s="461"/>
      <c r="E41" s="461"/>
      <c r="F41" s="461"/>
      <c r="G41" s="461"/>
      <c r="H41" s="461"/>
      <c r="I41" s="461"/>
    </row>
    <row r="42" spans="1:9" x14ac:dyDescent="0.2">
      <c r="A42" s="461"/>
      <c r="B42" s="461"/>
      <c r="C42" s="461"/>
      <c r="D42" s="461"/>
      <c r="E42" s="461"/>
      <c r="F42" s="461"/>
      <c r="G42" s="461"/>
      <c r="H42" s="461"/>
      <c r="I42" s="461"/>
    </row>
    <row r="43" spans="1:9" x14ac:dyDescent="0.2">
      <c r="A43" s="461"/>
      <c r="B43" s="461"/>
      <c r="C43" s="461"/>
      <c r="D43" s="461"/>
      <c r="E43" s="461"/>
      <c r="F43" s="461"/>
      <c r="G43" s="461"/>
      <c r="H43" s="461"/>
      <c r="I43" s="461"/>
    </row>
    <row r="44" spans="1:9" x14ac:dyDescent="0.2">
      <c r="A44" s="461"/>
      <c r="B44" s="461"/>
      <c r="C44" s="461"/>
      <c r="D44" s="461"/>
      <c r="E44" s="461"/>
      <c r="F44" s="461"/>
      <c r="G44" s="461"/>
      <c r="H44" s="461"/>
      <c r="I44" s="461"/>
    </row>
    <row r="45" spans="1:9" x14ac:dyDescent="0.2">
      <c r="A45" s="461"/>
      <c r="B45" s="461"/>
      <c r="C45" s="461"/>
      <c r="D45" s="461"/>
      <c r="E45" s="461"/>
      <c r="F45" s="461"/>
      <c r="G45" s="461"/>
      <c r="H45" s="461"/>
      <c r="I45" s="461"/>
    </row>
    <row r="46" spans="1:9" x14ac:dyDescent="0.2">
      <c r="A46" s="461"/>
      <c r="B46" s="461"/>
      <c r="C46" s="461"/>
      <c r="D46" s="461"/>
      <c r="E46" s="461"/>
      <c r="F46" s="461"/>
      <c r="G46" s="461"/>
      <c r="H46" s="461"/>
      <c r="I46" s="461"/>
    </row>
    <row r="47" spans="1:9" x14ac:dyDescent="0.2">
      <c r="A47" s="461"/>
      <c r="B47" s="461"/>
      <c r="C47" s="461"/>
      <c r="D47" s="461"/>
      <c r="E47" s="461"/>
      <c r="F47" s="461"/>
      <c r="G47" s="461"/>
      <c r="H47" s="461"/>
      <c r="I47" s="461"/>
    </row>
    <row r="48" spans="1:9" x14ac:dyDescent="0.2">
      <c r="A48" s="461"/>
      <c r="B48" s="461"/>
      <c r="C48" s="461"/>
      <c r="D48" s="461"/>
      <c r="E48" s="461"/>
      <c r="F48" s="461"/>
      <c r="G48" s="461"/>
      <c r="H48" s="461"/>
      <c r="I48" s="461"/>
    </row>
    <row r="49" spans="1:9" x14ac:dyDescent="0.2">
      <c r="A49" s="461"/>
      <c r="B49" s="461"/>
      <c r="C49" s="461"/>
      <c r="D49" s="461"/>
      <c r="E49" s="461"/>
      <c r="F49" s="461"/>
      <c r="G49" s="461"/>
      <c r="H49" s="461"/>
      <c r="I49" s="461"/>
    </row>
    <row r="50" spans="1:9" x14ac:dyDescent="0.2">
      <c r="A50" s="461"/>
      <c r="B50" s="461"/>
      <c r="C50" s="461"/>
      <c r="D50" s="461"/>
      <c r="E50" s="461"/>
      <c r="F50" s="461"/>
      <c r="G50" s="461"/>
      <c r="H50" s="461"/>
      <c r="I50" s="461"/>
    </row>
    <row r="51" spans="1:9" x14ac:dyDescent="0.2">
      <c r="A51" s="461"/>
      <c r="B51" s="461"/>
      <c r="C51" s="461"/>
      <c r="D51" s="461"/>
      <c r="E51" s="461"/>
      <c r="F51" s="461"/>
      <c r="G51" s="461"/>
      <c r="H51" s="461"/>
      <c r="I51" s="461"/>
    </row>
    <row r="52" spans="1:9" x14ac:dyDescent="0.2">
      <c r="A52" s="461"/>
      <c r="B52" s="461"/>
      <c r="C52" s="461"/>
      <c r="D52" s="461"/>
      <c r="E52" s="461"/>
      <c r="F52" s="461"/>
      <c r="G52" s="461"/>
      <c r="H52" s="461"/>
      <c r="I52" s="461"/>
    </row>
    <row r="53" spans="1:9" x14ac:dyDescent="0.2">
      <c r="A53" s="461"/>
      <c r="B53" s="461"/>
      <c r="C53" s="461"/>
      <c r="D53" s="461"/>
      <c r="E53" s="461"/>
      <c r="F53" s="461"/>
      <c r="G53" s="461"/>
      <c r="H53" s="461"/>
      <c r="I53" s="461"/>
    </row>
    <row r="54" spans="1:9" x14ac:dyDescent="0.2">
      <c r="A54" s="461"/>
      <c r="B54" s="461"/>
      <c r="C54" s="461"/>
      <c r="D54" s="461"/>
      <c r="E54" s="461"/>
      <c r="F54" s="461"/>
      <c r="G54" s="461"/>
      <c r="H54" s="461"/>
      <c r="I54" s="461"/>
    </row>
    <row r="55" spans="1:9" x14ac:dyDescent="0.2">
      <c r="A55" s="461"/>
      <c r="B55" s="461"/>
      <c r="C55" s="461"/>
      <c r="D55" s="461"/>
      <c r="E55" s="461"/>
      <c r="F55" s="461"/>
      <c r="G55" s="461"/>
      <c r="H55" s="461"/>
      <c r="I55" s="461"/>
    </row>
    <row r="56" spans="1:9" x14ac:dyDescent="0.2">
      <c r="A56" s="461"/>
      <c r="B56" s="461"/>
      <c r="C56" s="461"/>
      <c r="D56" s="461"/>
      <c r="E56" s="461"/>
      <c r="F56" s="461"/>
      <c r="G56" s="461"/>
      <c r="H56" s="461"/>
      <c r="I56" s="461"/>
    </row>
    <row r="57" spans="1:9" x14ac:dyDescent="0.2">
      <c r="A57" s="461"/>
      <c r="B57" s="461"/>
      <c r="C57" s="461"/>
      <c r="D57" s="461"/>
      <c r="E57" s="461"/>
      <c r="F57" s="461"/>
      <c r="G57" s="461"/>
      <c r="H57" s="461"/>
      <c r="I57" s="461"/>
    </row>
    <row r="58" spans="1:9" x14ac:dyDescent="0.2">
      <c r="A58" s="461"/>
      <c r="B58" s="461"/>
      <c r="C58" s="461"/>
      <c r="D58" s="461"/>
      <c r="E58" s="461"/>
      <c r="F58" s="461"/>
      <c r="G58" s="461"/>
      <c r="H58" s="461"/>
      <c r="I58" s="461"/>
    </row>
    <row r="59" spans="1:9" x14ac:dyDescent="0.2">
      <c r="A59" s="461"/>
      <c r="B59" s="461"/>
      <c r="C59" s="461"/>
      <c r="D59" s="461"/>
      <c r="E59" s="461"/>
      <c r="F59" s="461"/>
      <c r="G59" s="461"/>
      <c r="H59" s="461"/>
      <c r="I59" s="461"/>
    </row>
    <row r="60" spans="1:9" x14ac:dyDescent="0.2">
      <c r="A60" s="461"/>
      <c r="B60" s="461"/>
      <c r="C60" s="461"/>
      <c r="D60" s="461"/>
      <c r="E60" s="461"/>
      <c r="F60" s="461"/>
      <c r="G60" s="461"/>
      <c r="H60" s="461"/>
      <c r="I60" s="461"/>
    </row>
    <row r="61" spans="1:9" x14ac:dyDescent="0.2">
      <c r="A61" s="461"/>
      <c r="B61" s="461"/>
      <c r="C61" s="461"/>
      <c r="D61" s="461"/>
      <c r="E61" s="461"/>
      <c r="F61" s="461"/>
      <c r="G61" s="461"/>
      <c r="H61" s="461"/>
      <c r="I61" s="461"/>
    </row>
    <row r="62" spans="1:9" x14ac:dyDescent="0.2">
      <c r="A62" s="461"/>
      <c r="B62" s="461"/>
      <c r="C62" s="461"/>
      <c r="D62" s="461"/>
      <c r="E62" s="461"/>
      <c r="F62" s="461"/>
      <c r="G62" s="461"/>
      <c r="H62" s="461"/>
      <c r="I62" s="461"/>
    </row>
    <row r="63" spans="1:9" x14ac:dyDescent="0.2">
      <c r="A63" s="461"/>
      <c r="B63" s="461"/>
      <c r="C63" s="461"/>
      <c r="D63" s="461"/>
      <c r="E63" s="461"/>
      <c r="F63" s="461"/>
      <c r="G63" s="461"/>
      <c r="H63" s="461"/>
      <c r="I63" s="461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39" t="s">
        <v>422</v>
      </c>
      <c r="M1" s="357" t="str">
        <f>'3.1'!N1</f>
        <v>II. čtvrtletí 2022</v>
      </c>
    </row>
    <row r="2" spans="1:24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4" ht="13.5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4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7"/>
    </row>
    <row r="6" spans="1:24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 x14ac:dyDescent="0.2">
      <c r="A7" s="572" t="s">
        <v>53</v>
      </c>
      <c r="B7" s="577">
        <f>F8</f>
        <v>2301.4044099999992</v>
      </c>
      <c r="C7" s="567"/>
      <c r="D7" s="567"/>
      <c r="E7" s="567"/>
      <c r="F7" s="567"/>
      <c r="G7" s="579"/>
      <c r="H7" s="577">
        <f>SUM(H8,J8,L8)</f>
        <v>1511667.0249999999</v>
      </c>
      <c r="I7" s="567"/>
      <c r="J7" s="567"/>
      <c r="K7" s="567"/>
      <c r="L7" s="567"/>
      <c r="M7" s="567"/>
      <c r="N7" s="73"/>
    </row>
    <row r="8" spans="1:24" x14ac:dyDescent="0.2">
      <c r="A8" s="573"/>
      <c r="B8" s="367">
        <f>SUM(B9:B16)</f>
        <v>2302.4587599999991</v>
      </c>
      <c r="C8" s="362">
        <v>0.1100900243027806</v>
      </c>
      <c r="D8" s="327">
        <f>SUM(D9:D16)</f>
        <v>2302.4403099999986</v>
      </c>
      <c r="E8" s="362">
        <v>0.11010213797202115</v>
      </c>
      <c r="F8" s="327">
        <f>SUM(F9:F16)</f>
        <v>2301.4044099999992</v>
      </c>
      <c r="G8" s="368">
        <v>0.11010412389833044</v>
      </c>
      <c r="H8" s="327">
        <f>SUM(H9:H16)</f>
        <v>525686.01899999985</v>
      </c>
      <c r="I8" s="362">
        <v>8.1255805402146997E-2</v>
      </c>
      <c r="J8" s="327">
        <f>SUM(J9:J16)</f>
        <v>468811.11900000001</v>
      </c>
      <c r="K8" s="362">
        <v>7.7090828134423833E-2</v>
      </c>
      <c r="L8" s="327">
        <f>SUM(L9:L16)</f>
        <v>517169.88699999999</v>
      </c>
      <c r="M8" s="362">
        <v>8.002739956660633E-2</v>
      </c>
      <c r="N8" s="10"/>
    </row>
    <row r="9" spans="1:24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 x14ac:dyDescent="0.2">
      <c r="A10" s="56" t="s">
        <v>20</v>
      </c>
      <c r="B10" s="255">
        <v>1151.8600000000001</v>
      </c>
      <c r="C10" s="361">
        <v>0.1205154713276947</v>
      </c>
      <c r="D10" s="23">
        <v>1151.8600000000001</v>
      </c>
      <c r="E10" s="361">
        <v>0.1205154713276947</v>
      </c>
      <c r="F10" s="23">
        <v>1151.8600000000001</v>
      </c>
      <c r="G10" s="369">
        <v>0.1205154713276947</v>
      </c>
      <c r="H10" s="23">
        <v>387983.07399999996</v>
      </c>
      <c r="I10" s="361">
        <v>0.13018595006368042</v>
      </c>
      <c r="J10" s="23">
        <v>330774.44099999999</v>
      </c>
      <c r="K10" s="361">
        <v>0.11875294090391499</v>
      </c>
      <c r="L10" s="23">
        <v>391132.53100000008</v>
      </c>
      <c r="M10" s="361">
        <v>0.12786856461400953</v>
      </c>
      <c r="N10" s="76"/>
      <c r="O10" s="85"/>
      <c r="X10" s="70"/>
    </row>
    <row r="11" spans="1:24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 x14ac:dyDescent="0.2">
      <c r="A12" s="56" t="s">
        <v>22</v>
      </c>
      <c r="B12" s="255">
        <v>207.227</v>
      </c>
      <c r="C12" s="361">
        <v>0.20854017749770307</v>
      </c>
      <c r="D12" s="23">
        <v>207.42699999999999</v>
      </c>
      <c r="E12" s="361">
        <v>0.20875573022286859</v>
      </c>
      <c r="F12" s="23">
        <v>207.827</v>
      </c>
      <c r="G12" s="369">
        <v>0.20927581647747356</v>
      </c>
      <c r="H12" s="23">
        <v>34842.92300000001</v>
      </c>
      <c r="I12" s="361">
        <v>0.10459230139704559</v>
      </c>
      <c r="J12" s="23">
        <v>31500.32</v>
      </c>
      <c r="K12" s="361">
        <v>0.10422194026632123</v>
      </c>
      <c r="L12" s="23">
        <v>28170.475999999984</v>
      </c>
      <c r="M12" s="361">
        <v>0.10148618585958979</v>
      </c>
      <c r="N12" s="76"/>
      <c r="O12" s="85"/>
      <c r="X12" s="70"/>
    </row>
    <row r="13" spans="1:24" x14ac:dyDescent="0.2">
      <c r="A13" s="56" t="s">
        <v>43</v>
      </c>
      <c r="B13" s="255">
        <v>644.45669999999996</v>
      </c>
      <c r="C13" s="361">
        <v>0.57925795584711537</v>
      </c>
      <c r="D13" s="23">
        <v>644.40769999999998</v>
      </c>
      <c r="E13" s="361">
        <v>0.57942119229987177</v>
      </c>
      <c r="F13" s="23">
        <v>644.40769999999998</v>
      </c>
      <c r="G13" s="369">
        <v>0.58041867159335681</v>
      </c>
      <c r="H13" s="23">
        <v>70461.469999999987</v>
      </c>
      <c r="I13" s="361">
        <v>0.35508335438079669</v>
      </c>
      <c r="J13" s="23">
        <v>65097.077000000005</v>
      </c>
      <c r="K13" s="361">
        <v>0.3949502619714727</v>
      </c>
      <c r="L13" s="23">
        <v>59888.846000000005</v>
      </c>
      <c r="M13" s="361">
        <v>0.45755962545031881</v>
      </c>
      <c r="N13" s="76"/>
      <c r="O13" s="85"/>
      <c r="X13" s="70"/>
    </row>
    <row r="14" spans="1:24" x14ac:dyDescent="0.2">
      <c r="A14" s="56" t="s">
        <v>44</v>
      </c>
      <c r="B14" s="255">
        <v>45</v>
      </c>
      <c r="C14" s="361">
        <v>3.8412291933418691E-2</v>
      </c>
      <c r="D14" s="23">
        <v>45</v>
      </c>
      <c r="E14" s="361">
        <v>3.8412291933418691E-2</v>
      </c>
      <c r="F14" s="23">
        <v>45</v>
      </c>
      <c r="G14" s="369">
        <v>3.8412291933418691E-2</v>
      </c>
      <c r="H14" s="23">
        <v>4611.2700000000004</v>
      </c>
      <c r="I14" s="361">
        <v>5.6055894580729869E-2</v>
      </c>
      <c r="J14" s="23">
        <v>4775.9799999999996</v>
      </c>
      <c r="K14" s="361">
        <v>7.2873436346327883E-2</v>
      </c>
      <c r="L14" s="23">
        <v>1853.63</v>
      </c>
      <c r="M14" s="361">
        <v>5.2209752723110271E-2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5">
        <v>6.0439999999999996</v>
      </c>
      <c r="C15" s="361">
        <v>1.7807140769513601E-2</v>
      </c>
      <c r="D15" s="23">
        <v>6.0439999999999996</v>
      </c>
      <c r="E15" s="74">
        <v>1.7807245698742879E-2</v>
      </c>
      <c r="F15" s="23">
        <v>6.0439999999999996</v>
      </c>
      <c r="G15" s="370">
        <v>1.7807245698742879E-2</v>
      </c>
      <c r="H15" s="23">
        <v>365.57100000000003</v>
      </c>
      <c r="I15" s="361">
        <v>6.1020787839528509E-3</v>
      </c>
      <c r="J15" s="23">
        <v>317.09300000000002</v>
      </c>
      <c r="K15" s="74">
        <v>7.9595891948011262E-3</v>
      </c>
      <c r="L15" s="23">
        <v>180.04400000000001</v>
      </c>
      <c r="M15" s="74">
        <v>5.8624547712252638E-3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4" t="s">
        <v>46</v>
      </c>
      <c r="B16" s="256">
        <v>247.87105999999886</v>
      </c>
      <c r="C16" s="362">
        <v>0.1188330241348369</v>
      </c>
      <c r="D16" s="250">
        <v>247.70160999999885</v>
      </c>
      <c r="E16" s="363">
        <v>0.11886579409183584</v>
      </c>
      <c r="F16" s="250">
        <v>246.26570999999899</v>
      </c>
      <c r="G16" s="371">
        <v>0.11859310843716273</v>
      </c>
      <c r="H16" s="250">
        <v>27421.710999999941</v>
      </c>
      <c r="I16" s="362">
        <v>0.11935025457949155</v>
      </c>
      <c r="J16" s="250">
        <v>36346.208000000021</v>
      </c>
      <c r="K16" s="363">
        <v>0.120780149700267</v>
      </c>
      <c r="L16" s="250">
        <v>35944.359999999935</v>
      </c>
      <c r="M16" s="363">
        <v>0.1158998875285142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0.10108286884570934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0.12171060081245025</v>
      </c>
      <c r="J20" s="87" t="str">
        <f t="shared" ref="J20:J26" si="1">A10</f>
        <v>PE</v>
      </c>
      <c r="K20" s="76">
        <f t="shared" si="0"/>
        <v>1109890.0460000001</v>
      </c>
      <c r="L20" s="87" t="str">
        <f t="shared" ref="L20:L26" si="2">A10</f>
        <v>PE</v>
      </c>
      <c r="M20" s="85">
        <f>K20/'6.1, 6.2'!C5</f>
        <v>0.12577390051285881</v>
      </c>
      <c r="N20" s="78"/>
      <c r="O20" s="68"/>
    </row>
    <row r="21" spans="1:15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0.13725186705790005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5" t="s">
        <v>53</v>
      </c>
      <c r="B22" s="567">
        <f>SUM(B23,D23,F23)</f>
        <v>1755548.5719999999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0.18208477937757098</v>
      </c>
      <c r="J22" s="87" t="str">
        <f t="shared" si="1"/>
        <v>PSE</v>
      </c>
      <c r="K22" s="76">
        <f t="shared" si="0"/>
        <v>94513.718999999997</v>
      </c>
      <c r="L22" s="87" t="str">
        <f t="shared" si="2"/>
        <v>PSE</v>
      </c>
      <c r="M22" s="85">
        <f>K22/'6.1, 6.2'!E5</f>
        <v>0.10352528840300117</v>
      </c>
      <c r="N22" s="78"/>
      <c r="O22" s="68"/>
    </row>
    <row r="23" spans="1:15" x14ac:dyDescent="0.2">
      <c r="A23" s="566"/>
      <c r="B23" s="327">
        <f>SUM(B24:B27)</f>
        <v>638788.91899999999</v>
      </c>
      <c r="C23" s="372">
        <v>0.14092625708210546</v>
      </c>
      <c r="D23" s="327">
        <f>SUM(D24:D27)</f>
        <v>575368.78200000001</v>
      </c>
      <c r="E23" s="372">
        <v>0.13551715454952695</v>
      </c>
      <c r="F23" s="327">
        <f>SUM(F24:F27)</f>
        <v>541390.87100000004</v>
      </c>
      <c r="G23" s="372">
        <v>0.13253605651587302</v>
      </c>
      <c r="H23" s="68"/>
      <c r="I23" s="68"/>
      <c r="J23" s="87" t="str">
        <f t="shared" si="1"/>
        <v>VE</v>
      </c>
      <c r="K23" s="76">
        <f t="shared" si="0"/>
        <v>195447.39299999998</v>
      </c>
      <c r="L23" s="87" t="str">
        <f t="shared" si="2"/>
        <v>VE</v>
      </c>
      <c r="M23" s="85">
        <f>K23/'6.1, 6.2'!F5</f>
        <v>0.39552445912270007</v>
      </c>
      <c r="N23" s="78"/>
      <c r="O23" s="68"/>
    </row>
    <row r="24" spans="1:15" x14ac:dyDescent="0.2">
      <c r="A24" s="18" t="s">
        <v>8</v>
      </c>
      <c r="B24" s="23">
        <v>61611.415000000001</v>
      </c>
      <c r="C24" s="361">
        <v>9.9451521395045817E-2</v>
      </c>
      <c r="D24" s="23">
        <v>64775.879000000001</v>
      </c>
      <c r="E24" s="361">
        <v>9.9986131174075066E-2</v>
      </c>
      <c r="F24" s="23">
        <v>64007.724999999999</v>
      </c>
      <c r="G24" s="361">
        <v>0.10387608320692422</v>
      </c>
      <c r="H24" s="68"/>
      <c r="I24" s="68"/>
      <c r="J24" s="87" t="str">
        <f t="shared" si="1"/>
        <v>PVE</v>
      </c>
      <c r="K24" s="76">
        <f t="shared" si="0"/>
        <v>11240.880000000001</v>
      </c>
      <c r="L24" s="87" t="str">
        <f t="shared" si="2"/>
        <v>PVE</v>
      </c>
      <c r="M24" s="85">
        <f>K24/'6.1, 6.2'!G5</f>
        <v>6.1323859938758413E-2</v>
      </c>
      <c r="N24" s="78"/>
      <c r="O24" s="86"/>
    </row>
    <row r="25" spans="1:15" x14ac:dyDescent="0.2">
      <c r="A25" s="18" t="s">
        <v>9</v>
      </c>
      <c r="B25" s="23">
        <v>228374.22099999999</v>
      </c>
      <c r="C25" s="361">
        <v>0.12165372515561705</v>
      </c>
      <c r="D25" s="23">
        <v>240623.236</v>
      </c>
      <c r="E25" s="361">
        <v>0.12186462507562866</v>
      </c>
      <c r="F25" s="23">
        <v>239764.25399999999</v>
      </c>
      <c r="G25" s="361">
        <v>0.12161050159992347</v>
      </c>
      <c r="H25" s="68"/>
      <c r="I25" s="68"/>
      <c r="J25" s="87" t="str">
        <f t="shared" si="1"/>
        <v>VTE</v>
      </c>
      <c r="K25" s="76">
        <f t="shared" si="0"/>
        <v>862.70799999999997</v>
      </c>
      <c r="L25" s="87" t="str">
        <f t="shared" si="2"/>
        <v>VTE</v>
      </c>
      <c r="M25" s="85">
        <f>K25/'6.1, 6.2'!H5</f>
        <v>6.6128930841545955E-3</v>
      </c>
      <c r="N25" s="78"/>
      <c r="O25" s="86"/>
    </row>
    <row r="26" spans="1:15" x14ac:dyDescent="0.2">
      <c r="A26" s="18" t="s">
        <v>132</v>
      </c>
      <c r="B26" s="23">
        <v>83664.952000000005</v>
      </c>
      <c r="C26" s="361">
        <v>0.13365333983127242</v>
      </c>
      <c r="D26" s="23">
        <v>73661.990999999995</v>
      </c>
      <c r="E26" s="74">
        <v>0.13126938914286462</v>
      </c>
      <c r="F26" s="23">
        <v>95316.305999999997</v>
      </c>
      <c r="G26" s="74">
        <v>0.14583475318869124</v>
      </c>
      <c r="H26" s="68"/>
      <c r="I26" s="68"/>
      <c r="J26" s="87" t="str">
        <f t="shared" si="1"/>
        <v>FVE</v>
      </c>
      <c r="K26" s="76">
        <f t="shared" si="0"/>
        <v>99712.278999999893</v>
      </c>
      <c r="L26" s="87" t="str">
        <f t="shared" si="2"/>
        <v>FVE</v>
      </c>
      <c r="M26" s="85">
        <f>K26/'6.1, 6.2'!I5</f>
        <v>0.11858935944464744</v>
      </c>
      <c r="N26" s="78"/>
      <c r="O26" s="86"/>
    </row>
    <row r="27" spans="1:15" x14ac:dyDescent="0.2">
      <c r="A27" s="444" t="s">
        <v>130</v>
      </c>
      <c r="B27" s="250">
        <v>265138.33100000001</v>
      </c>
      <c r="C27" s="362">
        <v>0.18803554814998816</v>
      </c>
      <c r="D27" s="250">
        <v>196307.67600000001</v>
      </c>
      <c r="E27" s="363">
        <v>0.18480991004823702</v>
      </c>
      <c r="F27" s="250">
        <v>142302.58600000001</v>
      </c>
      <c r="G27" s="363">
        <v>0.16870535339305887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0.1205154713276947</v>
      </c>
      <c r="J32" s="87" t="str">
        <f t="shared" si="5"/>
        <v>PE</v>
      </c>
      <c r="K32" s="70">
        <f t="shared" si="6"/>
        <v>387983.07399999996</v>
      </c>
      <c r="L32" s="70">
        <f t="shared" si="7"/>
        <v>330774.44099999999</v>
      </c>
      <c r="M32" s="70">
        <f t="shared" si="8"/>
        <v>391132.53100000008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0.20927581647747356</v>
      </c>
      <c r="J34" s="87" t="str">
        <f t="shared" si="5"/>
        <v>PSE</v>
      </c>
      <c r="K34" s="70">
        <f t="shared" si="6"/>
        <v>34842.92300000001</v>
      </c>
      <c r="L34" s="70">
        <f t="shared" si="7"/>
        <v>31500.32</v>
      </c>
      <c r="M34" s="70">
        <f t="shared" si="8"/>
        <v>28170.475999999984</v>
      </c>
    </row>
    <row r="35" spans="8:13" ht="13.5" customHeight="1" x14ac:dyDescent="0.2">
      <c r="H35" s="87" t="str">
        <f t="shared" si="3"/>
        <v>VE</v>
      </c>
      <c r="I35" s="88">
        <f t="shared" si="4"/>
        <v>0.58041867159335681</v>
      </c>
      <c r="J35" s="87" t="str">
        <f t="shared" si="5"/>
        <v>VE</v>
      </c>
      <c r="K35" s="70">
        <f t="shared" si="6"/>
        <v>70461.469999999987</v>
      </c>
      <c r="L35" s="70">
        <f t="shared" si="7"/>
        <v>65097.077000000005</v>
      </c>
      <c r="M35" s="70">
        <f t="shared" si="8"/>
        <v>59888.846000000005</v>
      </c>
    </row>
    <row r="36" spans="8:13" ht="12.75" customHeight="1" x14ac:dyDescent="0.2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4611.2700000000004</v>
      </c>
      <c r="L36" s="70">
        <f t="shared" si="7"/>
        <v>4775.9799999999996</v>
      </c>
      <c r="M36" s="70">
        <f t="shared" si="8"/>
        <v>1853.63</v>
      </c>
    </row>
    <row r="37" spans="8:13" ht="12.75" customHeight="1" x14ac:dyDescent="0.2">
      <c r="H37" s="87" t="str">
        <f t="shared" si="3"/>
        <v>VTE</v>
      </c>
      <c r="I37" s="88">
        <f t="shared" si="4"/>
        <v>1.7807245698742879E-2</v>
      </c>
      <c r="J37" s="87" t="str">
        <f t="shared" si="5"/>
        <v>VTE</v>
      </c>
      <c r="K37" s="70">
        <f t="shared" si="6"/>
        <v>365.57100000000003</v>
      </c>
      <c r="L37" s="70">
        <f t="shared" si="7"/>
        <v>317.09300000000002</v>
      </c>
      <c r="M37" s="70">
        <f t="shared" si="8"/>
        <v>180.04400000000001</v>
      </c>
    </row>
    <row r="38" spans="8:13" ht="12.75" customHeight="1" x14ac:dyDescent="0.2">
      <c r="H38" s="87" t="str">
        <f t="shared" si="3"/>
        <v>FVE</v>
      </c>
      <c r="I38" s="88">
        <f t="shared" si="4"/>
        <v>0.11859310843716273</v>
      </c>
      <c r="J38" s="87" t="str">
        <f t="shared" si="5"/>
        <v>FVE</v>
      </c>
      <c r="K38" s="70">
        <f t="shared" si="6"/>
        <v>27421.710999999941</v>
      </c>
      <c r="L38" s="70">
        <f t="shared" si="7"/>
        <v>36346.208000000021</v>
      </c>
      <c r="M38" s="70">
        <f t="shared" si="8"/>
        <v>35944.359999999935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423</v>
      </c>
      <c r="M1" s="357" t="str">
        <f>'3.1'!N1</f>
        <v>II. čtvrtletí 2022</v>
      </c>
      <c r="N1" s="68"/>
      <c r="O1" s="68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24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72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84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 x14ac:dyDescent="0.2">
      <c r="A7" s="572" t="s">
        <v>53</v>
      </c>
      <c r="B7" s="577">
        <f>F8</f>
        <v>5264.7138600000008</v>
      </c>
      <c r="C7" s="567"/>
      <c r="D7" s="567"/>
      <c r="E7" s="567"/>
      <c r="F7" s="567"/>
      <c r="G7" s="579"/>
      <c r="H7" s="577">
        <f>SUM(H8,J8,L8)</f>
        <v>5040402.665</v>
      </c>
      <c r="I7" s="567"/>
      <c r="J7" s="567"/>
      <c r="K7" s="567"/>
      <c r="L7" s="567"/>
      <c r="M7" s="567"/>
      <c r="N7" s="73"/>
    </row>
    <row r="8" spans="1:21" x14ac:dyDescent="0.2">
      <c r="A8" s="573"/>
      <c r="B8" s="367">
        <f>SUM(B9:B16)</f>
        <v>5264.9878400000007</v>
      </c>
      <c r="C8" s="362">
        <v>0.25174072575330064</v>
      </c>
      <c r="D8" s="327">
        <f>SUM(D9:D16)</f>
        <v>5264.9904800000004</v>
      </c>
      <c r="E8" s="362">
        <v>0.25177056957030874</v>
      </c>
      <c r="F8" s="327">
        <f>SUM(F9:F16)</f>
        <v>5264.7138600000008</v>
      </c>
      <c r="G8" s="368">
        <v>0.25187520481491465</v>
      </c>
      <c r="H8" s="327">
        <f>SUM(H9:H16)</f>
        <v>1528679.727</v>
      </c>
      <c r="I8" s="362">
        <v>0.23628953011839418</v>
      </c>
      <c r="J8" s="327">
        <f>SUM(J9:J16)</f>
        <v>1585446.2499999998</v>
      </c>
      <c r="K8" s="362">
        <v>0.26070918419304118</v>
      </c>
      <c r="L8" s="327">
        <f>SUM(L9:L16)</f>
        <v>1926276.6879999998</v>
      </c>
      <c r="M8" s="362">
        <v>0.2980740334295896</v>
      </c>
      <c r="N8" s="10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 x14ac:dyDescent="0.2">
      <c r="A10" s="56" t="s">
        <v>20</v>
      </c>
      <c r="B10" s="255">
        <v>4034.8129999999996</v>
      </c>
      <c r="C10" s="361">
        <v>0.42214973209774603</v>
      </c>
      <c r="D10" s="23">
        <v>4034.8129999999996</v>
      </c>
      <c r="E10" s="361">
        <v>0.42214973209774603</v>
      </c>
      <c r="F10" s="23">
        <v>4034.8129999999996</v>
      </c>
      <c r="G10" s="369">
        <v>0.42214973209774603</v>
      </c>
      <c r="H10" s="23">
        <v>1443426.487</v>
      </c>
      <c r="I10" s="361">
        <v>0.48433517117083219</v>
      </c>
      <c r="J10" s="23">
        <v>1360449.2</v>
      </c>
      <c r="K10" s="361">
        <v>0.48842148432616778</v>
      </c>
      <c r="L10" s="23">
        <v>1627810.6710000001</v>
      </c>
      <c r="M10" s="361">
        <v>0.53216185683143213</v>
      </c>
      <c r="N10" s="76"/>
      <c r="O10" s="85"/>
    </row>
    <row r="11" spans="1:21" x14ac:dyDescent="0.2">
      <c r="A11" s="56" t="s">
        <v>21</v>
      </c>
      <c r="B11" s="255">
        <v>845</v>
      </c>
      <c r="C11" s="361">
        <v>0.61972863953061974</v>
      </c>
      <c r="D11" s="23">
        <v>845</v>
      </c>
      <c r="E11" s="361">
        <v>0.61972863953061974</v>
      </c>
      <c r="F11" s="23">
        <v>845</v>
      </c>
      <c r="G11" s="369">
        <v>0.61972863953061974</v>
      </c>
      <c r="H11" s="23">
        <v>1452.92</v>
      </c>
      <c r="I11" s="361">
        <v>3.4929404099923317E-2</v>
      </c>
      <c r="J11" s="23">
        <v>150105.18</v>
      </c>
      <c r="K11" s="361">
        <v>0.89313091135497269</v>
      </c>
      <c r="L11" s="23">
        <v>237227.73</v>
      </c>
      <c r="M11" s="361">
        <v>0.93630664089230009</v>
      </c>
      <c r="N11" s="76"/>
      <c r="O11" s="85"/>
    </row>
    <row r="12" spans="1:21" x14ac:dyDescent="0.2">
      <c r="A12" s="56" t="s">
        <v>22</v>
      </c>
      <c r="B12" s="255">
        <v>45.567000000000029</v>
      </c>
      <c r="C12" s="361">
        <v>4.5855753680928847E-2</v>
      </c>
      <c r="D12" s="23">
        <v>45.567000000000029</v>
      </c>
      <c r="E12" s="361">
        <v>4.5858891846603668E-2</v>
      </c>
      <c r="F12" s="23">
        <v>45.567000000000029</v>
      </c>
      <c r="G12" s="369">
        <v>4.588465949770263E-2</v>
      </c>
      <c r="H12" s="23">
        <v>15496.091999999997</v>
      </c>
      <c r="I12" s="361">
        <v>4.6516531490206667E-2</v>
      </c>
      <c r="J12" s="23">
        <v>11161.247999999996</v>
      </c>
      <c r="K12" s="361">
        <v>3.6928098582922231E-2</v>
      </c>
      <c r="L12" s="23">
        <v>9455.8559999999979</v>
      </c>
      <c r="M12" s="361">
        <v>3.4065408034905681E-2</v>
      </c>
      <c r="N12" s="76"/>
      <c r="O12" s="85"/>
    </row>
    <row r="13" spans="1:21" x14ac:dyDescent="0.2">
      <c r="A13" s="56" t="s">
        <v>43</v>
      </c>
      <c r="B13" s="255">
        <v>77.211639999999989</v>
      </c>
      <c r="C13" s="361">
        <v>6.9400251023852125E-2</v>
      </c>
      <c r="D13" s="23">
        <v>77.200639999999993</v>
      </c>
      <c r="E13" s="361">
        <v>6.9415196117478373E-2</v>
      </c>
      <c r="F13" s="23">
        <v>77.200639999999993</v>
      </c>
      <c r="G13" s="369">
        <v>6.953469506177061E-2</v>
      </c>
      <c r="H13" s="23">
        <v>34216.430999999997</v>
      </c>
      <c r="I13" s="361">
        <v>0.17243019616847446</v>
      </c>
      <c r="J13" s="23">
        <v>27461.834000000003</v>
      </c>
      <c r="K13" s="361">
        <v>0.16661360282762153</v>
      </c>
      <c r="L13" s="23">
        <v>19028.946000000004</v>
      </c>
      <c r="M13" s="361">
        <v>0.14538395688029027</v>
      </c>
      <c r="N13" s="76"/>
      <c r="O13" s="85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86.8</v>
      </c>
      <c r="C15" s="361">
        <v>0.25573458285800477</v>
      </c>
      <c r="D15" s="23">
        <v>86.8</v>
      </c>
      <c r="E15" s="74">
        <v>0.25573608978340207</v>
      </c>
      <c r="F15" s="23">
        <v>86.8</v>
      </c>
      <c r="G15" s="370">
        <v>0.25573608978340207</v>
      </c>
      <c r="H15" s="23">
        <v>15196.277000000002</v>
      </c>
      <c r="I15" s="361">
        <v>0.25365491102076121</v>
      </c>
      <c r="J15" s="23">
        <v>11594.136</v>
      </c>
      <c r="K15" s="74">
        <v>0.29103310268172033</v>
      </c>
      <c r="L15" s="23">
        <v>8591.8349999999991</v>
      </c>
      <c r="M15" s="74">
        <v>0.27976074786902205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175.59619999999995</v>
      </c>
      <c r="C16" s="362">
        <v>8.4183395482254925E-2</v>
      </c>
      <c r="D16" s="250">
        <v>175.60983999999996</v>
      </c>
      <c r="E16" s="363">
        <v>8.4270760621783319E-2</v>
      </c>
      <c r="F16" s="250">
        <v>175.33322000000004</v>
      </c>
      <c r="G16" s="371">
        <v>8.4434457286387932E-2</v>
      </c>
      <c r="H16" s="250">
        <v>18891.520000000011</v>
      </c>
      <c r="I16" s="362">
        <v>8.2223451388338337E-2</v>
      </c>
      <c r="J16" s="250">
        <v>24674.651999999936</v>
      </c>
      <c r="K16" s="363">
        <v>8.1995023039596965E-2</v>
      </c>
      <c r="L16" s="250">
        <v>24161.64999999998</v>
      </c>
      <c r="M16" s="363">
        <v>7.7907424628045341E-2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0.24845917526135844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6.9478594059717319E-2</v>
      </c>
      <c r="J20" s="87" t="str">
        <f t="shared" ref="J20:J26" si="1">A10</f>
        <v>PE</v>
      </c>
      <c r="K20" s="76">
        <f t="shared" si="0"/>
        <v>4431686.358</v>
      </c>
      <c r="L20" s="87" t="str">
        <f t="shared" ref="L20:L26" si="2">A10</f>
        <v>PE</v>
      </c>
      <c r="M20" s="85">
        <f>K20/'6.1, 6.2'!C5</f>
        <v>0.50220333185624899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7.2661824007854772E-2</v>
      </c>
      <c r="J21" s="87" t="str">
        <f t="shared" si="1"/>
        <v>PPE</v>
      </c>
      <c r="K21" s="76">
        <f t="shared" si="0"/>
        <v>388785.83</v>
      </c>
      <c r="L21" s="87" t="str">
        <f t="shared" si="2"/>
        <v>PPE</v>
      </c>
      <c r="M21" s="85">
        <f>K21/'6.1, 6.2'!D5</f>
        <v>0.83966017368718626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1227377.3289999999</v>
      </c>
      <c r="C22" s="567"/>
      <c r="D22" s="567"/>
      <c r="E22" s="567"/>
      <c r="F22" s="567"/>
      <c r="G22" s="567"/>
      <c r="H22" s="78" t="str">
        <f>A27</f>
        <v>MOO</v>
      </c>
      <c r="I22" s="86">
        <f>(B27+D27+F27)/'6.1, 6.2'!E25</f>
        <v>6.6664544096652095E-2</v>
      </c>
      <c r="J22" s="87" t="str">
        <f t="shared" si="1"/>
        <v>PSE</v>
      </c>
      <c r="K22" s="76">
        <f t="shared" si="0"/>
        <v>36113.195999999989</v>
      </c>
      <c r="L22" s="87" t="str">
        <f t="shared" si="2"/>
        <v>PSE</v>
      </c>
      <c r="M22" s="85">
        <f>K22/'6.1, 6.2'!E5</f>
        <v>3.9556469374082158E-2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6"/>
      <c r="B23" s="327">
        <f>SUM(B24:B27)</f>
        <v>426984.68399999995</v>
      </c>
      <c r="C23" s="372">
        <v>9.4199118922890318E-2</v>
      </c>
      <c r="D23" s="327">
        <f>SUM(D24:D27)</f>
        <v>408871.283</v>
      </c>
      <c r="E23" s="372">
        <v>9.6301840806466241E-2</v>
      </c>
      <c r="F23" s="327">
        <f>SUM(F24:F27)</f>
        <v>391521.36200000002</v>
      </c>
      <c r="G23" s="372">
        <v>9.5847012095635398E-2</v>
      </c>
      <c r="H23" s="68"/>
      <c r="I23" s="68"/>
      <c r="J23" s="87" t="str">
        <f t="shared" si="1"/>
        <v>VE</v>
      </c>
      <c r="K23" s="76">
        <f t="shared" si="0"/>
        <v>80707.21100000001</v>
      </c>
      <c r="L23" s="87" t="str">
        <f t="shared" si="2"/>
        <v>VE</v>
      </c>
      <c r="M23" s="85">
        <f>K23/'6.1, 6.2'!F5</f>
        <v>0.16332617942914507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154869.01199999999</v>
      </c>
      <c r="C24" s="361">
        <v>0.24998547526213458</v>
      </c>
      <c r="D24" s="23">
        <v>160488.573</v>
      </c>
      <c r="E24" s="361">
        <v>0.24772541507183751</v>
      </c>
      <c r="F24" s="23">
        <v>152628.63200000001</v>
      </c>
      <c r="G24" s="361">
        <v>0.24769610976473574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130746.541</v>
      </c>
      <c r="C25" s="361">
        <v>6.9647982570947078E-2</v>
      </c>
      <c r="D25" s="23">
        <v>137507.394</v>
      </c>
      <c r="E25" s="361">
        <v>6.9641183842015786E-2</v>
      </c>
      <c r="F25" s="23">
        <v>136343.25599999999</v>
      </c>
      <c r="G25" s="361">
        <v>6.91544776809256E-2</v>
      </c>
      <c r="H25" s="68"/>
      <c r="I25" s="68"/>
      <c r="J25" s="87" t="str">
        <f t="shared" si="1"/>
        <v>VTE</v>
      </c>
      <c r="K25" s="76">
        <f t="shared" si="0"/>
        <v>35382.248</v>
      </c>
      <c r="L25" s="87" t="str">
        <f t="shared" si="2"/>
        <v>VTE</v>
      </c>
      <c r="M25" s="85">
        <f>K25/'6.1, 6.2'!H5</f>
        <v>0.27121462082308589</v>
      </c>
      <c r="N25" s="78"/>
      <c r="O25" s="86"/>
    </row>
    <row r="26" spans="1:20" x14ac:dyDescent="0.2">
      <c r="A26" s="18" t="s">
        <v>132</v>
      </c>
      <c r="B26" s="23">
        <v>44297.173999999999</v>
      </c>
      <c r="C26" s="361">
        <v>7.0763983109522435E-2</v>
      </c>
      <c r="D26" s="23">
        <v>39003.511000000006</v>
      </c>
      <c r="E26" s="74">
        <v>6.9506226941340787E-2</v>
      </c>
      <c r="F26" s="23">
        <v>50449.913</v>
      </c>
      <c r="G26" s="74">
        <v>7.7188792972589029E-2</v>
      </c>
      <c r="H26" s="68"/>
      <c r="I26" s="68"/>
      <c r="J26" s="87" t="str">
        <f t="shared" si="1"/>
        <v>FVE</v>
      </c>
      <c r="K26" s="76">
        <f t="shared" si="0"/>
        <v>67727.821999999927</v>
      </c>
      <c r="L26" s="87" t="str">
        <f t="shared" si="2"/>
        <v>FVE</v>
      </c>
      <c r="M26" s="85">
        <f>K26/'6.1, 6.2'!I5</f>
        <v>8.0549748818408817E-2</v>
      </c>
      <c r="N26" s="78"/>
      <c r="O26" s="86"/>
    </row>
    <row r="27" spans="1:20" x14ac:dyDescent="0.2">
      <c r="A27" s="444" t="s">
        <v>130</v>
      </c>
      <c r="B27" s="250">
        <v>97071.956999999995</v>
      </c>
      <c r="C27" s="362">
        <v>6.8843228271234305E-2</v>
      </c>
      <c r="D27" s="250">
        <v>71871.804999999993</v>
      </c>
      <c r="E27" s="363">
        <v>6.7662264093302352E-2</v>
      </c>
      <c r="F27" s="250">
        <v>52099.561000000002</v>
      </c>
      <c r="G27" s="363">
        <v>6.1766093626212992E-2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0"/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0.42214973209774603</v>
      </c>
      <c r="J32" s="87" t="str">
        <f t="shared" si="5"/>
        <v>PE</v>
      </c>
      <c r="K32" s="70">
        <f t="shared" si="6"/>
        <v>1443426.487</v>
      </c>
      <c r="L32" s="70">
        <f t="shared" si="7"/>
        <v>1360449.2</v>
      </c>
      <c r="M32" s="70">
        <f t="shared" si="8"/>
        <v>1627810.6710000001</v>
      </c>
    </row>
    <row r="33" spans="8:13" x14ac:dyDescent="0.2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1452.92</v>
      </c>
      <c r="L33" s="70">
        <f t="shared" si="7"/>
        <v>150105.18</v>
      </c>
      <c r="M33" s="70">
        <f t="shared" si="8"/>
        <v>237227.73</v>
      </c>
    </row>
    <row r="34" spans="8:13" ht="13.5" customHeight="1" x14ac:dyDescent="0.2">
      <c r="H34" s="87" t="str">
        <f t="shared" si="3"/>
        <v>PSE</v>
      </c>
      <c r="I34" s="88">
        <f t="shared" si="4"/>
        <v>4.588465949770263E-2</v>
      </c>
      <c r="J34" s="87" t="str">
        <f t="shared" si="5"/>
        <v>PSE</v>
      </c>
      <c r="K34" s="70">
        <f t="shared" si="6"/>
        <v>15496.091999999997</v>
      </c>
      <c r="L34" s="70">
        <f t="shared" si="7"/>
        <v>11161.247999999996</v>
      </c>
      <c r="M34" s="70">
        <f t="shared" si="8"/>
        <v>9455.8559999999979</v>
      </c>
    </row>
    <row r="35" spans="8:13" ht="12.75" customHeight="1" x14ac:dyDescent="0.2">
      <c r="H35" s="87" t="str">
        <f t="shared" si="3"/>
        <v>VE</v>
      </c>
      <c r="I35" s="88">
        <f t="shared" si="4"/>
        <v>6.953469506177061E-2</v>
      </c>
      <c r="J35" s="87" t="str">
        <f t="shared" si="5"/>
        <v>VE</v>
      </c>
      <c r="K35" s="70">
        <f t="shared" si="6"/>
        <v>34216.430999999997</v>
      </c>
      <c r="L35" s="70">
        <f t="shared" si="7"/>
        <v>27461.834000000003</v>
      </c>
      <c r="M35" s="70">
        <f t="shared" si="8"/>
        <v>19028.946000000004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0.25573608978340207</v>
      </c>
      <c r="J37" s="87" t="str">
        <f t="shared" si="5"/>
        <v>VTE</v>
      </c>
      <c r="K37" s="70">
        <f t="shared" si="6"/>
        <v>15196.277000000002</v>
      </c>
      <c r="L37" s="70">
        <f t="shared" si="7"/>
        <v>11594.136</v>
      </c>
      <c r="M37" s="70">
        <f t="shared" si="8"/>
        <v>8591.8349999999991</v>
      </c>
    </row>
    <row r="38" spans="8:13" ht="12.75" customHeight="1" x14ac:dyDescent="0.2">
      <c r="H38" s="87" t="str">
        <f t="shared" si="3"/>
        <v>FVE</v>
      </c>
      <c r="I38" s="88">
        <f t="shared" si="4"/>
        <v>8.4434457286387932E-2</v>
      </c>
      <c r="J38" s="87" t="str">
        <f t="shared" si="5"/>
        <v>FVE</v>
      </c>
      <c r="K38" s="70">
        <f t="shared" si="6"/>
        <v>18891.520000000011</v>
      </c>
      <c r="L38" s="70">
        <f t="shared" si="7"/>
        <v>24674.651999999936</v>
      </c>
      <c r="M38" s="70">
        <f t="shared" si="8"/>
        <v>24161.64999999998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39" t="s">
        <v>424</v>
      </c>
      <c r="M1" s="357" t="str">
        <f>'3.1'!N1</f>
        <v>II. čtvrtletí 2022</v>
      </c>
      <c r="N1" s="91"/>
      <c r="O1" s="91"/>
      <c r="P1" s="92"/>
    </row>
    <row r="2" spans="1:21" ht="6" customHeight="1" x14ac:dyDescent="0.25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 x14ac:dyDescent="0.2">
      <c r="A3" s="450" t="str">
        <f>'3.1'!A4</f>
        <v>2022</v>
      </c>
      <c r="B3" s="559" t="s">
        <v>187</v>
      </c>
      <c r="C3" s="559"/>
      <c r="D3" s="559"/>
      <c r="E3" s="559"/>
      <c r="F3" s="559"/>
      <c r="G3" s="560"/>
      <c r="H3" s="574" t="s">
        <v>19</v>
      </c>
      <c r="I3" s="559"/>
      <c r="J3" s="559"/>
      <c r="K3" s="559"/>
      <c r="L3" s="559"/>
      <c r="M3" s="559"/>
      <c r="N3" s="61"/>
      <c r="O3" s="92"/>
      <c r="P3" s="92"/>
    </row>
    <row r="4" spans="1:21" ht="13.5" customHeight="1" x14ac:dyDescent="0.25">
      <c r="A4" s="22"/>
      <c r="B4" s="576" t="s">
        <v>168</v>
      </c>
      <c r="C4" s="576"/>
      <c r="D4" s="576"/>
      <c r="E4" s="576"/>
      <c r="F4" s="576"/>
      <c r="G4" s="578"/>
      <c r="H4" s="575" t="s">
        <v>5</v>
      </c>
      <c r="I4" s="576"/>
      <c r="J4" s="576"/>
      <c r="K4" s="576"/>
      <c r="L4" s="576"/>
      <c r="M4" s="576"/>
      <c r="N4" s="61"/>
      <c r="O4" s="92"/>
      <c r="P4" s="92"/>
    </row>
    <row r="5" spans="1:21" x14ac:dyDescent="0.2">
      <c r="A5" s="22"/>
      <c r="B5" s="558" t="s">
        <v>63</v>
      </c>
      <c r="C5" s="558"/>
      <c r="D5" s="558" t="s">
        <v>64</v>
      </c>
      <c r="E5" s="558"/>
      <c r="F5" s="558" t="s">
        <v>65</v>
      </c>
      <c r="G5" s="563"/>
      <c r="H5" s="564" t="s">
        <v>63</v>
      </c>
      <c r="I5" s="558"/>
      <c r="J5" s="558" t="s">
        <v>64</v>
      </c>
      <c r="K5" s="558"/>
      <c r="L5" s="558" t="s">
        <v>65</v>
      </c>
      <c r="M5" s="558"/>
      <c r="N5" s="61"/>
      <c r="O5" s="92"/>
      <c r="P5" s="92"/>
    </row>
    <row r="6" spans="1:21" x14ac:dyDescent="0.2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1"/>
      <c r="O6" s="92"/>
      <c r="P6" s="92"/>
    </row>
    <row r="7" spans="1:21" x14ac:dyDescent="0.2">
      <c r="A7" s="572" t="s">
        <v>53</v>
      </c>
      <c r="B7" s="577">
        <f>F8</f>
        <v>332.54696000000047</v>
      </c>
      <c r="C7" s="567"/>
      <c r="D7" s="567"/>
      <c r="E7" s="567"/>
      <c r="F7" s="567"/>
      <c r="G7" s="579"/>
      <c r="H7" s="577">
        <f>SUM(H8,J8,L8)</f>
        <v>167101.96899999998</v>
      </c>
      <c r="I7" s="567"/>
      <c r="J7" s="567"/>
      <c r="K7" s="567"/>
      <c r="L7" s="567"/>
      <c r="M7" s="567"/>
      <c r="N7" s="61"/>
      <c r="O7" s="92"/>
      <c r="P7" s="92"/>
    </row>
    <row r="8" spans="1:21" x14ac:dyDescent="0.2">
      <c r="A8" s="573"/>
      <c r="B8" s="367">
        <f>SUM(B9:B16)</f>
        <v>334.18284000000062</v>
      </c>
      <c r="C8" s="362">
        <v>1.5978656215832644E-2</v>
      </c>
      <c r="D8" s="327">
        <f>SUM(D9:D16)</f>
        <v>333.13547000000062</v>
      </c>
      <c r="E8" s="362">
        <v>1.5930457489824874E-2</v>
      </c>
      <c r="F8" s="327">
        <f>SUM(F9:F16)</f>
        <v>332.54696000000047</v>
      </c>
      <c r="G8" s="368">
        <v>1.5909759939085718E-2</v>
      </c>
      <c r="H8" s="327">
        <f>SUM(H9:H16)</f>
        <v>56654.665999999932</v>
      </c>
      <c r="I8" s="362">
        <v>8.7571674901622786E-3</v>
      </c>
      <c r="J8" s="327">
        <f>SUM(J9:J16)</f>
        <v>55688.196000000025</v>
      </c>
      <c r="K8" s="362">
        <v>9.1573108507098169E-3</v>
      </c>
      <c r="L8" s="327">
        <f>SUM(L9:L16)</f>
        <v>54759.107000000018</v>
      </c>
      <c r="M8" s="362">
        <v>8.4734804673566606E-3</v>
      </c>
      <c r="N8" s="61"/>
      <c r="O8" s="92"/>
      <c r="P8" s="92"/>
    </row>
    <row r="9" spans="1:21" x14ac:dyDescent="0.2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90"/>
      <c r="O9" s="93"/>
      <c r="P9" s="92"/>
    </row>
    <row r="10" spans="1:21" x14ac:dyDescent="0.2">
      <c r="A10" s="56" t="s">
        <v>20</v>
      </c>
      <c r="B10" s="255">
        <v>132.54200000000003</v>
      </c>
      <c r="C10" s="361">
        <v>1.386745055884857E-2</v>
      </c>
      <c r="D10" s="23">
        <v>132.54200000000003</v>
      </c>
      <c r="E10" s="361">
        <v>1.386745055884857E-2</v>
      </c>
      <c r="F10" s="23">
        <v>132.54200000000003</v>
      </c>
      <c r="G10" s="369">
        <v>1.386745055884857E-2</v>
      </c>
      <c r="H10" s="23">
        <v>24454.094999999998</v>
      </c>
      <c r="I10" s="361">
        <v>8.2054599900471346E-3</v>
      </c>
      <c r="J10" s="23">
        <v>20005.441999999999</v>
      </c>
      <c r="K10" s="361">
        <v>7.1822510360850366E-3</v>
      </c>
      <c r="L10" s="23">
        <v>20084.215</v>
      </c>
      <c r="M10" s="361">
        <v>6.5659067960500556E-3</v>
      </c>
      <c r="N10" s="90"/>
      <c r="O10" s="93"/>
      <c r="P10" s="92"/>
    </row>
    <row r="11" spans="1:21" x14ac:dyDescent="0.2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90"/>
      <c r="O11" s="93"/>
      <c r="P11" s="92"/>
    </row>
    <row r="12" spans="1:21" x14ac:dyDescent="0.2">
      <c r="A12" s="56" t="s">
        <v>22</v>
      </c>
      <c r="B12" s="255">
        <v>34.164999999999999</v>
      </c>
      <c r="C12" s="361">
        <v>3.4381500307435926E-2</v>
      </c>
      <c r="D12" s="23">
        <v>33.174999999999983</v>
      </c>
      <c r="E12" s="361">
        <v>3.3387511510766014E-2</v>
      </c>
      <c r="F12" s="23">
        <v>33.174999999999983</v>
      </c>
      <c r="G12" s="369">
        <v>3.3406271618414266E-2</v>
      </c>
      <c r="H12" s="23">
        <v>11295.783999999996</v>
      </c>
      <c r="I12" s="361">
        <v>3.3907948671353563E-2</v>
      </c>
      <c r="J12" s="23">
        <v>10149.011999999993</v>
      </c>
      <c r="K12" s="361">
        <v>3.3579015147343794E-2</v>
      </c>
      <c r="L12" s="23">
        <v>8300.6010000000006</v>
      </c>
      <c r="M12" s="361">
        <v>2.9903517989269952E-2</v>
      </c>
      <c r="N12" s="90"/>
      <c r="O12" s="93"/>
      <c r="P12" s="92"/>
    </row>
    <row r="13" spans="1:21" x14ac:dyDescent="0.2">
      <c r="A13" s="56" t="s">
        <v>43</v>
      </c>
      <c r="B13" s="255">
        <v>7.5145</v>
      </c>
      <c r="C13" s="361">
        <v>6.7542689977668768E-3</v>
      </c>
      <c r="D13" s="23">
        <v>7.5145</v>
      </c>
      <c r="E13" s="361">
        <v>6.7566861003327339E-3</v>
      </c>
      <c r="F13" s="23">
        <v>7.4725000000000001</v>
      </c>
      <c r="G13" s="369">
        <v>6.7304883592814906E-3</v>
      </c>
      <c r="H13" s="23">
        <v>2735.03</v>
      </c>
      <c r="I13" s="361">
        <v>1.3782903290722017E-2</v>
      </c>
      <c r="J13" s="23">
        <v>1726.694</v>
      </c>
      <c r="K13" s="361">
        <v>1.0476019493848703E-2</v>
      </c>
      <c r="L13" s="23">
        <v>1225.6279999999999</v>
      </c>
      <c r="M13" s="361">
        <v>9.3639788721496375E-3</v>
      </c>
      <c r="N13" s="90"/>
      <c r="O13" s="93"/>
      <c r="P13" s="92"/>
    </row>
    <row r="14" spans="1:21" x14ac:dyDescent="0.2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90"/>
      <c r="O14" s="93"/>
      <c r="P14" s="61"/>
      <c r="Q14" s="71"/>
      <c r="R14" s="48"/>
      <c r="S14" s="48"/>
      <c r="T14" s="48"/>
      <c r="U14" s="48"/>
    </row>
    <row r="15" spans="1:21" x14ac:dyDescent="0.2">
      <c r="A15" s="56" t="s">
        <v>45</v>
      </c>
      <c r="B15" s="255">
        <v>0.22500000000000001</v>
      </c>
      <c r="C15" s="361">
        <v>6.6290646478169436E-4</v>
      </c>
      <c r="D15" s="23">
        <v>0.22500000000000001</v>
      </c>
      <c r="E15" s="74">
        <v>6.6291037098232099E-4</v>
      </c>
      <c r="F15" s="23">
        <v>0.22500000000000001</v>
      </c>
      <c r="G15" s="370">
        <v>6.6291037098232099E-4</v>
      </c>
      <c r="H15" s="23">
        <v>15.343</v>
      </c>
      <c r="I15" s="361">
        <v>2.5610399835377697E-4</v>
      </c>
      <c r="J15" s="23">
        <v>7.4889999999999999</v>
      </c>
      <c r="K15" s="74">
        <v>1.8798700532608929E-4</v>
      </c>
      <c r="L15" s="23">
        <v>8.0069999999999997</v>
      </c>
      <c r="M15" s="74">
        <v>2.6071779872253824E-4</v>
      </c>
      <c r="N15" s="90"/>
      <c r="O15" s="93"/>
      <c r="P15" s="61"/>
      <c r="Q15" s="71"/>
      <c r="R15" s="48"/>
      <c r="S15" s="48"/>
      <c r="T15" s="48"/>
      <c r="U15" s="48"/>
    </row>
    <row r="16" spans="1:21" x14ac:dyDescent="0.2">
      <c r="A16" s="284" t="s">
        <v>46</v>
      </c>
      <c r="B16" s="256">
        <v>159.73634000000061</v>
      </c>
      <c r="C16" s="362">
        <v>7.6579945825182946E-2</v>
      </c>
      <c r="D16" s="250">
        <v>159.67897000000059</v>
      </c>
      <c r="E16" s="363">
        <v>7.6625935410014445E-2</v>
      </c>
      <c r="F16" s="250">
        <v>159.13246000000049</v>
      </c>
      <c r="G16" s="371">
        <v>7.663272765279662E-2</v>
      </c>
      <c r="H16" s="250">
        <v>18154.413999999939</v>
      </c>
      <c r="I16" s="362">
        <v>7.9015271244069457E-2</v>
      </c>
      <c r="J16" s="250">
        <v>23799.55900000003</v>
      </c>
      <c r="K16" s="363">
        <v>7.9087048057952539E-2</v>
      </c>
      <c r="L16" s="250">
        <v>25140.656000000021</v>
      </c>
      <c r="M16" s="363">
        <v>8.1064155900760881E-2</v>
      </c>
      <c r="N16" s="90"/>
      <c r="O16" s="93"/>
      <c r="P16" s="61"/>
      <c r="Q16" s="71"/>
      <c r="R16" s="48"/>
      <c r="S16" s="48"/>
      <c r="T16" s="48"/>
      <c r="U16" s="48"/>
    </row>
    <row r="17" spans="1:20" x14ac:dyDescent="0.2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94"/>
      <c r="O17" s="92"/>
      <c r="P17" s="92"/>
    </row>
    <row r="18" spans="1:20" x14ac:dyDescent="0.2">
      <c r="A18" s="450" t="str">
        <f>'3.1'!A4</f>
        <v>2022</v>
      </c>
      <c r="B18" s="559" t="s">
        <v>232</v>
      </c>
      <c r="C18" s="559"/>
      <c r="D18" s="559"/>
      <c r="E18" s="559"/>
      <c r="F18" s="559"/>
      <c r="G18" s="559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 x14ac:dyDescent="0.2">
      <c r="A19" s="364"/>
      <c r="B19" s="561" t="s">
        <v>5</v>
      </c>
      <c r="C19" s="561"/>
      <c r="D19" s="561"/>
      <c r="E19" s="561"/>
      <c r="F19" s="561"/>
      <c r="G19" s="561"/>
      <c r="H19" s="78" t="str">
        <f>A24</f>
        <v>VO z vvn</v>
      </c>
      <c r="I19" s="86">
        <f>(B24+D24+F24)/'6.1, 6.2'!B25</f>
        <v>7.6302955647022025E-2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 x14ac:dyDescent="0.2">
      <c r="A20" s="360"/>
      <c r="B20" s="558" t="s">
        <v>63</v>
      </c>
      <c r="C20" s="558"/>
      <c r="D20" s="558" t="s">
        <v>64</v>
      </c>
      <c r="E20" s="558"/>
      <c r="F20" s="558" t="s">
        <v>65</v>
      </c>
      <c r="G20" s="558"/>
      <c r="H20" s="78" t="str">
        <f>A25</f>
        <v>VO z vn</v>
      </c>
      <c r="I20" s="86">
        <f>(B25+D25+F25)/'6.1, 6.2'!C25</f>
        <v>4.5605406524051852E-2</v>
      </c>
      <c r="J20" s="87" t="str">
        <f t="shared" ref="J20:J26" si="1">A10</f>
        <v>PE</v>
      </c>
      <c r="K20" s="76">
        <f t="shared" si="0"/>
        <v>64543.751999999993</v>
      </c>
      <c r="L20" s="87" t="str">
        <f t="shared" ref="L20:L26" si="2">A10</f>
        <v>PE</v>
      </c>
      <c r="M20" s="85">
        <f>K20/'6.1, 6.2'!C5</f>
        <v>7.3141654635351409E-3</v>
      </c>
      <c r="N20" s="95"/>
      <c r="O20" s="91"/>
      <c r="P20" s="97"/>
      <c r="Q20" s="71"/>
      <c r="R20" s="75"/>
      <c r="S20" s="75"/>
      <c r="T20" s="75"/>
    </row>
    <row r="21" spans="1:20" x14ac:dyDescent="0.2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 *)</v>
      </c>
      <c r="I21" s="86">
        <f>(B26+D26+F26)/'6.1, 6.2'!D25</f>
        <v>4.059951335878182E-2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 x14ac:dyDescent="0.2">
      <c r="A22" s="565" t="s">
        <v>53</v>
      </c>
      <c r="B22" s="567">
        <f>SUM(B23,D23,F23)</f>
        <v>645726.01509918994</v>
      </c>
      <c r="C22" s="567"/>
      <c r="D22" s="567"/>
      <c r="E22" s="567"/>
      <c r="F22" s="567"/>
      <c r="G22" s="567"/>
      <c r="H22" s="78" t="str">
        <f>A27</f>
        <v>MOO *)</v>
      </c>
      <c r="I22" s="86">
        <f>(B27+D27+F27)/'6.1, 6.2'!E25</f>
        <v>4.8766282240853914E-2</v>
      </c>
      <c r="J22" s="87" t="str">
        <f t="shared" si="1"/>
        <v>PSE</v>
      </c>
      <c r="K22" s="76">
        <f t="shared" si="0"/>
        <v>29745.39699999999</v>
      </c>
      <c r="L22" s="87" t="str">
        <f t="shared" si="2"/>
        <v>PSE</v>
      </c>
      <c r="M22" s="85">
        <f>K22/'6.1, 6.2'!E5</f>
        <v>3.2581521875007E-2</v>
      </c>
      <c r="N22" s="95"/>
      <c r="O22" s="91"/>
      <c r="P22" s="97"/>
      <c r="Q22" s="71"/>
      <c r="R22" s="23"/>
      <c r="S22" s="23"/>
      <c r="T22" s="23"/>
    </row>
    <row r="23" spans="1:20" x14ac:dyDescent="0.2">
      <c r="A23" s="566"/>
      <c r="B23" s="327">
        <f>SUM(B24:B27)</f>
        <v>222813.94466671802</v>
      </c>
      <c r="C23" s="372">
        <v>4.9156042494813416E-2</v>
      </c>
      <c r="D23" s="327">
        <f>SUM(D24:D27)</f>
        <v>214935.98140337522</v>
      </c>
      <c r="E23" s="372">
        <v>5.0624075412724519E-2</v>
      </c>
      <c r="F23" s="327">
        <f>SUM(F24:F27)</f>
        <v>207976.08902909677</v>
      </c>
      <c r="G23" s="372">
        <v>5.0913918512509621E-2</v>
      </c>
      <c r="H23" s="68"/>
      <c r="I23" s="68"/>
      <c r="J23" s="87" t="str">
        <f t="shared" si="1"/>
        <v>VE</v>
      </c>
      <c r="K23" s="76">
        <f t="shared" si="0"/>
        <v>5687.3519999999999</v>
      </c>
      <c r="L23" s="87" t="str">
        <f t="shared" si="2"/>
        <v>VE</v>
      </c>
      <c r="M23" s="85">
        <f>K23/'6.1, 6.2'!F5</f>
        <v>1.1509423528818348E-2</v>
      </c>
      <c r="N23" s="95"/>
      <c r="O23" s="91"/>
      <c r="P23" s="97"/>
      <c r="Q23" s="71"/>
      <c r="R23" s="74"/>
      <c r="S23" s="75"/>
      <c r="T23" s="75"/>
    </row>
    <row r="24" spans="1:20" x14ac:dyDescent="0.2">
      <c r="A24" s="18" t="s">
        <v>8</v>
      </c>
      <c r="B24" s="23">
        <v>44093.271000000001</v>
      </c>
      <c r="C24" s="361">
        <v>7.1174195305107879E-2</v>
      </c>
      <c r="D24" s="23">
        <v>49990.853999999992</v>
      </c>
      <c r="E24" s="361">
        <v>7.716440382920986E-2</v>
      </c>
      <c r="F24" s="23">
        <v>49636.595000000001</v>
      </c>
      <c r="G24" s="361">
        <v>8.0553637429363403E-2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 x14ac:dyDescent="0.2">
      <c r="A25" s="18" t="s">
        <v>9</v>
      </c>
      <c r="B25" s="23">
        <v>85336.967000000004</v>
      </c>
      <c r="C25" s="361">
        <v>4.5458545555507171E-2</v>
      </c>
      <c r="D25" s="23">
        <v>90375.414999999906</v>
      </c>
      <c r="E25" s="361">
        <v>4.5770999709393544E-2</v>
      </c>
      <c r="F25" s="23">
        <v>89863.218999999997</v>
      </c>
      <c r="G25" s="361">
        <v>4.5579401247918185E-2</v>
      </c>
      <c r="H25" s="68"/>
      <c r="I25" s="68"/>
      <c r="J25" s="87" t="str">
        <f t="shared" si="1"/>
        <v>VTE</v>
      </c>
      <c r="K25" s="76">
        <f t="shared" si="0"/>
        <v>30.838999999999999</v>
      </c>
      <c r="L25" s="87" t="str">
        <f t="shared" si="2"/>
        <v>VTE</v>
      </c>
      <c r="M25" s="85">
        <f>K25/'6.1, 6.2'!H5</f>
        <v>2.3638938067369676E-4</v>
      </c>
      <c r="N25" s="95"/>
      <c r="O25" s="96"/>
      <c r="P25" s="92"/>
    </row>
    <row r="26" spans="1:20" ht="13.5" x14ac:dyDescent="0.2">
      <c r="A26" s="18" t="s">
        <v>333</v>
      </c>
      <c r="B26" s="23">
        <v>25947.567479477111</v>
      </c>
      <c r="C26" s="361">
        <v>4.1450798347788774E-2</v>
      </c>
      <c r="D26" s="23">
        <v>23729.373143623809</v>
      </c>
      <c r="E26" s="74">
        <v>4.228694167805748E-2</v>
      </c>
      <c r="F26" s="23">
        <v>25055.689122872012</v>
      </c>
      <c r="G26" s="74">
        <v>3.833541596971473E-2</v>
      </c>
      <c r="H26" s="68"/>
      <c r="I26" s="68"/>
      <c r="J26" s="87" t="str">
        <f t="shared" si="1"/>
        <v>FVE</v>
      </c>
      <c r="K26" s="76">
        <f t="shared" si="0"/>
        <v>67094.628999999986</v>
      </c>
      <c r="L26" s="87" t="str">
        <f t="shared" si="2"/>
        <v>FVE</v>
      </c>
      <c r="M26" s="85">
        <f>K26/'6.1, 6.2'!I5</f>
        <v>7.9796682565908189E-2</v>
      </c>
      <c r="N26" s="95"/>
      <c r="O26" s="96"/>
      <c r="P26" s="92"/>
    </row>
    <row r="27" spans="1:20" ht="13.5" x14ac:dyDescent="0.2">
      <c r="A27" s="444" t="s">
        <v>334</v>
      </c>
      <c r="B27" s="250">
        <v>67436.1391872409</v>
      </c>
      <c r="C27" s="362">
        <v>4.7825568447105213E-2</v>
      </c>
      <c r="D27" s="250">
        <v>50840.339259751498</v>
      </c>
      <c r="E27" s="363">
        <v>4.7862614019313882E-2</v>
      </c>
      <c r="F27" s="250">
        <v>43420.585906224718</v>
      </c>
      <c r="G27" s="363">
        <v>5.147682481218796E-2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 x14ac:dyDescent="0.2">
      <c r="A28" s="570" t="s">
        <v>411</v>
      </c>
      <c r="B28" s="570"/>
      <c r="C28" s="570"/>
      <c r="D28" s="570"/>
      <c r="E28" s="570"/>
      <c r="F28" s="48"/>
      <c r="G28" s="77" t="s">
        <v>306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 x14ac:dyDescent="0.2">
      <c r="A29" s="571"/>
      <c r="B29" s="571"/>
      <c r="C29" s="571"/>
      <c r="D29" s="571"/>
      <c r="E29" s="571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 x14ac:dyDescent="0.2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  <c r="N30" s="92"/>
      <c r="O30" s="92"/>
      <c r="P30" s="92"/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 x14ac:dyDescent="0.2">
      <c r="H32" s="87" t="str">
        <f t="shared" si="3"/>
        <v>PE</v>
      </c>
      <c r="I32" s="88">
        <f t="shared" si="4"/>
        <v>1.386745055884857E-2</v>
      </c>
      <c r="J32" s="87" t="str">
        <f t="shared" si="5"/>
        <v>PE</v>
      </c>
      <c r="K32" s="70">
        <f t="shared" si="6"/>
        <v>24454.094999999998</v>
      </c>
      <c r="L32" s="70">
        <f t="shared" si="7"/>
        <v>20005.441999999999</v>
      </c>
      <c r="M32" s="70">
        <f t="shared" si="8"/>
        <v>20084.215</v>
      </c>
      <c r="N32" s="92"/>
      <c r="O32" s="92"/>
      <c r="P32" s="92"/>
    </row>
    <row r="33" spans="8:16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 x14ac:dyDescent="0.2">
      <c r="H34" s="87" t="str">
        <f t="shared" si="3"/>
        <v>PSE</v>
      </c>
      <c r="I34" s="88">
        <f t="shared" si="4"/>
        <v>3.3406271618414266E-2</v>
      </c>
      <c r="J34" s="87" t="str">
        <f t="shared" si="5"/>
        <v>PSE</v>
      </c>
      <c r="K34" s="70">
        <f t="shared" si="6"/>
        <v>11295.783999999996</v>
      </c>
      <c r="L34" s="70">
        <f t="shared" si="7"/>
        <v>10149.011999999993</v>
      </c>
      <c r="M34" s="70">
        <f t="shared" si="8"/>
        <v>8300.6010000000006</v>
      </c>
      <c r="N34" s="92"/>
      <c r="O34" s="92"/>
      <c r="P34" s="92"/>
    </row>
    <row r="35" spans="8:16" ht="12.75" customHeight="1" x14ac:dyDescent="0.2">
      <c r="H35" s="87" t="str">
        <f t="shared" si="3"/>
        <v>VE</v>
      </c>
      <c r="I35" s="88">
        <f t="shared" si="4"/>
        <v>6.7304883592814906E-3</v>
      </c>
      <c r="J35" s="87" t="str">
        <f t="shared" si="5"/>
        <v>VE</v>
      </c>
      <c r="K35" s="70">
        <f t="shared" si="6"/>
        <v>2735.03</v>
      </c>
      <c r="L35" s="70">
        <f t="shared" si="7"/>
        <v>1726.694</v>
      </c>
      <c r="M35" s="70">
        <f t="shared" si="8"/>
        <v>1225.6279999999999</v>
      </c>
      <c r="N35" s="92"/>
      <c r="O35" s="92"/>
      <c r="P35" s="92"/>
    </row>
    <row r="36" spans="8:16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 x14ac:dyDescent="0.2">
      <c r="H37" s="87" t="str">
        <f t="shared" si="3"/>
        <v>VTE</v>
      </c>
      <c r="I37" s="88">
        <f t="shared" si="4"/>
        <v>6.6291037098232099E-4</v>
      </c>
      <c r="J37" s="87" t="str">
        <f t="shared" si="5"/>
        <v>VTE</v>
      </c>
      <c r="K37" s="70">
        <f t="shared" si="6"/>
        <v>15.343</v>
      </c>
      <c r="L37" s="70">
        <f t="shared" si="7"/>
        <v>7.4889999999999999</v>
      </c>
      <c r="M37" s="70">
        <f t="shared" si="8"/>
        <v>8.0069999999999997</v>
      </c>
      <c r="N37" s="92"/>
      <c r="O37" s="92"/>
      <c r="P37" s="92"/>
    </row>
    <row r="38" spans="8:16" ht="12.75" customHeight="1" x14ac:dyDescent="0.2">
      <c r="H38" s="87" t="str">
        <f t="shared" si="3"/>
        <v>FVE</v>
      </c>
      <c r="I38" s="88">
        <f t="shared" si="4"/>
        <v>7.663272765279662E-2</v>
      </c>
      <c r="J38" s="87" t="str">
        <f t="shared" si="5"/>
        <v>FVE</v>
      </c>
      <c r="K38" s="70">
        <f t="shared" si="6"/>
        <v>18154.413999999939</v>
      </c>
      <c r="L38" s="70">
        <f t="shared" si="7"/>
        <v>23799.55900000003</v>
      </c>
      <c r="M38" s="70">
        <f t="shared" si="8"/>
        <v>25140.656000000021</v>
      </c>
      <c r="N38" s="92"/>
      <c r="O38" s="92"/>
      <c r="P38" s="92"/>
    </row>
    <row r="39" spans="8:16" x14ac:dyDescent="0.2">
      <c r="N39" s="92"/>
      <c r="O39" s="92"/>
      <c r="P39" s="92"/>
    </row>
    <row r="40" spans="8:16" x14ac:dyDescent="0.2">
      <c r="N40" s="92"/>
      <c r="O40" s="92"/>
      <c r="P40" s="92"/>
    </row>
    <row r="41" spans="8:16" x14ac:dyDescent="0.2">
      <c r="N41" s="92"/>
      <c r="O41" s="92"/>
      <c r="P41" s="92"/>
    </row>
    <row r="42" spans="8:16" x14ac:dyDescent="0.2">
      <c r="N42" s="92"/>
      <c r="O42" s="92"/>
      <c r="P42" s="92"/>
    </row>
    <row r="43" spans="8:16" x14ac:dyDescent="0.2">
      <c r="N43" s="92"/>
      <c r="O43" s="92"/>
      <c r="P43" s="92"/>
    </row>
    <row r="44" spans="8:16" x14ac:dyDescent="0.2">
      <c r="N44" s="92"/>
      <c r="O44" s="92"/>
      <c r="P44" s="92"/>
    </row>
    <row r="45" spans="8:16" x14ac:dyDescent="0.2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20.25" x14ac:dyDescent="0.3">
      <c r="A1" s="377" t="s">
        <v>426</v>
      </c>
      <c r="M1" s="51"/>
      <c r="N1" s="217" t="str">
        <f>'3.1'!N1</f>
        <v>II. čtvrtletí 2022</v>
      </c>
    </row>
    <row r="2" spans="1:14" ht="6" customHeight="1" x14ac:dyDescent="0.2"/>
    <row r="3" spans="1:14" ht="12.75" customHeight="1" x14ac:dyDescent="0.2">
      <c r="A3" s="537" t="str">
        <f>'3.1'!A4</f>
        <v>2022</v>
      </c>
      <c r="B3" s="534" t="s">
        <v>180</v>
      </c>
      <c r="C3" s="531"/>
      <c r="D3" s="532"/>
      <c r="E3" s="534" t="s">
        <v>182</v>
      </c>
      <c r="F3" s="531"/>
      <c r="G3" s="532"/>
      <c r="H3" s="534" t="s">
        <v>183</v>
      </c>
      <c r="I3" s="531"/>
      <c r="J3" s="532"/>
      <c r="K3" s="534" t="s">
        <v>184</v>
      </c>
      <c r="L3" s="531"/>
      <c r="M3" s="532"/>
      <c r="N3" s="531" t="s">
        <v>53</v>
      </c>
    </row>
    <row r="4" spans="1:14" x14ac:dyDescent="0.2">
      <c r="A4" s="538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6" t="s">
        <v>69</v>
      </c>
      <c r="L4" s="385" t="s">
        <v>70</v>
      </c>
      <c r="M4" s="390" t="s">
        <v>71</v>
      </c>
      <c r="N4" s="584"/>
    </row>
    <row r="5" spans="1:14" ht="12.75" customHeight="1" x14ac:dyDescent="0.2">
      <c r="A5" s="535" t="s">
        <v>276</v>
      </c>
      <c r="B5" s="542">
        <f>SUM(B6:D6)</f>
        <v>-3140.3056380000012</v>
      </c>
      <c r="C5" s="543"/>
      <c r="D5" s="544"/>
      <c r="E5" s="542">
        <f>SUM(E6:G6)</f>
        <v>-2124.1244020000004</v>
      </c>
      <c r="F5" s="543"/>
      <c r="G5" s="544"/>
      <c r="H5" s="542">
        <f>SUM(H6:J6)</f>
        <v>0</v>
      </c>
      <c r="I5" s="543"/>
      <c r="J5" s="544"/>
      <c r="K5" s="542">
        <f>SUM(K6:M6)</f>
        <v>0</v>
      </c>
      <c r="L5" s="543"/>
      <c r="M5" s="544"/>
      <c r="N5" s="585">
        <f>SUM(B6:M6)</f>
        <v>-5264.430040000002</v>
      </c>
    </row>
    <row r="6" spans="1:14" x14ac:dyDescent="0.2">
      <c r="A6" s="536"/>
      <c r="B6" s="323">
        <f>B7+B18</f>
        <v>-1025.9945870000006</v>
      </c>
      <c r="C6" s="313">
        <f t="shared" ref="C6:M6" si="0">C7+C18</f>
        <v>-697.31239500000038</v>
      </c>
      <c r="D6" s="318">
        <f t="shared" si="0"/>
        <v>-1416.9986560000002</v>
      </c>
      <c r="E6" s="323">
        <f t="shared" si="0"/>
        <v>-535.08444600000007</v>
      </c>
      <c r="F6" s="313">
        <f t="shared" si="0"/>
        <v>-496.11373200000025</v>
      </c>
      <c r="G6" s="318">
        <f t="shared" si="0"/>
        <v>-1092.9262239999998</v>
      </c>
      <c r="H6" s="323">
        <f t="shared" si="0"/>
        <v>0</v>
      </c>
      <c r="I6" s="313">
        <f t="shared" si="0"/>
        <v>0</v>
      </c>
      <c r="J6" s="318">
        <f t="shared" si="0"/>
        <v>0</v>
      </c>
      <c r="K6" s="323">
        <f t="shared" si="0"/>
        <v>0</v>
      </c>
      <c r="L6" s="313">
        <f t="shared" si="0"/>
        <v>0</v>
      </c>
      <c r="M6" s="318">
        <f t="shared" si="0"/>
        <v>0</v>
      </c>
      <c r="N6" s="586"/>
    </row>
    <row r="7" spans="1:14" x14ac:dyDescent="0.2">
      <c r="A7" s="394" t="s">
        <v>84</v>
      </c>
      <c r="B7" s="387">
        <f>B8+B13</f>
        <v>-2675.1978860000004</v>
      </c>
      <c r="C7" s="382">
        <f t="shared" ref="C7:M7" si="1">C8+C13</f>
        <v>-2329.3023440000002</v>
      </c>
      <c r="D7" s="391">
        <f t="shared" si="1"/>
        <v>-2957.2026730000002</v>
      </c>
      <c r="E7" s="387">
        <f t="shared" si="1"/>
        <v>-2238.4756400000001</v>
      </c>
      <c r="F7" s="382">
        <f t="shared" si="1"/>
        <v>-2042.8691190000002</v>
      </c>
      <c r="G7" s="391">
        <f t="shared" si="1"/>
        <v>-2121.6149789999999</v>
      </c>
      <c r="H7" s="387">
        <f t="shared" si="1"/>
        <v>0</v>
      </c>
      <c r="I7" s="382">
        <f t="shared" si="1"/>
        <v>0</v>
      </c>
      <c r="J7" s="391">
        <f t="shared" si="1"/>
        <v>0</v>
      </c>
      <c r="K7" s="387">
        <f t="shared" si="1"/>
        <v>0</v>
      </c>
      <c r="L7" s="382">
        <f t="shared" si="1"/>
        <v>0</v>
      </c>
      <c r="M7" s="391">
        <f t="shared" si="1"/>
        <v>0</v>
      </c>
      <c r="N7" s="383">
        <f>SUM(B7:M7)</f>
        <v>-14364.662641000003</v>
      </c>
    </row>
    <row r="8" spans="1:14" x14ac:dyDescent="0.2">
      <c r="A8" s="395" t="s">
        <v>72</v>
      </c>
      <c r="B8" s="388">
        <f>SUM(B9:B12)</f>
        <v>-2675.0640000000003</v>
      </c>
      <c r="C8" s="384">
        <f t="shared" ref="C8:M8" si="2">SUM(C9:C12)</f>
        <v>-2329.194</v>
      </c>
      <c r="D8" s="392">
        <f t="shared" si="2"/>
        <v>-2957.0790000000002</v>
      </c>
      <c r="E8" s="388">
        <f t="shared" si="2"/>
        <v>-2238.424</v>
      </c>
      <c r="F8" s="384">
        <f t="shared" si="2"/>
        <v>-2042.8420000000001</v>
      </c>
      <c r="G8" s="392">
        <f t="shared" si="2"/>
        <v>-2121.1610000000001</v>
      </c>
      <c r="H8" s="388">
        <f t="shared" si="2"/>
        <v>0</v>
      </c>
      <c r="I8" s="384">
        <f t="shared" si="2"/>
        <v>0</v>
      </c>
      <c r="J8" s="392">
        <f t="shared" si="2"/>
        <v>0</v>
      </c>
      <c r="K8" s="388">
        <f t="shared" si="2"/>
        <v>0</v>
      </c>
      <c r="L8" s="384">
        <f t="shared" si="2"/>
        <v>0</v>
      </c>
      <c r="M8" s="392">
        <f t="shared" si="2"/>
        <v>0</v>
      </c>
      <c r="N8" s="383">
        <f>SUM(B8:M8)</f>
        <v>-14363.763999999999</v>
      </c>
    </row>
    <row r="9" spans="1:14" x14ac:dyDescent="0.2">
      <c r="A9" s="397" t="s">
        <v>73</v>
      </c>
      <c r="B9" s="321">
        <v>-4.9180000000000001</v>
      </c>
      <c r="C9" s="309">
        <v>-0.94299999999999995</v>
      </c>
      <c r="D9" s="316">
        <v>-0.35099999999999998</v>
      </c>
      <c r="E9" s="321">
        <v>-1.0860000000000001</v>
      </c>
      <c r="F9" s="309">
        <v>-1.4650000000000001</v>
      </c>
      <c r="G9" s="316">
        <v>-10.635999999999999</v>
      </c>
      <c r="H9" s="321">
        <v>0</v>
      </c>
      <c r="I9" s="309">
        <v>0</v>
      </c>
      <c r="J9" s="316">
        <v>0</v>
      </c>
      <c r="K9" s="321">
        <v>0</v>
      </c>
      <c r="L9" s="309">
        <v>0</v>
      </c>
      <c r="M9" s="316">
        <v>0</v>
      </c>
      <c r="N9" s="7">
        <f t="shared" ref="N9:N14" si="3">SUM(B9:M9)</f>
        <v>-19.399000000000001</v>
      </c>
    </row>
    <row r="10" spans="1:14" x14ac:dyDescent="0.2">
      <c r="A10" s="397" t="s">
        <v>74</v>
      </c>
      <c r="B10" s="321">
        <v>-719.072</v>
      </c>
      <c r="C10" s="309">
        <v>-379.06099999999998</v>
      </c>
      <c r="D10" s="316">
        <v>-764.99099999999999</v>
      </c>
      <c r="E10" s="321">
        <v>-560.91399999999999</v>
      </c>
      <c r="F10" s="309">
        <v>-368.72399999999999</v>
      </c>
      <c r="G10" s="316">
        <v>-488.80700000000002</v>
      </c>
      <c r="H10" s="321">
        <v>0</v>
      </c>
      <c r="I10" s="309">
        <v>0</v>
      </c>
      <c r="J10" s="316">
        <v>0</v>
      </c>
      <c r="K10" s="321">
        <v>0</v>
      </c>
      <c r="L10" s="309">
        <v>0</v>
      </c>
      <c r="M10" s="316">
        <v>0</v>
      </c>
      <c r="N10" s="7">
        <f t="shared" si="3"/>
        <v>-3281.5690000000004</v>
      </c>
    </row>
    <row r="11" spans="1:14" x14ac:dyDescent="0.2">
      <c r="A11" s="397" t="s">
        <v>75</v>
      </c>
      <c r="B11" s="321">
        <v>-1072.6210000000001</v>
      </c>
      <c r="C11" s="309">
        <v>-1032.039</v>
      </c>
      <c r="D11" s="316">
        <v>-1232.665</v>
      </c>
      <c r="E11" s="321">
        <v>-940.37900000000002</v>
      </c>
      <c r="F11" s="309">
        <v>-848.827</v>
      </c>
      <c r="G11" s="316">
        <v>-818.44899999999996</v>
      </c>
      <c r="H11" s="321">
        <v>0</v>
      </c>
      <c r="I11" s="309">
        <v>0</v>
      </c>
      <c r="J11" s="316">
        <v>0</v>
      </c>
      <c r="K11" s="321">
        <v>0</v>
      </c>
      <c r="L11" s="309">
        <v>0</v>
      </c>
      <c r="M11" s="316">
        <v>0</v>
      </c>
      <c r="N11" s="7">
        <f t="shared" si="3"/>
        <v>-5944.98</v>
      </c>
    </row>
    <row r="12" spans="1:14" x14ac:dyDescent="0.2">
      <c r="A12" s="398" t="s">
        <v>76</v>
      </c>
      <c r="B12" s="321">
        <v>-878.45299999999997</v>
      </c>
      <c r="C12" s="309">
        <v>-917.15099999999995</v>
      </c>
      <c r="D12" s="316">
        <v>-959.072</v>
      </c>
      <c r="E12" s="321">
        <v>-736.04499999999996</v>
      </c>
      <c r="F12" s="309">
        <v>-823.82600000000002</v>
      </c>
      <c r="G12" s="316">
        <v>-803.26900000000001</v>
      </c>
      <c r="H12" s="321">
        <v>0</v>
      </c>
      <c r="I12" s="309">
        <v>0</v>
      </c>
      <c r="J12" s="316">
        <v>0</v>
      </c>
      <c r="K12" s="321">
        <v>0</v>
      </c>
      <c r="L12" s="309">
        <v>0</v>
      </c>
      <c r="M12" s="316">
        <v>0</v>
      </c>
      <c r="N12" s="7">
        <f t="shared" si="3"/>
        <v>-5117.8160000000007</v>
      </c>
    </row>
    <row r="13" spans="1:14" x14ac:dyDescent="0.2">
      <c r="A13" s="394" t="s">
        <v>77</v>
      </c>
      <c r="B13" s="388">
        <f>SUM(B14:B17)</f>
        <v>-0.13388600000000001</v>
      </c>
      <c r="C13" s="384">
        <f t="shared" ref="C13:M13" si="4">SUM(C14:C17)</f>
        <v>-0.108344</v>
      </c>
      <c r="D13" s="392">
        <f t="shared" si="4"/>
        <v>-0.12367299999999999</v>
      </c>
      <c r="E13" s="388">
        <f t="shared" si="4"/>
        <v>-5.1639999999999998E-2</v>
      </c>
      <c r="F13" s="384">
        <f t="shared" si="4"/>
        <v>-2.7119000000000001E-2</v>
      </c>
      <c r="G13" s="392">
        <f t="shared" si="4"/>
        <v>-0.45397900000000002</v>
      </c>
      <c r="H13" s="388">
        <f t="shared" si="4"/>
        <v>0</v>
      </c>
      <c r="I13" s="384">
        <f t="shared" si="4"/>
        <v>0</v>
      </c>
      <c r="J13" s="392">
        <f t="shared" si="4"/>
        <v>0</v>
      </c>
      <c r="K13" s="388">
        <f t="shared" si="4"/>
        <v>0</v>
      </c>
      <c r="L13" s="384">
        <f t="shared" si="4"/>
        <v>0</v>
      </c>
      <c r="M13" s="392">
        <f t="shared" si="4"/>
        <v>0</v>
      </c>
      <c r="N13" s="383">
        <f>SUM(B13:M13)</f>
        <v>-0.89864100000000002</v>
      </c>
    </row>
    <row r="14" spans="1:14" x14ac:dyDescent="0.2">
      <c r="A14" s="396" t="s">
        <v>73</v>
      </c>
      <c r="B14" s="389">
        <v>-8.2899999999999998E-4</v>
      </c>
      <c r="C14" s="381">
        <v>-3.1E-4</v>
      </c>
      <c r="D14" s="393">
        <v>-3.5506999999999997E-2</v>
      </c>
      <c r="E14" s="389">
        <v>-2.1599999999999999E-4</v>
      </c>
      <c r="F14" s="381">
        <v>-6.7600000000000006E-4</v>
      </c>
      <c r="G14" s="393">
        <v>-0.43063000000000001</v>
      </c>
      <c r="H14" s="389">
        <v>0</v>
      </c>
      <c r="I14" s="381">
        <v>0</v>
      </c>
      <c r="J14" s="393">
        <v>0</v>
      </c>
      <c r="K14" s="389">
        <v>0</v>
      </c>
      <c r="L14" s="381">
        <v>0</v>
      </c>
      <c r="M14" s="316">
        <v>0</v>
      </c>
      <c r="N14" s="7">
        <f t="shared" si="3"/>
        <v>-0.46816800000000003</v>
      </c>
    </row>
    <row r="15" spans="1:14" x14ac:dyDescent="0.2">
      <c r="A15" s="397" t="s">
        <v>74</v>
      </c>
      <c r="B15" s="389">
        <v>0</v>
      </c>
      <c r="C15" s="381">
        <v>0</v>
      </c>
      <c r="D15" s="393">
        <v>0</v>
      </c>
      <c r="E15" s="389">
        <v>0</v>
      </c>
      <c r="F15" s="381">
        <v>0</v>
      </c>
      <c r="G15" s="393">
        <v>0</v>
      </c>
      <c r="H15" s="389">
        <v>0</v>
      </c>
      <c r="I15" s="381">
        <v>0</v>
      </c>
      <c r="J15" s="393">
        <v>0</v>
      </c>
      <c r="K15" s="389">
        <v>0</v>
      </c>
      <c r="L15" s="381">
        <v>0</v>
      </c>
      <c r="M15" s="316">
        <v>0</v>
      </c>
      <c r="N15" s="7">
        <f t="shared" ref="N15:N28" si="5">SUM(B15:M15)</f>
        <v>0</v>
      </c>
    </row>
    <row r="16" spans="1:14" x14ac:dyDescent="0.2">
      <c r="A16" s="397" t="s">
        <v>75</v>
      </c>
      <c r="B16" s="389">
        <v>0</v>
      </c>
      <c r="C16" s="381">
        <v>0</v>
      </c>
      <c r="D16" s="393">
        <v>0</v>
      </c>
      <c r="E16" s="389">
        <v>0</v>
      </c>
      <c r="F16" s="381">
        <v>0</v>
      </c>
      <c r="G16" s="393">
        <v>0</v>
      </c>
      <c r="H16" s="389">
        <v>0</v>
      </c>
      <c r="I16" s="381">
        <v>0</v>
      </c>
      <c r="J16" s="393">
        <v>0</v>
      </c>
      <c r="K16" s="389">
        <v>0</v>
      </c>
      <c r="L16" s="381">
        <v>0</v>
      </c>
      <c r="M16" s="316">
        <v>0</v>
      </c>
      <c r="N16" s="7">
        <f t="shared" si="5"/>
        <v>0</v>
      </c>
    </row>
    <row r="17" spans="1:14" x14ac:dyDescent="0.2">
      <c r="A17" s="398" t="s">
        <v>76</v>
      </c>
      <c r="B17" s="389">
        <v>-0.13305700000000001</v>
      </c>
      <c r="C17" s="381">
        <v>-0.10803399999999999</v>
      </c>
      <c r="D17" s="393">
        <v>-8.8165999999999994E-2</v>
      </c>
      <c r="E17" s="389">
        <v>-5.1423999999999997E-2</v>
      </c>
      <c r="F17" s="381">
        <v>-2.6443000000000001E-2</v>
      </c>
      <c r="G17" s="393">
        <v>-2.3349000000000002E-2</v>
      </c>
      <c r="H17" s="389">
        <v>0</v>
      </c>
      <c r="I17" s="381">
        <v>0</v>
      </c>
      <c r="J17" s="393">
        <v>0</v>
      </c>
      <c r="K17" s="389">
        <v>0</v>
      </c>
      <c r="L17" s="381">
        <v>0</v>
      </c>
      <c r="M17" s="316">
        <v>0</v>
      </c>
      <c r="N17" s="7">
        <f t="shared" si="5"/>
        <v>-0.43047300000000005</v>
      </c>
    </row>
    <row r="18" spans="1:14" x14ac:dyDescent="0.2">
      <c r="A18" s="394" t="s">
        <v>85</v>
      </c>
      <c r="B18" s="387">
        <f>B19+B24</f>
        <v>1649.2032989999998</v>
      </c>
      <c r="C18" s="382">
        <f t="shared" ref="C18:M18" si="6">C19+C24</f>
        <v>1631.9899489999998</v>
      </c>
      <c r="D18" s="391">
        <f t="shared" si="6"/>
        <v>1540.204017</v>
      </c>
      <c r="E18" s="387">
        <f t="shared" si="6"/>
        <v>1703.391194</v>
      </c>
      <c r="F18" s="382">
        <f t="shared" si="6"/>
        <v>1546.7553869999999</v>
      </c>
      <c r="G18" s="391">
        <f t="shared" si="6"/>
        <v>1028.6887550000001</v>
      </c>
      <c r="H18" s="387">
        <f t="shared" si="6"/>
        <v>0</v>
      </c>
      <c r="I18" s="382">
        <f t="shared" si="6"/>
        <v>0</v>
      </c>
      <c r="J18" s="391">
        <f t="shared" si="6"/>
        <v>0</v>
      </c>
      <c r="K18" s="387">
        <f t="shared" si="6"/>
        <v>0</v>
      </c>
      <c r="L18" s="382">
        <f t="shared" si="6"/>
        <v>0</v>
      </c>
      <c r="M18" s="391">
        <f t="shared" si="6"/>
        <v>0</v>
      </c>
      <c r="N18" s="383">
        <f>SUM(B18:M18)</f>
        <v>9100.2326009999997</v>
      </c>
    </row>
    <row r="19" spans="1:14" x14ac:dyDescent="0.2">
      <c r="A19" s="394" t="s">
        <v>78</v>
      </c>
      <c r="B19" s="388">
        <f>SUM(B20:B23)</f>
        <v>1573.8539999999998</v>
      </c>
      <c r="C19" s="384">
        <f t="shared" ref="C19:M19" si="7">SUM(C20:C23)</f>
        <v>1564.1669999999999</v>
      </c>
      <c r="D19" s="392">
        <f t="shared" si="7"/>
        <v>1469.953</v>
      </c>
      <c r="E19" s="388">
        <f t="shared" si="7"/>
        <v>1640.2640000000001</v>
      </c>
      <c r="F19" s="384">
        <f t="shared" si="7"/>
        <v>1488.78</v>
      </c>
      <c r="G19" s="392">
        <f t="shared" si="7"/>
        <v>971.02800000000002</v>
      </c>
      <c r="H19" s="388">
        <f t="shared" si="7"/>
        <v>0</v>
      </c>
      <c r="I19" s="384">
        <f t="shared" si="7"/>
        <v>0</v>
      </c>
      <c r="J19" s="392">
        <f t="shared" si="7"/>
        <v>0</v>
      </c>
      <c r="K19" s="388">
        <f t="shared" si="7"/>
        <v>0</v>
      </c>
      <c r="L19" s="384">
        <f t="shared" si="7"/>
        <v>0</v>
      </c>
      <c r="M19" s="392">
        <f t="shared" si="7"/>
        <v>0</v>
      </c>
      <c r="N19" s="383">
        <f>SUM(B19:M19)</f>
        <v>8708.0460000000003</v>
      </c>
    </row>
    <row r="20" spans="1:14" x14ac:dyDescent="0.2">
      <c r="A20" s="396" t="s">
        <v>80</v>
      </c>
      <c r="B20" s="321">
        <v>831.81100000000004</v>
      </c>
      <c r="C20" s="309">
        <v>664.77300000000002</v>
      </c>
      <c r="D20" s="316">
        <v>968.21699999999998</v>
      </c>
      <c r="E20" s="321">
        <v>880.54700000000003</v>
      </c>
      <c r="F20" s="309">
        <v>856.39300000000003</v>
      </c>
      <c r="G20" s="316">
        <v>630.77300000000002</v>
      </c>
      <c r="H20" s="321">
        <v>0</v>
      </c>
      <c r="I20" s="309">
        <v>0</v>
      </c>
      <c r="J20" s="316">
        <v>0</v>
      </c>
      <c r="K20" s="321">
        <v>0</v>
      </c>
      <c r="L20" s="309">
        <v>0</v>
      </c>
      <c r="M20" s="316">
        <v>0</v>
      </c>
      <c r="N20" s="7">
        <f t="shared" si="5"/>
        <v>4832.5140000000001</v>
      </c>
    </row>
    <row r="21" spans="1:14" x14ac:dyDescent="0.2">
      <c r="A21" s="397" t="s">
        <v>81</v>
      </c>
      <c r="B21" s="321">
        <v>734.55899999999997</v>
      </c>
      <c r="C21" s="309">
        <v>898.98099999999999</v>
      </c>
      <c r="D21" s="316">
        <v>501.21699999999998</v>
      </c>
      <c r="E21" s="321">
        <v>751.29100000000005</v>
      </c>
      <c r="F21" s="309">
        <v>624.77800000000002</v>
      </c>
      <c r="G21" s="316">
        <v>331.911</v>
      </c>
      <c r="H21" s="321">
        <v>0</v>
      </c>
      <c r="I21" s="309">
        <v>0</v>
      </c>
      <c r="J21" s="316">
        <v>0</v>
      </c>
      <c r="K21" s="321">
        <v>0</v>
      </c>
      <c r="L21" s="309">
        <v>0</v>
      </c>
      <c r="M21" s="316">
        <v>0</v>
      </c>
      <c r="N21" s="7">
        <f t="shared" si="5"/>
        <v>3842.7370000000001</v>
      </c>
    </row>
    <row r="22" spans="1:14" x14ac:dyDescent="0.2">
      <c r="A22" s="397" t="s">
        <v>82</v>
      </c>
      <c r="B22" s="321">
        <v>0.92700000000000005</v>
      </c>
      <c r="C22" s="309">
        <v>8.1000000000000003E-2</v>
      </c>
      <c r="D22" s="316">
        <v>5.2999999999999999E-2</v>
      </c>
      <c r="E22" s="321">
        <v>3.9340000000000002</v>
      </c>
      <c r="F22" s="309">
        <v>7.4610000000000003</v>
      </c>
      <c r="G22" s="316">
        <v>6.9409999999999998</v>
      </c>
      <c r="H22" s="321">
        <v>0</v>
      </c>
      <c r="I22" s="309">
        <v>0</v>
      </c>
      <c r="J22" s="316">
        <v>0</v>
      </c>
      <c r="K22" s="321">
        <v>0</v>
      </c>
      <c r="L22" s="309">
        <v>0</v>
      </c>
      <c r="M22" s="316">
        <v>0</v>
      </c>
      <c r="N22" s="7">
        <f t="shared" si="5"/>
        <v>19.396999999999998</v>
      </c>
    </row>
    <row r="23" spans="1:14" x14ac:dyDescent="0.2">
      <c r="A23" s="398" t="s">
        <v>83</v>
      </c>
      <c r="B23" s="321">
        <v>6.5570000000000004</v>
      </c>
      <c r="C23" s="309">
        <v>0.33200000000000002</v>
      </c>
      <c r="D23" s="316">
        <v>0.46600000000000003</v>
      </c>
      <c r="E23" s="321">
        <v>4.492</v>
      </c>
      <c r="F23" s="309">
        <v>0.14799999999999999</v>
      </c>
      <c r="G23" s="316">
        <v>1.403</v>
      </c>
      <c r="H23" s="321">
        <v>0</v>
      </c>
      <c r="I23" s="309">
        <v>0</v>
      </c>
      <c r="J23" s="316">
        <v>0</v>
      </c>
      <c r="K23" s="321">
        <v>0</v>
      </c>
      <c r="L23" s="309">
        <v>0</v>
      </c>
      <c r="M23" s="316">
        <v>0</v>
      </c>
      <c r="N23" s="7">
        <f t="shared" si="5"/>
        <v>13.398000000000001</v>
      </c>
    </row>
    <row r="24" spans="1:14" x14ac:dyDescent="0.2">
      <c r="A24" s="394" t="s">
        <v>79</v>
      </c>
      <c r="B24" s="388">
        <f>SUM(B25:B28)</f>
        <v>75.349298999999988</v>
      </c>
      <c r="C24" s="384">
        <f t="shared" ref="C24:M24" si="8">SUM(C25:C28)</f>
        <v>67.822948999999994</v>
      </c>
      <c r="D24" s="392">
        <f t="shared" si="8"/>
        <v>70.25101699999999</v>
      </c>
      <c r="E24" s="388">
        <f t="shared" si="8"/>
        <v>63.127194000000003</v>
      </c>
      <c r="F24" s="384">
        <f t="shared" si="8"/>
        <v>57.975386999999998</v>
      </c>
      <c r="G24" s="392">
        <f t="shared" si="8"/>
        <v>57.660755000000009</v>
      </c>
      <c r="H24" s="388">
        <f t="shared" si="8"/>
        <v>0</v>
      </c>
      <c r="I24" s="384">
        <f t="shared" si="8"/>
        <v>0</v>
      </c>
      <c r="J24" s="392">
        <f t="shared" si="8"/>
        <v>0</v>
      </c>
      <c r="K24" s="388">
        <f t="shared" si="8"/>
        <v>0</v>
      </c>
      <c r="L24" s="384">
        <f t="shared" si="8"/>
        <v>0</v>
      </c>
      <c r="M24" s="392">
        <f t="shared" si="8"/>
        <v>0</v>
      </c>
      <c r="N24" s="383">
        <f>SUM(B24:M24)</f>
        <v>392.18660099999994</v>
      </c>
    </row>
    <row r="25" spans="1:14" x14ac:dyDescent="0.2">
      <c r="A25" s="396" t="s">
        <v>80</v>
      </c>
      <c r="B25" s="321">
        <v>75.192429999999987</v>
      </c>
      <c r="C25" s="309">
        <v>67.691559999999996</v>
      </c>
      <c r="D25" s="316">
        <v>70.125271999999995</v>
      </c>
      <c r="E25" s="321">
        <v>61.033138000000001</v>
      </c>
      <c r="F25" s="309">
        <v>55.724694999999997</v>
      </c>
      <c r="G25" s="316">
        <v>55.570369000000007</v>
      </c>
      <c r="H25" s="321">
        <v>0</v>
      </c>
      <c r="I25" s="309">
        <v>0</v>
      </c>
      <c r="J25" s="316">
        <v>0</v>
      </c>
      <c r="K25" s="321">
        <v>0</v>
      </c>
      <c r="L25" s="309">
        <v>0</v>
      </c>
      <c r="M25" s="316">
        <v>0</v>
      </c>
      <c r="N25" s="7">
        <f t="shared" si="5"/>
        <v>385.33746400000001</v>
      </c>
    </row>
    <row r="26" spans="1:14" x14ac:dyDescent="0.2">
      <c r="A26" s="397" t="s">
        <v>81</v>
      </c>
      <c r="B26" s="321">
        <v>0</v>
      </c>
      <c r="C26" s="309">
        <v>0</v>
      </c>
      <c r="D26" s="316">
        <v>0</v>
      </c>
      <c r="E26" s="321">
        <v>0</v>
      </c>
      <c r="F26" s="309">
        <v>0</v>
      </c>
      <c r="G26" s="316">
        <v>0</v>
      </c>
      <c r="H26" s="321">
        <v>0</v>
      </c>
      <c r="I26" s="309">
        <v>0</v>
      </c>
      <c r="J26" s="316">
        <v>0</v>
      </c>
      <c r="K26" s="321">
        <v>0</v>
      </c>
      <c r="L26" s="309">
        <v>0</v>
      </c>
      <c r="M26" s="316">
        <v>0</v>
      </c>
      <c r="N26" s="7">
        <f t="shared" si="5"/>
        <v>0</v>
      </c>
    </row>
    <row r="27" spans="1:14" x14ac:dyDescent="0.2">
      <c r="A27" s="397" t="s">
        <v>82</v>
      </c>
      <c r="B27" s="321">
        <v>0</v>
      </c>
      <c r="C27" s="309">
        <v>0</v>
      </c>
      <c r="D27" s="316">
        <v>0</v>
      </c>
      <c r="E27" s="321">
        <v>0</v>
      </c>
      <c r="F27" s="309">
        <v>0</v>
      </c>
      <c r="G27" s="316">
        <v>0</v>
      </c>
      <c r="H27" s="321">
        <v>0</v>
      </c>
      <c r="I27" s="309">
        <v>0</v>
      </c>
      <c r="J27" s="316">
        <v>0</v>
      </c>
      <c r="K27" s="321">
        <v>0</v>
      </c>
      <c r="L27" s="309">
        <v>0</v>
      </c>
      <c r="M27" s="316">
        <v>0</v>
      </c>
      <c r="N27" s="7">
        <f t="shared" si="5"/>
        <v>0</v>
      </c>
    </row>
    <row r="28" spans="1:14" x14ac:dyDescent="0.2">
      <c r="A28" s="398" t="s">
        <v>83</v>
      </c>
      <c r="B28" s="322">
        <v>0.15686900000000001</v>
      </c>
      <c r="C28" s="311">
        <v>0.13138900000000001</v>
      </c>
      <c r="D28" s="317">
        <v>0.125745</v>
      </c>
      <c r="E28" s="322">
        <v>2.0940560000000001</v>
      </c>
      <c r="F28" s="311">
        <v>2.2506919999999999</v>
      </c>
      <c r="G28" s="317">
        <v>2.0903860000000001</v>
      </c>
      <c r="H28" s="322">
        <v>0</v>
      </c>
      <c r="I28" s="311">
        <v>0</v>
      </c>
      <c r="J28" s="317">
        <v>0</v>
      </c>
      <c r="K28" s="322">
        <v>0</v>
      </c>
      <c r="L28" s="311">
        <v>0</v>
      </c>
      <c r="M28" s="317">
        <v>0</v>
      </c>
      <c r="N28" s="264">
        <f t="shared" si="5"/>
        <v>6.8491370000000007</v>
      </c>
    </row>
    <row r="29" spans="1:14" x14ac:dyDescent="0.2">
      <c r="A29" s="22"/>
      <c r="N29" s="349" t="s">
        <v>307</v>
      </c>
    </row>
    <row r="30" spans="1:14" ht="12.75" x14ac:dyDescent="0.2">
      <c r="I30" s="52"/>
      <c r="K30" s="378">
        <v>-13.618521999999999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80">
        <v>2540.0412020000003</v>
      </c>
      <c r="K35" s="580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80">
        <v>1707.98</v>
      </c>
      <c r="I39" s="580"/>
      <c r="J39" s="580"/>
    </row>
    <row r="40" spans="7:14" x14ac:dyDescent="0.2">
      <c r="J40" s="24" t="s">
        <v>161</v>
      </c>
      <c r="K40" s="583">
        <v>-2124.1244020000004</v>
      </c>
      <c r="L40" s="583"/>
    </row>
    <row r="41" spans="7:14" ht="10.5" customHeight="1" x14ac:dyDescent="0.2"/>
    <row r="42" spans="7:14" ht="10.5" customHeight="1" x14ac:dyDescent="0.2"/>
    <row r="43" spans="7:14" x14ac:dyDescent="0.2">
      <c r="G43" s="582">
        <v>-1418.4449999999999</v>
      </c>
      <c r="H43" s="582"/>
      <c r="K43" s="379">
        <v>18.335999999999999</v>
      </c>
    </row>
    <row r="44" spans="7:14" x14ac:dyDescent="0.2">
      <c r="L44" s="380">
        <v>12.478133999999999</v>
      </c>
    </row>
    <row r="45" spans="7:14" x14ac:dyDescent="0.2">
      <c r="M45" s="582">
        <v>-2363.2412160000003</v>
      </c>
      <c r="N45" s="582"/>
    </row>
    <row r="46" spans="7:14" ht="10.5" customHeight="1" x14ac:dyDescent="0.2"/>
    <row r="47" spans="7:14" ht="10.5" customHeight="1" x14ac:dyDescent="0.2">
      <c r="J47" s="581">
        <v>-2607.6550000000002</v>
      </c>
      <c r="K47" s="581"/>
      <c r="L47" s="581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 x14ac:dyDescent="0.3">
      <c r="A1" s="307" t="s">
        <v>427</v>
      </c>
      <c r="I1" s="51"/>
      <c r="J1" s="51"/>
      <c r="M1" s="51"/>
      <c r="N1" s="217" t="str">
        <f>'3.1'!N1</f>
        <v>II. čtvrtletí 2022</v>
      </c>
    </row>
    <row r="2" spans="1:14" s="22" customFormat="1" ht="18" x14ac:dyDescent="0.25">
      <c r="A2" s="274" t="s">
        <v>425</v>
      </c>
      <c r="I2" s="51"/>
      <c r="J2" s="51"/>
      <c r="M2" s="51"/>
      <c r="N2" s="116"/>
    </row>
    <row r="3" spans="1:14" ht="6" customHeight="1" x14ac:dyDescent="0.2"/>
    <row r="4" spans="1:14" ht="12.6" customHeight="1" x14ac:dyDescent="0.2">
      <c r="A4" s="537" t="str">
        <f>'3.1'!A4</f>
        <v>2022</v>
      </c>
      <c r="B4" s="537"/>
      <c r="C4" s="401" t="s">
        <v>60</v>
      </c>
      <c r="D4" s="401" t="s">
        <v>61</v>
      </c>
      <c r="E4" s="401" t="s">
        <v>62</v>
      </c>
      <c r="F4" s="401" t="s">
        <v>63</v>
      </c>
      <c r="G4" s="401" t="s">
        <v>64</v>
      </c>
      <c r="H4" s="401" t="s">
        <v>65</v>
      </c>
      <c r="I4" s="401" t="s">
        <v>66</v>
      </c>
      <c r="J4" s="401" t="s">
        <v>67</v>
      </c>
      <c r="K4" s="401" t="s">
        <v>68</v>
      </c>
      <c r="L4" s="401" t="s">
        <v>69</v>
      </c>
      <c r="M4" s="401" t="s">
        <v>70</v>
      </c>
      <c r="N4" s="401" t="s">
        <v>71</v>
      </c>
    </row>
    <row r="5" spans="1:14" ht="12.6" customHeight="1" x14ac:dyDescent="0.2">
      <c r="A5" s="589" t="s">
        <v>54</v>
      </c>
      <c r="B5" s="589"/>
      <c r="C5" s="403">
        <v>11471.720166642001</v>
      </c>
      <c r="D5" s="403">
        <v>11138.466948064501</v>
      </c>
      <c r="E5" s="403">
        <v>10883.1287146953</v>
      </c>
      <c r="F5" s="403">
        <v>10465.3268636219</v>
      </c>
      <c r="G5" s="403">
        <v>8999.7669295371707</v>
      </c>
      <c r="H5" s="403">
        <v>9366.8885738168301</v>
      </c>
      <c r="I5" s="403">
        <v>0</v>
      </c>
      <c r="J5" s="403">
        <v>0</v>
      </c>
      <c r="K5" s="403">
        <v>0</v>
      </c>
      <c r="L5" s="403">
        <v>0</v>
      </c>
      <c r="M5" s="403">
        <v>0</v>
      </c>
      <c r="N5" s="403">
        <v>0</v>
      </c>
    </row>
    <row r="6" spans="1:14" ht="12.6" customHeight="1" x14ac:dyDescent="0.2">
      <c r="A6" s="588" t="s">
        <v>48</v>
      </c>
      <c r="B6" s="588"/>
      <c r="C6" s="400">
        <v>44573</v>
      </c>
      <c r="D6" s="400">
        <v>44593</v>
      </c>
      <c r="E6" s="400">
        <v>44627</v>
      </c>
      <c r="F6" s="400">
        <v>44656</v>
      </c>
      <c r="G6" s="400">
        <v>44706</v>
      </c>
      <c r="H6" s="400">
        <v>44740</v>
      </c>
      <c r="I6" s="400">
        <v>44743</v>
      </c>
      <c r="J6" s="400">
        <v>44774</v>
      </c>
      <c r="K6" s="400">
        <v>44805</v>
      </c>
      <c r="L6" s="400">
        <v>44835</v>
      </c>
      <c r="M6" s="400">
        <v>44866</v>
      </c>
      <c r="N6" s="400">
        <v>44896</v>
      </c>
    </row>
    <row r="7" spans="1:14" ht="12.6" customHeight="1" x14ac:dyDescent="0.2">
      <c r="A7" s="587" t="s">
        <v>332</v>
      </c>
      <c r="B7" s="587"/>
      <c r="C7" s="402">
        <v>0.41666666666666669</v>
      </c>
      <c r="D7" s="402">
        <v>0.54166666666666663</v>
      </c>
      <c r="E7" s="402">
        <v>0.38541666666666669</v>
      </c>
      <c r="F7" s="402">
        <v>0.375</v>
      </c>
      <c r="G7" s="402">
        <v>0.51041666666666663</v>
      </c>
      <c r="H7" s="402">
        <v>0.51041666666666663</v>
      </c>
      <c r="I7" s="402">
        <v>0</v>
      </c>
      <c r="J7" s="402">
        <v>0</v>
      </c>
      <c r="K7" s="402">
        <v>0</v>
      </c>
      <c r="L7" s="402">
        <v>0</v>
      </c>
      <c r="M7" s="402">
        <v>0</v>
      </c>
      <c r="N7" s="402">
        <v>0</v>
      </c>
    </row>
    <row r="8" spans="1:14" ht="12.6" customHeight="1" x14ac:dyDescent="0.2">
      <c r="A8" s="588" t="s">
        <v>57</v>
      </c>
      <c r="B8" s="588"/>
      <c r="C8" s="399">
        <v>5492.1104093080503</v>
      </c>
      <c r="D8" s="399">
        <v>6824.8304619766604</v>
      </c>
      <c r="E8" s="399">
        <v>6082.6849107203698</v>
      </c>
      <c r="F8" s="399">
        <v>5920.6434419156503</v>
      </c>
      <c r="G8" s="399">
        <v>5272.6888071907697</v>
      </c>
      <c r="H8" s="399">
        <v>5109.4354217093496</v>
      </c>
      <c r="I8" s="399">
        <v>0</v>
      </c>
      <c r="J8" s="399">
        <v>0</v>
      </c>
      <c r="K8" s="399">
        <v>0</v>
      </c>
      <c r="L8" s="399">
        <v>0</v>
      </c>
      <c r="M8" s="399">
        <v>0</v>
      </c>
      <c r="N8" s="399">
        <v>0</v>
      </c>
    </row>
    <row r="9" spans="1:14" ht="12.6" customHeight="1" x14ac:dyDescent="0.2">
      <c r="A9" s="588" t="s">
        <v>48</v>
      </c>
      <c r="B9" s="588"/>
      <c r="C9" s="400">
        <v>44562</v>
      </c>
      <c r="D9" s="400">
        <v>44612</v>
      </c>
      <c r="E9" s="400">
        <v>44647</v>
      </c>
      <c r="F9" s="400">
        <v>44667</v>
      </c>
      <c r="G9" s="400">
        <v>44696</v>
      </c>
      <c r="H9" s="400">
        <v>44724</v>
      </c>
      <c r="I9" s="400">
        <v>44743</v>
      </c>
      <c r="J9" s="400">
        <v>44774</v>
      </c>
      <c r="K9" s="400">
        <v>44805</v>
      </c>
      <c r="L9" s="400">
        <v>44835</v>
      </c>
      <c r="M9" s="400">
        <v>44866</v>
      </c>
      <c r="N9" s="400">
        <v>44896</v>
      </c>
    </row>
    <row r="10" spans="1:14" x14ac:dyDescent="0.2">
      <c r="A10" s="587" t="s">
        <v>332</v>
      </c>
      <c r="B10" s="587"/>
      <c r="C10" s="402">
        <v>0.23958333333333334</v>
      </c>
      <c r="D10" s="402">
        <v>0.15625</v>
      </c>
      <c r="E10" s="402">
        <v>3.125E-2</v>
      </c>
      <c r="F10" s="402">
        <v>6.25E-2</v>
      </c>
      <c r="G10" s="402">
        <v>0.22916666666666666</v>
      </c>
      <c r="H10" s="402">
        <v>0.22916666666666666</v>
      </c>
      <c r="I10" s="402">
        <v>0</v>
      </c>
      <c r="J10" s="402">
        <v>0</v>
      </c>
      <c r="K10" s="402">
        <v>0</v>
      </c>
      <c r="L10" s="402">
        <v>0</v>
      </c>
      <c r="M10" s="402">
        <v>0</v>
      </c>
      <c r="N10" s="402">
        <v>0</v>
      </c>
    </row>
    <row r="11" spans="1:14" ht="12.6" customHeight="1" x14ac:dyDescent="0.2">
      <c r="N11" s="349" t="s">
        <v>282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 x14ac:dyDescent="0.25">
      <c r="A1" s="404" t="str">
        <f>"9.2 Denní maxima a minima zatížení brutto ES ČR za "&amp;Q1</f>
        <v>9.2 Denní maxima a minima zatížení brutto ES ČR za II. čtvrtletí 2022</v>
      </c>
      <c r="Q1" s="217" t="str">
        <f>'3.1'!N1</f>
        <v>II. čtvrtletí 2022</v>
      </c>
    </row>
    <row r="2" spans="1:17" ht="6" customHeight="1" x14ac:dyDescent="0.2"/>
    <row r="3" spans="1:17" ht="60" x14ac:dyDescent="0.2">
      <c r="A3" s="535" t="s">
        <v>63</v>
      </c>
      <c r="B3" s="535"/>
      <c r="C3" s="411" t="s">
        <v>224</v>
      </c>
      <c r="D3" s="411" t="s">
        <v>294</v>
      </c>
      <c r="E3" s="411" t="s">
        <v>295</v>
      </c>
      <c r="G3" s="535" t="s">
        <v>64</v>
      </c>
      <c r="H3" s="535"/>
      <c r="I3" s="411" t="s">
        <v>224</v>
      </c>
      <c r="J3" s="411" t="s">
        <v>294</v>
      </c>
      <c r="K3" s="411" t="s">
        <v>295</v>
      </c>
      <c r="M3" s="535" t="s">
        <v>65</v>
      </c>
      <c r="N3" s="535"/>
      <c r="O3" s="411" t="s">
        <v>224</v>
      </c>
      <c r="P3" s="411" t="s">
        <v>294</v>
      </c>
      <c r="Q3" s="411" t="s">
        <v>295</v>
      </c>
    </row>
    <row r="4" spans="1:17" ht="9.75" customHeight="1" x14ac:dyDescent="0.2">
      <c r="A4" s="536"/>
      <c r="B4" s="536"/>
      <c r="C4" s="412" t="s">
        <v>5</v>
      </c>
      <c r="D4" s="412" t="s">
        <v>4</v>
      </c>
      <c r="E4" s="412" t="s">
        <v>4</v>
      </c>
      <c r="G4" s="536"/>
      <c r="H4" s="536"/>
      <c r="I4" s="412" t="s">
        <v>5</v>
      </c>
      <c r="J4" s="412" t="s">
        <v>4</v>
      </c>
      <c r="K4" s="412" t="s">
        <v>4</v>
      </c>
      <c r="M4" s="536"/>
      <c r="N4" s="536"/>
      <c r="O4" s="412" t="s">
        <v>5</v>
      </c>
      <c r="P4" s="412" t="s">
        <v>4</v>
      </c>
      <c r="Q4" s="412" t="s">
        <v>4</v>
      </c>
    </row>
    <row r="5" spans="1:17" ht="12.6" customHeight="1" x14ac:dyDescent="0.2">
      <c r="A5" s="405">
        <v>44652</v>
      </c>
      <c r="B5" s="406">
        <f>A5</f>
        <v>44652</v>
      </c>
      <c r="C5" s="407">
        <v>210677.94726877887</v>
      </c>
      <c r="D5" s="407">
        <v>9801.1185405952292</v>
      </c>
      <c r="E5" s="407">
        <v>7050.80866811121</v>
      </c>
      <c r="G5" s="405">
        <v>44682</v>
      </c>
      <c r="H5" s="406">
        <f>G5</f>
        <v>44682</v>
      </c>
      <c r="I5" s="407">
        <v>156943.27702853113</v>
      </c>
      <c r="J5" s="407">
        <v>7282.7077573769302</v>
      </c>
      <c r="K5" s="407">
        <v>5561.8196384303201</v>
      </c>
      <c r="M5" s="405">
        <v>44713</v>
      </c>
      <c r="N5" s="406">
        <f>M5</f>
        <v>44713</v>
      </c>
      <c r="O5" s="407">
        <v>186524.35921798987</v>
      </c>
      <c r="P5" s="407">
        <v>8822.3411736800499</v>
      </c>
      <c r="Q5" s="407">
        <v>6295.7079960107303</v>
      </c>
    </row>
    <row r="6" spans="1:17" ht="12.6" customHeight="1" x14ac:dyDescent="0.2">
      <c r="A6" s="405">
        <v>44653</v>
      </c>
      <c r="B6" s="406">
        <f t="shared" ref="B6:B34" si="0">A6</f>
        <v>44653</v>
      </c>
      <c r="C6" s="407">
        <v>195333.98812779205</v>
      </c>
      <c r="D6" s="407">
        <v>9428.5365022423994</v>
      </c>
      <c r="E6" s="407">
        <v>6973.6157832811195</v>
      </c>
      <c r="G6" s="405">
        <v>44683</v>
      </c>
      <c r="H6" s="406">
        <f>G6</f>
        <v>44683</v>
      </c>
      <c r="I6" s="407">
        <v>185792.98296142922</v>
      </c>
      <c r="J6" s="407">
        <v>8716.9347351629294</v>
      </c>
      <c r="K6" s="407">
        <v>6189.0144567750403</v>
      </c>
      <c r="M6" s="405">
        <v>44714</v>
      </c>
      <c r="N6" s="406">
        <f>M6</f>
        <v>44714</v>
      </c>
      <c r="O6" s="407">
        <v>186547.62489569484</v>
      </c>
      <c r="P6" s="407">
        <v>8784.8777019406407</v>
      </c>
      <c r="Q6" s="407">
        <v>6304.5092074037302</v>
      </c>
    </row>
    <row r="7" spans="1:17" ht="12.6" customHeight="1" x14ac:dyDescent="0.2">
      <c r="A7" s="405">
        <v>44654</v>
      </c>
      <c r="B7" s="406">
        <f t="shared" si="0"/>
        <v>44654</v>
      </c>
      <c r="C7" s="407">
        <v>193752.41887887323</v>
      </c>
      <c r="D7" s="407">
        <v>9100.5592310618595</v>
      </c>
      <c r="E7" s="407">
        <v>6954.1381995582497</v>
      </c>
      <c r="G7" s="405">
        <v>44684</v>
      </c>
      <c r="H7" s="406">
        <f t="shared" ref="H7:H35" si="1">G7</f>
        <v>44684</v>
      </c>
      <c r="I7" s="407">
        <v>188554.98190829268</v>
      </c>
      <c r="J7" s="407">
        <v>8766.5396897576993</v>
      </c>
      <c r="K7" s="407">
        <v>6417.3042914502803</v>
      </c>
      <c r="M7" s="405">
        <v>44715</v>
      </c>
      <c r="N7" s="406">
        <f t="shared" ref="N7:N34" si="2">M7</f>
        <v>44715</v>
      </c>
      <c r="O7" s="407">
        <v>182834.06731385214</v>
      </c>
      <c r="P7" s="407">
        <v>8730.9280893738596</v>
      </c>
      <c r="Q7" s="407">
        <v>6233.0349030082598</v>
      </c>
    </row>
    <row r="8" spans="1:17" ht="12.6" customHeight="1" x14ac:dyDescent="0.2">
      <c r="A8" s="405">
        <v>44655</v>
      </c>
      <c r="B8" s="406">
        <f t="shared" si="0"/>
        <v>44655</v>
      </c>
      <c r="C8" s="407">
        <v>220323.78712776315</v>
      </c>
      <c r="D8" s="407">
        <v>10303.325511384999</v>
      </c>
      <c r="E8" s="407">
        <v>7660.5976680224103</v>
      </c>
      <c r="G8" s="405">
        <v>44685</v>
      </c>
      <c r="H8" s="406">
        <f t="shared" si="1"/>
        <v>44685</v>
      </c>
      <c r="I8" s="407">
        <v>188884.65582526792</v>
      </c>
      <c r="J8" s="407">
        <v>8817.0095510808696</v>
      </c>
      <c r="K8" s="407">
        <v>6478.3332719546597</v>
      </c>
      <c r="M8" s="405">
        <v>44716</v>
      </c>
      <c r="N8" s="406">
        <f t="shared" si="2"/>
        <v>44716</v>
      </c>
      <c r="O8" s="407">
        <v>158241.35341003822</v>
      </c>
      <c r="P8" s="407">
        <v>7731.4368553444801</v>
      </c>
      <c r="Q8" s="407">
        <v>5589.6985715991304</v>
      </c>
    </row>
    <row r="9" spans="1:17" ht="12.6" customHeight="1" x14ac:dyDescent="0.2">
      <c r="A9" s="405">
        <v>44656</v>
      </c>
      <c r="B9" s="406">
        <f t="shared" si="0"/>
        <v>44656</v>
      </c>
      <c r="C9" s="407">
        <v>222171.05199957464</v>
      </c>
      <c r="D9" s="407">
        <v>10465.3268636219</v>
      </c>
      <c r="E9" s="407">
        <v>7676.6791234024904</v>
      </c>
      <c r="G9" s="405">
        <v>44686</v>
      </c>
      <c r="H9" s="406">
        <f t="shared" si="1"/>
        <v>44686</v>
      </c>
      <c r="I9" s="407">
        <v>188053.07160783303</v>
      </c>
      <c r="J9" s="407">
        <v>8755.90026215137</v>
      </c>
      <c r="K9" s="407">
        <v>6334.09984395213</v>
      </c>
      <c r="M9" s="405">
        <v>44717</v>
      </c>
      <c r="N9" s="406">
        <f t="shared" si="2"/>
        <v>44717</v>
      </c>
      <c r="O9" s="407">
        <v>155255.83597047272</v>
      </c>
      <c r="P9" s="407">
        <v>7347.73168275643</v>
      </c>
      <c r="Q9" s="407">
        <v>5228.3552722865097</v>
      </c>
    </row>
    <row r="10" spans="1:17" ht="12.6" customHeight="1" x14ac:dyDescent="0.2">
      <c r="A10" s="405">
        <v>44657</v>
      </c>
      <c r="B10" s="406">
        <f t="shared" si="0"/>
        <v>44657</v>
      </c>
      <c r="C10" s="407">
        <v>214042.06728741969</v>
      </c>
      <c r="D10" s="407">
        <v>10036.906314420599</v>
      </c>
      <c r="E10" s="407">
        <v>7529.9209903315796</v>
      </c>
      <c r="G10" s="405">
        <v>44687</v>
      </c>
      <c r="H10" s="406">
        <f t="shared" si="1"/>
        <v>44687</v>
      </c>
      <c r="I10" s="407">
        <v>185342.53512154863</v>
      </c>
      <c r="J10" s="407">
        <v>8846.1177287635601</v>
      </c>
      <c r="K10" s="407">
        <v>6292.8489400416001</v>
      </c>
      <c r="M10" s="405">
        <v>44718</v>
      </c>
      <c r="N10" s="406">
        <f t="shared" si="2"/>
        <v>44718</v>
      </c>
      <c r="O10" s="407">
        <v>184916.61880105661</v>
      </c>
      <c r="P10" s="407">
        <v>8883.5599070355092</v>
      </c>
      <c r="Q10" s="407">
        <v>5984.3237889518796</v>
      </c>
    </row>
    <row r="11" spans="1:17" ht="12.6" customHeight="1" x14ac:dyDescent="0.2">
      <c r="A11" s="405">
        <v>44658</v>
      </c>
      <c r="B11" s="406">
        <f t="shared" si="0"/>
        <v>44658</v>
      </c>
      <c r="C11" s="407">
        <v>208666.72652152332</v>
      </c>
      <c r="D11" s="407">
        <v>9656.2336551194603</v>
      </c>
      <c r="E11" s="407">
        <v>7324.8873013747698</v>
      </c>
      <c r="G11" s="405">
        <v>44688</v>
      </c>
      <c r="H11" s="406">
        <f t="shared" si="1"/>
        <v>44688</v>
      </c>
      <c r="I11" s="407">
        <v>159601.18081388701</v>
      </c>
      <c r="J11" s="407">
        <v>7738.3968987660401</v>
      </c>
      <c r="K11" s="407">
        <v>5817.9861067785396</v>
      </c>
      <c r="M11" s="405">
        <v>44719</v>
      </c>
      <c r="N11" s="406">
        <f t="shared" si="2"/>
        <v>44719</v>
      </c>
      <c r="O11" s="407">
        <v>188398.00540134907</v>
      </c>
      <c r="P11" s="407">
        <v>9047.0770633311404</v>
      </c>
      <c r="Q11" s="407">
        <v>6197.6834823277604</v>
      </c>
    </row>
    <row r="12" spans="1:17" ht="12.6" customHeight="1" x14ac:dyDescent="0.2">
      <c r="A12" s="405">
        <v>44659</v>
      </c>
      <c r="B12" s="406">
        <f t="shared" si="0"/>
        <v>44659</v>
      </c>
      <c r="C12" s="407">
        <v>207386.86567551066</v>
      </c>
      <c r="D12" s="407">
        <v>9591.6128288936707</v>
      </c>
      <c r="E12" s="407">
        <v>7189.0050538400301</v>
      </c>
      <c r="G12" s="405">
        <v>44689</v>
      </c>
      <c r="H12" s="406">
        <f t="shared" si="1"/>
        <v>44689</v>
      </c>
      <c r="I12" s="407">
        <v>153968.13101098131</v>
      </c>
      <c r="J12" s="407">
        <v>7197.1724564829401</v>
      </c>
      <c r="K12" s="407">
        <v>5391.10494128563</v>
      </c>
      <c r="M12" s="405">
        <v>44720</v>
      </c>
      <c r="N12" s="406">
        <f t="shared" si="2"/>
        <v>44720</v>
      </c>
      <c r="O12" s="407">
        <v>187774.59635134746</v>
      </c>
      <c r="P12" s="407">
        <v>8996.6143491277107</v>
      </c>
      <c r="Q12" s="407">
        <v>6247.6879152027404</v>
      </c>
    </row>
    <row r="13" spans="1:17" ht="12.6" customHeight="1" x14ac:dyDescent="0.2">
      <c r="A13" s="405">
        <v>44660</v>
      </c>
      <c r="B13" s="406">
        <f t="shared" si="0"/>
        <v>44660</v>
      </c>
      <c r="C13" s="407">
        <v>182897.57801509561</v>
      </c>
      <c r="D13" s="407">
        <v>8802.2688806584792</v>
      </c>
      <c r="E13" s="407">
        <v>6605.4722022898104</v>
      </c>
      <c r="G13" s="405">
        <v>44690</v>
      </c>
      <c r="H13" s="406">
        <f t="shared" si="1"/>
        <v>44690</v>
      </c>
      <c r="I13" s="407">
        <v>185967.1242241431</v>
      </c>
      <c r="J13" s="407">
        <v>8801.7620231922192</v>
      </c>
      <c r="K13" s="407">
        <v>6091.6166094516502</v>
      </c>
      <c r="M13" s="405">
        <v>44721</v>
      </c>
      <c r="N13" s="406">
        <f t="shared" si="2"/>
        <v>44721</v>
      </c>
      <c r="O13" s="407">
        <v>186966.20240092828</v>
      </c>
      <c r="P13" s="407">
        <v>8942.6735612662706</v>
      </c>
      <c r="Q13" s="407">
        <v>6211.5643842670197</v>
      </c>
    </row>
    <row r="14" spans="1:17" ht="12.6" customHeight="1" x14ac:dyDescent="0.2">
      <c r="A14" s="405">
        <v>44661</v>
      </c>
      <c r="B14" s="406">
        <f t="shared" si="0"/>
        <v>44661</v>
      </c>
      <c r="C14" s="407">
        <v>180795.68636564803</v>
      </c>
      <c r="D14" s="407">
        <v>8515.2863719205507</v>
      </c>
      <c r="E14" s="407">
        <v>6442.5108146680996</v>
      </c>
      <c r="G14" s="405">
        <v>44691</v>
      </c>
      <c r="H14" s="406">
        <f t="shared" si="1"/>
        <v>44691</v>
      </c>
      <c r="I14" s="407">
        <v>188821.18385642211</v>
      </c>
      <c r="J14" s="407">
        <v>8848.3151113611093</v>
      </c>
      <c r="K14" s="407">
        <v>6471.62853462166</v>
      </c>
      <c r="M14" s="405">
        <v>44722</v>
      </c>
      <c r="N14" s="406">
        <f t="shared" si="2"/>
        <v>44722</v>
      </c>
      <c r="O14" s="407">
        <v>180201.58143531685</v>
      </c>
      <c r="P14" s="407">
        <v>8623.6246513135993</v>
      </c>
      <c r="Q14" s="407">
        <v>6122.0344324837497</v>
      </c>
    </row>
    <row r="15" spans="1:17" ht="12.6" customHeight="1" x14ac:dyDescent="0.2">
      <c r="A15" s="405">
        <v>44662</v>
      </c>
      <c r="B15" s="406">
        <f t="shared" si="0"/>
        <v>44662</v>
      </c>
      <c r="C15" s="407">
        <v>209470.93078123056</v>
      </c>
      <c r="D15" s="407">
        <v>9824.0817730885792</v>
      </c>
      <c r="E15" s="407">
        <v>7317.1098743620696</v>
      </c>
      <c r="G15" s="405">
        <v>44692</v>
      </c>
      <c r="H15" s="406">
        <f t="shared" si="1"/>
        <v>44692</v>
      </c>
      <c r="I15" s="407">
        <v>189091.93694441186</v>
      </c>
      <c r="J15" s="407">
        <v>8898.7959667721698</v>
      </c>
      <c r="K15" s="407">
        <v>6412.1254762800299</v>
      </c>
      <c r="M15" s="405">
        <v>44723</v>
      </c>
      <c r="N15" s="406">
        <f t="shared" si="2"/>
        <v>44723</v>
      </c>
      <c r="O15" s="407">
        <v>153470.53748707307</v>
      </c>
      <c r="P15" s="407">
        <v>7411.1421231373197</v>
      </c>
      <c r="Q15" s="407">
        <v>5476.5720267418001</v>
      </c>
    </row>
    <row r="16" spans="1:17" ht="12.6" customHeight="1" x14ac:dyDescent="0.2">
      <c r="A16" s="405">
        <v>44663</v>
      </c>
      <c r="B16" s="406">
        <f t="shared" si="0"/>
        <v>44663</v>
      </c>
      <c r="C16" s="407">
        <v>209527.72538232518</v>
      </c>
      <c r="D16" s="407">
        <v>9830.1346678670598</v>
      </c>
      <c r="E16" s="407">
        <v>7588.0904029266603</v>
      </c>
      <c r="G16" s="405">
        <v>44693</v>
      </c>
      <c r="H16" s="406">
        <f t="shared" si="1"/>
        <v>44693</v>
      </c>
      <c r="I16" s="407">
        <v>187699.32794803064</v>
      </c>
      <c r="J16" s="407">
        <v>8860.2677804983705</v>
      </c>
      <c r="K16" s="407">
        <v>6365.71105382116</v>
      </c>
      <c r="M16" s="405">
        <v>44724</v>
      </c>
      <c r="N16" s="406">
        <f t="shared" si="2"/>
        <v>44724</v>
      </c>
      <c r="O16" s="407">
        <v>151800.86561395772</v>
      </c>
      <c r="P16" s="407">
        <v>7194.6940542863904</v>
      </c>
      <c r="Q16" s="407">
        <v>5109.4354217093496</v>
      </c>
    </row>
    <row r="17" spans="1:17" ht="12.6" customHeight="1" x14ac:dyDescent="0.2">
      <c r="A17" s="405">
        <v>44664</v>
      </c>
      <c r="B17" s="406">
        <f t="shared" si="0"/>
        <v>44664</v>
      </c>
      <c r="C17" s="407">
        <v>204502.64879972884</v>
      </c>
      <c r="D17" s="407">
        <v>9488.5665451048408</v>
      </c>
      <c r="E17" s="407">
        <v>7339.5423368493102</v>
      </c>
      <c r="G17" s="405">
        <v>44694</v>
      </c>
      <c r="H17" s="406">
        <f t="shared" si="1"/>
        <v>44694</v>
      </c>
      <c r="I17" s="407">
        <v>182633.74749757227</v>
      </c>
      <c r="J17" s="407">
        <v>8746.19858882671</v>
      </c>
      <c r="K17" s="407">
        <v>6262.5211661017902</v>
      </c>
      <c r="M17" s="405">
        <v>44725</v>
      </c>
      <c r="N17" s="406">
        <f t="shared" si="2"/>
        <v>44725</v>
      </c>
      <c r="O17" s="407">
        <v>182559.96477200615</v>
      </c>
      <c r="P17" s="407">
        <v>8739.5398142457307</v>
      </c>
      <c r="Q17" s="407">
        <v>5960.8248491615896</v>
      </c>
    </row>
    <row r="18" spans="1:17" ht="12.6" customHeight="1" x14ac:dyDescent="0.2">
      <c r="A18" s="405">
        <v>44665</v>
      </c>
      <c r="B18" s="406">
        <f t="shared" si="0"/>
        <v>44665</v>
      </c>
      <c r="C18" s="407">
        <v>192973.25450117842</v>
      </c>
      <c r="D18" s="407">
        <v>9014.1810537307301</v>
      </c>
      <c r="E18" s="407">
        <v>6641.6790513996702</v>
      </c>
      <c r="G18" s="405">
        <v>44695</v>
      </c>
      <c r="H18" s="406">
        <f t="shared" si="1"/>
        <v>44695</v>
      </c>
      <c r="I18" s="407">
        <v>156411.70323563658</v>
      </c>
      <c r="J18" s="407">
        <v>7457.8762111680198</v>
      </c>
      <c r="K18" s="407">
        <v>5658.0209377678902</v>
      </c>
      <c r="M18" s="405">
        <v>44726</v>
      </c>
      <c r="N18" s="406">
        <f t="shared" si="2"/>
        <v>44726</v>
      </c>
      <c r="O18" s="407">
        <v>183322.15025550578</v>
      </c>
      <c r="P18" s="407">
        <v>8691.4446361677201</v>
      </c>
      <c r="Q18" s="407">
        <v>6140.5462344158004</v>
      </c>
    </row>
    <row r="19" spans="1:17" ht="12.6" customHeight="1" x14ac:dyDescent="0.2">
      <c r="A19" s="405">
        <v>44666</v>
      </c>
      <c r="B19" s="406">
        <f t="shared" si="0"/>
        <v>44666</v>
      </c>
      <c r="C19" s="407">
        <v>168914.10571004098</v>
      </c>
      <c r="D19" s="407">
        <v>7912.4633735201796</v>
      </c>
      <c r="E19" s="407">
        <v>6199.2851964645997</v>
      </c>
      <c r="G19" s="405">
        <v>44696</v>
      </c>
      <c r="H19" s="406">
        <f t="shared" si="1"/>
        <v>44696</v>
      </c>
      <c r="I19" s="407">
        <v>153162.19691583421</v>
      </c>
      <c r="J19" s="407">
        <v>7204.3194843699303</v>
      </c>
      <c r="K19" s="407">
        <v>5272.6888071907697</v>
      </c>
      <c r="M19" s="405">
        <v>44727</v>
      </c>
      <c r="N19" s="406">
        <f t="shared" si="2"/>
        <v>44727</v>
      </c>
      <c r="O19" s="407">
        <v>184877.65069426282</v>
      </c>
      <c r="P19" s="407">
        <v>8725.6722472711408</v>
      </c>
      <c r="Q19" s="407">
        <v>6175.4453014169003</v>
      </c>
    </row>
    <row r="20" spans="1:17" ht="12.6" customHeight="1" x14ac:dyDescent="0.2">
      <c r="A20" s="405">
        <v>44667</v>
      </c>
      <c r="B20" s="406">
        <f t="shared" si="0"/>
        <v>44667</v>
      </c>
      <c r="C20" s="407">
        <v>167257.97096092685</v>
      </c>
      <c r="D20" s="407">
        <v>8122.4543681287096</v>
      </c>
      <c r="E20" s="407">
        <v>5920.6434419156503</v>
      </c>
      <c r="G20" s="405">
        <v>44697</v>
      </c>
      <c r="H20" s="406">
        <f t="shared" si="1"/>
        <v>44697</v>
      </c>
      <c r="I20" s="407">
        <v>185068.84770586726</v>
      </c>
      <c r="J20" s="407">
        <v>8786.7284960276193</v>
      </c>
      <c r="K20" s="407">
        <v>6132.8705850312099</v>
      </c>
      <c r="M20" s="405">
        <v>44728</v>
      </c>
      <c r="N20" s="406">
        <f t="shared" si="2"/>
        <v>44728</v>
      </c>
      <c r="O20" s="407">
        <v>185833.45912808159</v>
      </c>
      <c r="P20" s="407">
        <v>8827.8988270523205</v>
      </c>
      <c r="Q20" s="407">
        <v>6244.8178739983596</v>
      </c>
    </row>
    <row r="21" spans="1:17" ht="12.6" customHeight="1" x14ac:dyDescent="0.2">
      <c r="A21" s="405">
        <v>44668</v>
      </c>
      <c r="B21" s="406">
        <f t="shared" si="0"/>
        <v>44668</v>
      </c>
      <c r="C21" s="407">
        <v>163066.08198488218</v>
      </c>
      <c r="D21" s="407">
        <v>7608.3602016861796</v>
      </c>
      <c r="E21" s="407">
        <v>6092.5130100976903</v>
      </c>
      <c r="G21" s="405">
        <v>44698</v>
      </c>
      <c r="H21" s="406">
        <f t="shared" si="1"/>
        <v>44698</v>
      </c>
      <c r="I21" s="407">
        <v>187351.22291552229</v>
      </c>
      <c r="J21" s="407">
        <v>8954.8319882824508</v>
      </c>
      <c r="K21" s="407">
        <v>6238.7727721280498</v>
      </c>
      <c r="M21" s="405">
        <v>44729</v>
      </c>
      <c r="N21" s="406">
        <f t="shared" si="2"/>
        <v>44729</v>
      </c>
      <c r="O21" s="407">
        <v>179242.42494739534</v>
      </c>
      <c r="P21" s="407">
        <v>8571.6076156600902</v>
      </c>
      <c r="Q21" s="407">
        <v>6141.9114023071697</v>
      </c>
    </row>
    <row r="22" spans="1:17" ht="12.6" customHeight="1" x14ac:dyDescent="0.2">
      <c r="A22" s="405">
        <v>44669</v>
      </c>
      <c r="B22" s="406">
        <f t="shared" si="0"/>
        <v>44669</v>
      </c>
      <c r="C22" s="407">
        <v>161154.54875606057</v>
      </c>
      <c r="D22" s="407">
        <v>7483.3670864823798</v>
      </c>
      <c r="E22" s="407">
        <v>5971.8431769908702</v>
      </c>
      <c r="G22" s="405">
        <v>44699</v>
      </c>
      <c r="H22" s="406">
        <f t="shared" si="1"/>
        <v>44699</v>
      </c>
      <c r="I22" s="407">
        <v>184280.04892581375</v>
      </c>
      <c r="J22" s="407">
        <v>8598.7277656832503</v>
      </c>
      <c r="K22" s="407">
        <v>6234.6106597855196</v>
      </c>
      <c r="M22" s="405">
        <v>44730</v>
      </c>
      <c r="N22" s="406">
        <f t="shared" si="2"/>
        <v>44730</v>
      </c>
      <c r="O22" s="407">
        <v>155336.21045240774</v>
      </c>
      <c r="P22" s="407">
        <v>7480.7279147950903</v>
      </c>
      <c r="Q22" s="407">
        <v>5490.4874078225603</v>
      </c>
    </row>
    <row r="23" spans="1:17" ht="12.6" customHeight="1" x14ac:dyDescent="0.2">
      <c r="A23" s="405">
        <v>44670</v>
      </c>
      <c r="B23" s="406">
        <f t="shared" si="0"/>
        <v>44670</v>
      </c>
      <c r="C23" s="407">
        <v>202244.81084871429</v>
      </c>
      <c r="D23" s="407">
        <v>9549.4056209282298</v>
      </c>
      <c r="E23" s="407">
        <v>6478.3983693658802</v>
      </c>
      <c r="G23" s="405">
        <v>44700</v>
      </c>
      <c r="H23" s="406">
        <f t="shared" si="1"/>
        <v>44700</v>
      </c>
      <c r="I23" s="407">
        <v>185450.59972644498</v>
      </c>
      <c r="J23" s="407">
        <v>8672.7652551977098</v>
      </c>
      <c r="K23" s="407">
        <v>6280.8147616691904</v>
      </c>
      <c r="M23" s="405">
        <v>44731</v>
      </c>
      <c r="N23" s="406">
        <f t="shared" si="2"/>
        <v>44731</v>
      </c>
      <c r="O23" s="407">
        <v>154308.66461089405</v>
      </c>
      <c r="P23" s="407">
        <v>7315.5366096939697</v>
      </c>
      <c r="Q23" s="407">
        <v>5113.8629254606303</v>
      </c>
    </row>
    <row r="24" spans="1:17" ht="12.6" customHeight="1" x14ac:dyDescent="0.2">
      <c r="A24" s="405">
        <v>44671</v>
      </c>
      <c r="B24" s="406">
        <f t="shared" si="0"/>
        <v>44671</v>
      </c>
      <c r="C24" s="407">
        <v>209947.91681933004</v>
      </c>
      <c r="D24" s="407">
        <v>9613.8316640682297</v>
      </c>
      <c r="E24" s="407">
        <v>7320.4768318713895</v>
      </c>
      <c r="G24" s="405">
        <v>44701</v>
      </c>
      <c r="H24" s="406">
        <f t="shared" si="1"/>
        <v>44701</v>
      </c>
      <c r="I24" s="407">
        <v>183564.38056326858</v>
      </c>
      <c r="J24" s="407">
        <v>8760.5236581569407</v>
      </c>
      <c r="K24" s="407">
        <v>6255.0944703866699</v>
      </c>
      <c r="M24" s="405">
        <v>44732</v>
      </c>
      <c r="N24" s="406">
        <f t="shared" si="2"/>
        <v>44732</v>
      </c>
      <c r="O24" s="407">
        <v>186354.08261412056</v>
      </c>
      <c r="P24" s="407">
        <v>9089.1800999158004</v>
      </c>
      <c r="Q24" s="407">
        <v>6115.8946612400796</v>
      </c>
    </row>
    <row r="25" spans="1:17" ht="12.6" customHeight="1" x14ac:dyDescent="0.2">
      <c r="A25" s="405">
        <v>44672</v>
      </c>
      <c r="B25" s="406">
        <f t="shared" si="0"/>
        <v>44672</v>
      </c>
      <c r="C25" s="407">
        <v>207021.79171540801</v>
      </c>
      <c r="D25" s="407">
        <v>9661.2080127573208</v>
      </c>
      <c r="E25" s="407">
        <v>7264.4343416706197</v>
      </c>
      <c r="G25" s="405">
        <v>44702</v>
      </c>
      <c r="H25" s="406">
        <f t="shared" si="1"/>
        <v>44702</v>
      </c>
      <c r="I25" s="407">
        <v>155578.912104663</v>
      </c>
      <c r="J25" s="407">
        <v>7421.1685455059796</v>
      </c>
      <c r="K25" s="407">
        <v>5585.4777654625104</v>
      </c>
      <c r="M25" s="405">
        <v>44733</v>
      </c>
      <c r="N25" s="406">
        <f t="shared" si="2"/>
        <v>44733</v>
      </c>
      <c r="O25" s="407">
        <v>184098.50141288407</v>
      </c>
      <c r="P25" s="407">
        <v>8637.9129013275306</v>
      </c>
      <c r="Q25" s="407">
        <v>6232.94977245482</v>
      </c>
    </row>
    <row r="26" spans="1:17" ht="12.6" customHeight="1" x14ac:dyDescent="0.2">
      <c r="A26" s="405">
        <v>44673</v>
      </c>
      <c r="B26" s="406">
        <f t="shared" si="0"/>
        <v>44673</v>
      </c>
      <c r="C26" s="407">
        <v>204451.13572762511</v>
      </c>
      <c r="D26" s="407">
        <v>9512.9314574160198</v>
      </c>
      <c r="E26" s="407">
        <v>7051.1220832269801</v>
      </c>
      <c r="G26" s="405">
        <v>44703</v>
      </c>
      <c r="H26" s="406">
        <f t="shared" si="1"/>
        <v>44703</v>
      </c>
      <c r="I26" s="407">
        <v>153425.15760927618</v>
      </c>
      <c r="J26" s="407">
        <v>7244.8043600075998</v>
      </c>
      <c r="K26" s="407">
        <v>5290.5558015623301</v>
      </c>
      <c r="M26" s="405">
        <v>44734</v>
      </c>
      <c r="N26" s="406">
        <f t="shared" si="2"/>
        <v>44734</v>
      </c>
      <c r="O26" s="407">
        <v>187430.50569787307</v>
      </c>
      <c r="P26" s="407">
        <v>8873.9283294747293</v>
      </c>
      <c r="Q26" s="407">
        <v>6251.1490206308299</v>
      </c>
    </row>
    <row r="27" spans="1:17" ht="12.6" customHeight="1" x14ac:dyDescent="0.2">
      <c r="A27" s="405">
        <v>44674</v>
      </c>
      <c r="B27" s="406">
        <f t="shared" si="0"/>
        <v>44674</v>
      </c>
      <c r="C27" s="407">
        <v>173443.86132545015</v>
      </c>
      <c r="D27" s="407">
        <v>8149.6170749395396</v>
      </c>
      <c r="E27" s="407">
        <v>6443.3468827188699</v>
      </c>
      <c r="G27" s="405">
        <v>44704</v>
      </c>
      <c r="H27" s="406">
        <f t="shared" si="1"/>
        <v>44704</v>
      </c>
      <c r="I27" s="407">
        <v>183195.68548738898</v>
      </c>
      <c r="J27" s="407">
        <v>8716.6886398868501</v>
      </c>
      <c r="K27" s="407">
        <v>6020.8324326307902</v>
      </c>
      <c r="M27" s="405">
        <v>44735</v>
      </c>
      <c r="N27" s="406">
        <f t="shared" si="2"/>
        <v>44735</v>
      </c>
      <c r="O27" s="407">
        <v>189411.96098917007</v>
      </c>
      <c r="P27" s="407">
        <v>9015.8646983093695</v>
      </c>
      <c r="Q27" s="407">
        <v>6383.8248943396202</v>
      </c>
    </row>
    <row r="28" spans="1:17" ht="12.6" customHeight="1" x14ac:dyDescent="0.2">
      <c r="A28" s="405">
        <v>44675</v>
      </c>
      <c r="B28" s="406">
        <f t="shared" si="0"/>
        <v>44675</v>
      </c>
      <c r="C28" s="407">
        <v>169878.01164871591</v>
      </c>
      <c r="D28" s="407">
        <v>8030.3034365133199</v>
      </c>
      <c r="E28" s="407">
        <v>5963.77794292014</v>
      </c>
      <c r="G28" s="405">
        <v>44705</v>
      </c>
      <c r="H28" s="406">
        <f t="shared" si="1"/>
        <v>44705</v>
      </c>
      <c r="I28" s="407">
        <v>187066.6952573923</v>
      </c>
      <c r="J28" s="407">
        <v>8881.7066916443691</v>
      </c>
      <c r="K28" s="407">
        <v>6258.83171385487</v>
      </c>
      <c r="M28" s="405">
        <v>44736</v>
      </c>
      <c r="N28" s="406">
        <f t="shared" si="2"/>
        <v>44736</v>
      </c>
      <c r="O28" s="407">
        <v>183216.66321774549</v>
      </c>
      <c r="P28" s="407">
        <v>8856.2260791490207</v>
      </c>
      <c r="Q28" s="407">
        <v>6229.1879980560498</v>
      </c>
    </row>
    <row r="29" spans="1:17" ht="12.6" customHeight="1" x14ac:dyDescent="0.2">
      <c r="A29" s="405">
        <v>44676</v>
      </c>
      <c r="B29" s="406">
        <f t="shared" si="0"/>
        <v>44676</v>
      </c>
      <c r="C29" s="407">
        <v>199905.88273161263</v>
      </c>
      <c r="D29" s="407">
        <v>9439.3538291222103</v>
      </c>
      <c r="E29" s="407">
        <v>6686.0415335294601</v>
      </c>
      <c r="G29" s="405">
        <v>44706</v>
      </c>
      <c r="H29" s="406">
        <f t="shared" si="1"/>
        <v>44706</v>
      </c>
      <c r="I29" s="407">
        <v>187733.0836323977</v>
      </c>
      <c r="J29" s="407">
        <v>8999.7669295371707</v>
      </c>
      <c r="K29" s="407">
        <v>6279.0204369031499</v>
      </c>
      <c r="M29" s="405">
        <v>44737</v>
      </c>
      <c r="N29" s="406">
        <f t="shared" si="2"/>
        <v>44737</v>
      </c>
      <c r="O29" s="407">
        <v>154539.96905062703</v>
      </c>
      <c r="P29" s="407">
        <v>7502.5655049110601</v>
      </c>
      <c r="Q29" s="407">
        <v>5496.1079599067898</v>
      </c>
    </row>
    <row r="30" spans="1:17" ht="12.6" customHeight="1" x14ac:dyDescent="0.2">
      <c r="A30" s="405">
        <v>44677</v>
      </c>
      <c r="B30" s="406">
        <f t="shared" si="0"/>
        <v>44677</v>
      </c>
      <c r="C30" s="407">
        <v>199855.94286958483</v>
      </c>
      <c r="D30" s="407">
        <v>9231.9505257880992</v>
      </c>
      <c r="E30" s="407">
        <v>7003.2524389479804</v>
      </c>
      <c r="G30" s="405">
        <v>44707</v>
      </c>
      <c r="H30" s="406">
        <f t="shared" si="1"/>
        <v>44707</v>
      </c>
      <c r="I30" s="407">
        <v>184143.24327433601</v>
      </c>
      <c r="J30" s="407">
        <v>8721.7134443473406</v>
      </c>
      <c r="K30" s="407">
        <v>6245.5880407259701</v>
      </c>
      <c r="M30" s="405">
        <v>44738</v>
      </c>
      <c r="N30" s="406">
        <f t="shared" si="2"/>
        <v>44738</v>
      </c>
      <c r="O30" s="407">
        <v>154630.93251266825</v>
      </c>
      <c r="P30" s="407">
        <v>7356.9206424241102</v>
      </c>
      <c r="Q30" s="407">
        <v>5154.9212949692601</v>
      </c>
    </row>
    <row r="31" spans="1:17" ht="12.6" customHeight="1" x14ac:dyDescent="0.2">
      <c r="A31" s="405">
        <v>44678</v>
      </c>
      <c r="B31" s="406">
        <f t="shared" si="0"/>
        <v>44678</v>
      </c>
      <c r="C31" s="407">
        <v>200279.16382016632</v>
      </c>
      <c r="D31" s="407">
        <v>9330.1183577203392</v>
      </c>
      <c r="E31" s="407">
        <v>6950.9929710263796</v>
      </c>
      <c r="G31" s="405">
        <v>44708</v>
      </c>
      <c r="H31" s="406">
        <f t="shared" si="1"/>
        <v>44708</v>
      </c>
      <c r="I31" s="407">
        <v>181552.63281062269</v>
      </c>
      <c r="J31" s="407">
        <v>8694.9592749937801</v>
      </c>
      <c r="K31" s="407">
        <v>6161.6880474365298</v>
      </c>
      <c r="M31" s="405">
        <v>44739</v>
      </c>
      <c r="N31" s="406">
        <f t="shared" si="2"/>
        <v>44739</v>
      </c>
      <c r="O31" s="407">
        <v>191573.96644307999</v>
      </c>
      <c r="P31" s="407">
        <v>9220.7874388224409</v>
      </c>
      <c r="Q31" s="407">
        <v>6092.7641210444899</v>
      </c>
    </row>
    <row r="32" spans="1:17" ht="12.6" customHeight="1" x14ac:dyDescent="0.2">
      <c r="A32" s="405">
        <v>44679</v>
      </c>
      <c r="B32" s="406">
        <f t="shared" si="0"/>
        <v>44679</v>
      </c>
      <c r="C32" s="407">
        <v>195717.88001802165</v>
      </c>
      <c r="D32" s="407">
        <v>9103.0306352105508</v>
      </c>
      <c r="E32" s="407">
        <v>6852.9364408253196</v>
      </c>
      <c r="G32" s="405">
        <v>44709</v>
      </c>
      <c r="H32" s="406">
        <f t="shared" si="1"/>
        <v>44709</v>
      </c>
      <c r="I32" s="407">
        <v>155633.02291052372</v>
      </c>
      <c r="J32" s="407">
        <v>7479.83774275833</v>
      </c>
      <c r="K32" s="407">
        <v>5603.4284489003403</v>
      </c>
      <c r="M32" s="405">
        <v>44740</v>
      </c>
      <c r="N32" s="406">
        <f t="shared" si="2"/>
        <v>44740</v>
      </c>
      <c r="O32" s="407">
        <v>191986.10062316828</v>
      </c>
      <c r="P32" s="407">
        <v>9366.8885738168301</v>
      </c>
      <c r="Q32" s="407">
        <v>6436.4197585580196</v>
      </c>
    </row>
    <row r="33" spans="1:17" ht="12.6" customHeight="1" x14ac:dyDescent="0.2">
      <c r="A33" s="405">
        <v>44680</v>
      </c>
      <c r="B33" s="406">
        <f t="shared" si="0"/>
        <v>44680</v>
      </c>
      <c r="C33" s="407">
        <v>190177.95711152078</v>
      </c>
      <c r="D33" s="407">
        <v>8962.0225048694592</v>
      </c>
      <c r="E33" s="407">
        <v>6532.5749680378603</v>
      </c>
      <c r="G33" s="405">
        <v>44710</v>
      </c>
      <c r="H33" s="406">
        <f t="shared" si="1"/>
        <v>44710</v>
      </c>
      <c r="I33" s="407">
        <v>157552.53642871452</v>
      </c>
      <c r="J33" s="407">
        <v>7413.8530794885501</v>
      </c>
      <c r="K33" s="407">
        <v>5439.16409883905</v>
      </c>
      <c r="M33" s="405">
        <v>44741</v>
      </c>
      <c r="N33" s="406">
        <f t="shared" si="2"/>
        <v>44741</v>
      </c>
      <c r="O33" s="407">
        <v>193187.4387733356</v>
      </c>
      <c r="P33" s="407">
        <v>9301.4168414125197</v>
      </c>
      <c r="Q33" s="407">
        <v>6436.4192033812897</v>
      </c>
    </row>
    <row r="34" spans="1:17" ht="12.6" customHeight="1" x14ac:dyDescent="0.2">
      <c r="A34" s="405">
        <v>44681</v>
      </c>
      <c r="B34" s="406">
        <f t="shared" si="0"/>
        <v>44681</v>
      </c>
      <c r="C34" s="407">
        <v>162324.67442815634</v>
      </c>
      <c r="D34" s="407">
        <v>7673.5851387003604</v>
      </c>
      <c r="E34" s="407">
        <v>6078.9223309859999</v>
      </c>
      <c r="G34" s="405">
        <v>44711</v>
      </c>
      <c r="H34" s="406">
        <f t="shared" si="1"/>
        <v>44711</v>
      </c>
      <c r="I34" s="407">
        <v>187076.66271969856</v>
      </c>
      <c r="J34" s="407">
        <v>8806.4393593957393</v>
      </c>
      <c r="K34" s="407">
        <v>6224.8164506215498</v>
      </c>
      <c r="M34" s="405">
        <v>44742</v>
      </c>
      <c r="N34" s="406">
        <f t="shared" si="2"/>
        <v>44742</v>
      </c>
      <c r="O34" s="407">
        <v>190549.12041728949</v>
      </c>
      <c r="P34" s="407">
        <v>9024.87012972718</v>
      </c>
      <c r="Q34" s="407">
        <v>6351.3847491489696</v>
      </c>
    </row>
    <row r="35" spans="1:17" ht="12.6" customHeight="1" x14ac:dyDescent="0.2">
      <c r="A35" s="408"/>
      <c r="B35" s="409"/>
      <c r="C35" s="410"/>
      <c r="D35" s="410"/>
      <c r="E35" s="410"/>
      <c r="G35" s="408">
        <v>44712</v>
      </c>
      <c r="H35" s="409">
        <f t="shared" si="1"/>
        <v>44712</v>
      </c>
      <c r="I35" s="410">
        <v>187726.21029842328</v>
      </c>
      <c r="J35" s="410">
        <v>8731.1157576344995</v>
      </c>
      <c r="K35" s="410">
        <v>6414.6390230077504</v>
      </c>
      <c r="M35" s="408"/>
      <c r="N35" s="409"/>
      <c r="O35" s="410"/>
      <c r="P35" s="410"/>
      <c r="Q35" s="410"/>
    </row>
    <row r="36" spans="1:17" ht="11.25" customHeight="1" x14ac:dyDescent="0.2">
      <c r="Q36" s="349" t="s">
        <v>282</v>
      </c>
    </row>
    <row r="37" spans="1:17" ht="15" customHeight="1" x14ac:dyDescent="0.25">
      <c r="A37" s="47"/>
      <c r="K37" s="13"/>
    </row>
    <row r="38" spans="1:17" ht="15" customHeight="1" x14ac:dyDescent="0.25">
      <c r="A38" s="47"/>
      <c r="K38" s="13"/>
    </row>
    <row r="39" spans="1:17" ht="15" customHeight="1" x14ac:dyDescent="0.25">
      <c r="A39" s="47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5.28515625" style="143" customWidth="1"/>
    <col min="5" max="5" width="7.7109375" style="143" customWidth="1"/>
    <col min="6" max="6" width="6" style="143" customWidth="1"/>
    <col min="7" max="7" width="2.855468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3" t="str">
        <f>"9.3  Maxima zatížení ES ČR za "&amp;O1</f>
        <v>9.3  Maxima zatížení ES ČR za II. čtvrtletí 2022</v>
      </c>
      <c r="B1" s="140"/>
      <c r="N1" s="142"/>
      <c r="O1" s="217" t="str">
        <f>'3.1'!N1</f>
        <v>II. čtvrtletí 2022</v>
      </c>
    </row>
    <row r="2" spans="1:15" ht="6" customHeight="1" x14ac:dyDescent="0.2">
      <c r="B2" s="144"/>
    </row>
    <row r="3" spans="1:15" s="145" customFormat="1" x14ac:dyDescent="0.2">
      <c r="A3" s="592" t="str">
        <f>"Struktura pokrytí denního maxima zatížení - "&amp;LOWER('9.2'!A3:B4)</f>
        <v>Struktura pokrytí denního maxima zatížení - duben</v>
      </c>
      <c r="B3" s="592"/>
      <c r="C3" s="592"/>
      <c r="D3" s="592"/>
      <c r="E3" s="417" t="s">
        <v>4</v>
      </c>
      <c r="F3" s="417"/>
    </row>
    <row r="4" spans="1:15" s="145" customFormat="1" x14ac:dyDescent="0.2">
      <c r="A4" s="591" t="s">
        <v>259</v>
      </c>
      <c r="B4" s="591"/>
      <c r="C4" s="591"/>
      <c r="D4" s="591"/>
      <c r="E4" s="420">
        <f>SUM(E5:E14)</f>
        <v>10465.326863621918</v>
      </c>
      <c r="F4" s="421">
        <f>E4/$E$4</f>
        <v>1</v>
      </c>
    </row>
    <row r="5" spans="1:15" s="145" customFormat="1" x14ac:dyDescent="0.2">
      <c r="A5" s="590" t="s">
        <v>279</v>
      </c>
      <c r="B5" s="590"/>
      <c r="C5" s="590"/>
      <c r="D5" s="590"/>
      <c r="E5" s="415">
        <f t="array" ref="E5:E14">TRANSPOSE(INDEX(B54:K149,MATCH(MAX(M54:M149),M54:M149,0),0))</f>
        <v>3898.54827662359</v>
      </c>
      <c r="F5" s="416">
        <f t="shared" ref="F5:F14" si="0">E5/$E$4</f>
        <v>0.37252045038126513</v>
      </c>
    </row>
    <row r="6" spans="1:15" s="145" customFormat="1" x14ac:dyDescent="0.2">
      <c r="A6" s="590" t="s">
        <v>280</v>
      </c>
      <c r="B6" s="590"/>
      <c r="C6" s="590"/>
      <c r="D6" s="590"/>
      <c r="E6" s="415">
        <v>4950.4527680347001</v>
      </c>
      <c r="F6" s="416">
        <f t="shared" si="0"/>
        <v>0.47303374586824998</v>
      </c>
    </row>
    <row r="7" spans="1:15" s="145" customFormat="1" x14ac:dyDescent="0.2">
      <c r="A7" s="590" t="s">
        <v>283</v>
      </c>
      <c r="B7" s="590"/>
      <c r="C7" s="590"/>
      <c r="D7" s="590"/>
      <c r="E7" s="415">
        <v>101.56900773946801</v>
      </c>
      <c r="F7" s="416">
        <f t="shared" si="0"/>
        <v>9.7052876668886241E-3</v>
      </c>
    </row>
    <row r="8" spans="1:15" s="145" customFormat="1" x14ac:dyDescent="0.2">
      <c r="A8" s="422" t="s">
        <v>284</v>
      </c>
      <c r="B8" s="422"/>
      <c r="C8" s="422"/>
      <c r="D8" s="422"/>
      <c r="E8" s="415">
        <v>507.94387361190701</v>
      </c>
      <c r="F8" s="416">
        <f t="shared" si="0"/>
        <v>4.8535882369575033E-2</v>
      </c>
    </row>
    <row r="9" spans="1:15" s="145" customFormat="1" x14ac:dyDescent="0.2">
      <c r="A9" s="590" t="s">
        <v>281</v>
      </c>
      <c r="B9" s="590"/>
      <c r="C9" s="590"/>
      <c r="D9" s="590"/>
      <c r="E9" s="415">
        <v>393.30209419053602</v>
      </c>
      <c r="F9" s="416">
        <f t="shared" si="0"/>
        <v>3.7581443878038523E-2</v>
      </c>
    </row>
    <row r="10" spans="1:15" s="145" customFormat="1" x14ac:dyDescent="0.2">
      <c r="A10" s="590" t="s">
        <v>285</v>
      </c>
      <c r="B10" s="590"/>
      <c r="C10" s="590"/>
      <c r="D10" s="590"/>
      <c r="E10" s="415">
        <v>271.18833964706101</v>
      </c>
      <c r="F10" s="416">
        <f t="shared" si="0"/>
        <v>2.5913031019578318E-2</v>
      </c>
    </row>
    <row r="11" spans="1:15" s="145" customFormat="1" x14ac:dyDescent="0.2">
      <c r="A11" s="590" t="s">
        <v>286</v>
      </c>
      <c r="B11" s="590"/>
      <c r="C11" s="590"/>
      <c r="D11" s="590"/>
      <c r="E11" s="415">
        <v>151.136986756673</v>
      </c>
      <c r="F11" s="416">
        <f t="shared" si="0"/>
        <v>1.4441688131312354E-2</v>
      </c>
    </row>
    <row r="12" spans="1:15" s="145" customFormat="1" x14ac:dyDescent="0.2">
      <c r="A12" s="590" t="s">
        <v>287</v>
      </c>
      <c r="B12" s="590"/>
      <c r="C12" s="590"/>
      <c r="D12" s="590"/>
      <c r="E12" s="415">
        <v>211.77149170702501</v>
      </c>
      <c r="F12" s="416">
        <f t="shared" si="0"/>
        <v>2.0235535350850337E-2</v>
      </c>
    </row>
    <row r="13" spans="1:15" s="145" customFormat="1" x14ac:dyDescent="0.2">
      <c r="A13" s="590" t="s">
        <v>276</v>
      </c>
      <c r="B13" s="590"/>
      <c r="C13" s="590"/>
      <c r="D13" s="590"/>
      <c r="E13" s="415">
        <v>-20.5859746890408</v>
      </c>
      <c r="F13" s="416">
        <f t="shared" si="0"/>
        <v>-1.9670646657582039E-3</v>
      </c>
    </row>
    <row r="14" spans="1:15" s="145" customFormat="1" x14ac:dyDescent="0.2">
      <c r="A14" s="593" t="s">
        <v>92</v>
      </c>
      <c r="B14" s="593"/>
      <c r="C14" s="593"/>
      <c r="D14" s="593"/>
      <c r="E14" s="418">
        <v>0</v>
      </c>
      <c r="F14" s="419">
        <f t="shared" si="0"/>
        <v>0</v>
      </c>
    </row>
    <row r="15" spans="1:15" s="145" customFormat="1" x14ac:dyDescent="0.2">
      <c r="A15" s="146"/>
      <c r="B15" s="146"/>
      <c r="C15" s="146"/>
      <c r="D15" s="146"/>
      <c r="E15" s="146"/>
      <c r="F15" s="414" t="s">
        <v>282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1" t="str">
        <f>"Struktura pokrytí denního maxima zatížení - "&amp;LOWER('9.2'!G3)</f>
        <v>Struktura pokrytí denního maxima zatížení - květen</v>
      </c>
      <c r="B18" s="591"/>
      <c r="C18" s="591"/>
      <c r="D18" s="591"/>
      <c r="E18" s="417" t="s">
        <v>4</v>
      </c>
      <c r="F18" s="417"/>
    </row>
    <row r="19" spans="1:6" s="145" customFormat="1" x14ac:dyDescent="0.2">
      <c r="A19" s="591" t="s">
        <v>259</v>
      </c>
      <c r="B19" s="591"/>
      <c r="C19" s="591"/>
      <c r="D19" s="591"/>
      <c r="E19" s="420">
        <f>SUM(E20:E29)</f>
        <v>8999.7669295371761</v>
      </c>
      <c r="F19" s="421">
        <f>E19/$E$19</f>
        <v>1</v>
      </c>
    </row>
    <row r="20" spans="1:6" s="145" customFormat="1" x14ac:dyDescent="0.2">
      <c r="A20" s="590" t="s">
        <v>279</v>
      </c>
      <c r="B20" s="590"/>
      <c r="C20" s="590"/>
      <c r="D20" s="590"/>
      <c r="E20" s="415">
        <f t="array" ref="E20:E29">TRANSPOSE(INDEX(T54:AC149,MATCH(MAX(AE54:AE149),AE54:AE149,0),0))</f>
        <v>3020.4701934797999</v>
      </c>
      <c r="F20" s="416">
        <f t="shared" ref="F20:F29" si="1">E20/$E$19</f>
        <v>0.33561649064117832</v>
      </c>
    </row>
    <row r="21" spans="1:6" s="145" customFormat="1" x14ac:dyDescent="0.2">
      <c r="A21" s="590" t="s">
        <v>280</v>
      </c>
      <c r="B21" s="590"/>
      <c r="C21" s="590"/>
      <c r="D21" s="590"/>
      <c r="E21" s="415">
        <v>3827.6290519253898</v>
      </c>
      <c r="F21" s="416">
        <f t="shared" si="1"/>
        <v>0.42530313083588156</v>
      </c>
    </row>
    <row r="22" spans="1:6" s="145" customFormat="1" x14ac:dyDescent="0.2">
      <c r="A22" s="590" t="s">
        <v>283</v>
      </c>
      <c r="B22" s="590"/>
      <c r="C22" s="590"/>
      <c r="D22" s="590"/>
      <c r="E22" s="415">
        <v>323.76300719547999</v>
      </c>
      <c r="F22" s="416">
        <f t="shared" si="1"/>
        <v>3.5974599090215539E-2</v>
      </c>
    </row>
    <row r="23" spans="1:6" s="145" customFormat="1" x14ac:dyDescent="0.2">
      <c r="A23" s="422" t="s">
        <v>284</v>
      </c>
      <c r="B23" s="422"/>
      <c r="C23" s="422"/>
      <c r="D23" s="422"/>
      <c r="E23" s="415">
        <v>401.91321066265499</v>
      </c>
      <c r="F23" s="416">
        <f t="shared" si="1"/>
        <v>4.4658179907257206E-2</v>
      </c>
    </row>
    <row r="24" spans="1:6" s="145" customFormat="1" x14ac:dyDescent="0.2">
      <c r="A24" s="590" t="s">
        <v>281</v>
      </c>
      <c r="B24" s="590"/>
      <c r="C24" s="590"/>
      <c r="D24" s="590"/>
      <c r="E24" s="415">
        <v>140.475608186594</v>
      </c>
      <c r="F24" s="416">
        <f t="shared" si="1"/>
        <v>1.5608805126447661E-2</v>
      </c>
    </row>
    <row r="25" spans="1:6" s="145" customFormat="1" x14ac:dyDescent="0.2">
      <c r="A25" s="590" t="s">
        <v>285</v>
      </c>
      <c r="B25" s="590"/>
      <c r="C25" s="590"/>
      <c r="D25" s="590"/>
      <c r="E25" s="415">
        <v>0</v>
      </c>
      <c r="F25" s="416">
        <f t="shared" si="1"/>
        <v>0</v>
      </c>
    </row>
    <row r="26" spans="1:6" s="145" customFormat="1" x14ac:dyDescent="0.2">
      <c r="A26" s="590" t="s">
        <v>286</v>
      </c>
      <c r="B26" s="590"/>
      <c r="C26" s="590"/>
      <c r="D26" s="590"/>
      <c r="E26" s="415">
        <v>379.76687527464401</v>
      </c>
      <c r="F26" s="416">
        <f t="shared" si="1"/>
        <v>4.2197412249449659E-2</v>
      </c>
    </row>
    <row r="27" spans="1:6" s="145" customFormat="1" x14ac:dyDescent="0.2">
      <c r="A27" s="590" t="s">
        <v>287</v>
      </c>
      <c r="B27" s="590"/>
      <c r="C27" s="590"/>
      <c r="D27" s="590"/>
      <c r="E27" s="415">
        <v>38.140973981677</v>
      </c>
      <c r="F27" s="416">
        <f t="shared" si="1"/>
        <v>4.2379957481452736E-3</v>
      </c>
    </row>
    <row r="28" spans="1:6" s="145" customFormat="1" x14ac:dyDescent="0.2">
      <c r="A28" s="590" t="s">
        <v>276</v>
      </c>
      <c r="B28" s="590"/>
      <c r="C28" s="590"/>
      <c r="D28" s="590"/>
      <c r="E28" s="415">
        <v>867.608008830936</v>
      </c>
      <c r="F28" s="416">
        <f t="shared" si="1"/>
        <v>9.6403386401424707E-2</v>
      </c>
    </row>
    <row r="29" spans="1:6" s="145" customFormat="1" x14ac:dyDescent="0.2">
      <c r="A29" s="593" t="s">
        <v>92</v>
      </c>
      <c r="B29" s="593"/>
      <c r="C29" s="593"/>
      <c r="D29" s="593"/>
      <c r="E29" s="418">
        <v>0</v>
      </c>
      <c r="F29" s="419">
        <f t="shared" si="1"/>
        <v>0</v>
      </c>
    </row>
    <row r="30" spans="1:6" s="145" customFormat="1" x14ac:dyDescent="0.2">
      <c r="A30" s="146"/>
      <c r="B30" s="146"/>
      <c r="C30" s="146"/>
      <c r="D30" s="146"/>
      <c r="E30" s="146"/>
      <c r="F30" s="414" t="s">
        <v>282</v>
      </c>
    </row>
    <row r="31" spans="1:6" s="145" customFormat="1" x14ac:dyDescent="0.2"/>
    <row r="32" spans="1:6" s="145" customFormat="1" x14ac:dyDescent="0.2"/>
    <row r="33" spans="1:6" s="145" customFormat="1" x14ac:dyDescent="0.2">
      <c r="A33" s="591" t="str">
        <f>"Struktura pokrytí denního maxima zatížení - "&amp;LOWER('9.2'!M3)</f>
        <v>Struktura pokrytí denního maxima zatížení - červen</v>
      </c>
      <c r="B33" s="591"/>
      <c r="C33" s="591"/>
      <c r="D33" s="591"/>
      <c r="E33" s="417" t="s">
        <v>4</v>
      </c>
      <c r="F33" s="417"/>
    </row>
    <row r="34" spans="1:6" s="145" customFormat="1" x14ac:dyDescent="0.2">
      <c r="A34" s="591" t="s">
        <v>259</v>
      </c>
      <c r="B34" s="591"/>
      <c r="C34" s="591"/>
      <c r="D34" s="591"/>
      <c r="E34" s="420">
        <f>SUM(E35:E44)</f>
        <v>9366.8885738168428</v>
      </c>
      <c r="F34" s="421">
        <f>E34/$E$34</f>
        <v>1</v>
      </c>
    </row>
    <row r="35" spans="1:6" s="145" customFormat="1" x14ac:dyDescent="0.2">
      <c r="A35" s="590" t="s">
        <v>279</v>
      </c>
      <c r="B35" s="590"/>
      <c r="C35" s="590"/>
      <c r="D35" s="590"/>
      <c r="E35" s="415">
        <f t="array" ref="E35:E44">TRANSPOSE(INDEX(AL54:AU149,MATCH(MAX(AW54:AW149),AW54:AW149,0),0))</f>
        <v>3600.7891656761499</v>
      </c>
      <c r="F35" s="416">
        <f t="shared" ref="F35:F44" si="2">E35/$E$34</f>
        <v>0.3844167822964602</v>
      </c>
    </row>
    <row r="36" spans="1:6" s="145" customFormat="1" x14ac:dyDescent="0.2">
      <c r="A36" s="590" t="s">
        <v>280</v>
      </c>
      <c r="B36" s="590"/>
      <c r="C36" s="590"/>
      <c r="D36" s="590"/>
      <c r="E36" s="415">
        <v>4801.6353836836997</v>
      </c>
      <c r="F36" s="416">
        <f t="shared" si="2"/>
        <v>0.51261796762541367</v>
      </c>
    </row>
    <row r="37" spans="1:6" s="145" customFormat="1" x14ac:dyDescent="0.2">
      <c r="A37" s="590" t="s">
        <v>283</v>
      </c>
      <c r="B37" s="590"/>
      <c r="C37" s="590"/>
      <c r="D37" s="590"/>
      <c r="E37" s="415">
        <v>682.81541791445102</v>
      </c>
      <c r="F37" s="416">
        <f t="shared" si="2"/>
        <v>7.2896716186324373E-2</v>
      </c>
    </row>
    <row r="38" spans="1:6" s="145" customFormat="1" x14ac:dyDescent="0.2">
      <c r="A38" s="422" t="s">
        <v>284</v>
      </c>
      <c r="B38" s="422"/>
      <c r="C38" s="422"/>
      <c r="D38" s="422"/>
      <c r="E38" s="415">
        <v>358.28726951067301</v>
      </c>
      <c r="F38" s="416">
        <f t="shared" si="2"/>
        <v>3.8250403715935015E-2</v>
      </c>
    </row>
    <row r="39" spans="1:6" s="145" customFormat="1" x14ac:dyDescent="0.2">
      <c r="A39" s="590" t="s">
        <v>281</v>
      </c>
      <c r="B39" s="590"/>
      <c r="C39" s="590"/>
      <c r="D39" s="590"/>
      <c r="E39" s="415">
        <v>95.092042215487197</v>
      </c>
      <c r="F39" s="416">
        <f t="shared" si="2"/>
        <v>1.0151934814437411E-2</v>
      </c>
    </row>
    <row r="40" spans="1:6" s="145" customFormat="1" x14ac:dyDescent="0.2">
      <c r="A40" s="590" t="s">
        <v>285</v>
      </c>
      <c r="B40" s="590"/>
      <c r="C40" s="590"/>
      <c r="D40" s="590"/>
      <c r="E40" s="415">
        <v>0</v>
      </c>
      <c r="F40" s="416">
        <f t="shared" si="2"/>
        <v>0</v>
      </c>
    </row>
    <row r="41" spans="1:6" s="145" customFormat="1" x14ac:dyDescent="0.2">
      <c r="A41" s="590" t="s">
        <v>286</v>
      </c>
      <c r="B41" s="590"/>
      <c r="C41" s="590"/>
      <c r="D41" s="590"/>
      <c r="E41" s="415">
        <v>1027.91052247724</v>
      </c>
      <c r="F41" s="416">
        <f t="shared" si="2"/>
        <v>0.10973873708186799</v>
      </c>
    </row>
    <row r="42" spans="1:6" s="145" customFormat="1" x14ac:dyDescent="0.2">
      <c r="A42" s="590" t="s">
        <v>287</v>
      </c>
      <c r="B42" s="590"/>
      <c r="C42" s="590"/>
      <c r="D42" s="590"/>
      <c r="E42" s="415">
        <v>19.755911736843501</v>
      </c>
      <c r="F42" s="416">
        <f t="shared" si="2"/>
        <v>2.1091221040108214E-3</v>
      </c>
    </row>
    <row r="43" spans="1:6" s="145" customFormat="1" x14ac:dyDescent="0.2">
      <c r="A43" s="590" t="s">
        <v>276</v>
      </c>
      <c r="B43" s="590"/>
      <c r="C43" s="590"/>
      <c r="D43" s="590"/>
      <c r="E43" s="415">
        <v>-1168.12293439222</v>
      </c>
      <c r="F43" s="416">
        <f t="shared" si="2"/>
        <v>-0.12470767909607261</v>
      </c>
    </row>
    <row r="44" spans="1:6" s="145" customFormat="1" x14ac:dyDescent="0.2">
      <c r="A44" s="593" t="s">
        <v>92</v>
      </c>
      <c r="B44" s="593"/>
      <c r="C44" s="593"/>
      <c r="D44" s="593"/>
      <c r="E44" s="418">
        <v>-51.274205005479701</v>
      </c>
      <c r="F44" s="419">
        <f t="shared" si="2"/>
        <v>-5.47398472837671E-3</v>
      </c>
    </row>
    <row r="45" spans="1:6" s="145" customFormat="1" x14ac:dyDescent="0.2">
      <c r="A45" s="146"/>
      <c r="B45" s="146"/>
      <c r="C45" s="146"/>
      <c r="D45" s="146"/>
      <c r="E45" s="146"/>
      <c r="F45" s="414" t="s">
        <v>282</v>
      </c>
    </row>
    <row r="46" spans="1:6" s="145" customFormat="1" x14ac:dyDescent="0.2"/>
    <row r="47" spans="1:6" s="145" customFormat="1" x14ac:dyDescent="0.2"/>
    <row r="48" spans="1:6" s="145" customFormat="1" x14ac:dyDescent="0.2"/>
    <row r="50" spans="1:53" s="147" customFormat="1" x14ac:dyDescent="0.2"/>
    <row r="51" spans="1:53" s="147" customFormat="1" x14ac:dyDescent="0.2">
      <c r="A51" s="147" t="str">
        <f>A3</f>
        <v>Struktura pokrytí denního maxima zatížení - duben</v>
      </c>
      <c r="S51" s="147" t="str">
        <f>A18</f>
        <v>Struktura pokrytí denního maxima zatížení - květen</v>
      </c>
      <c r="AK51" s="147" t="str">
        <f>A33</f>
        <v>Struktura pokrytí denního maxima zatížení - červen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51" customFormat="1" x14ac:dyDescent="0.2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 x14ac:dyDescent="0.2">
      <c r="A54" s="152">
        <v>0</v>
      </c>
      <c r="B54" s="153">
        <v>3811.05593763043</v>
      </c>
      <c r="C54" s="153">
        <v>4221.0809675682603</v>
      </c>
      <c r="D54" s="153">
        <v>94.302620535801793</v>
      </c>
      <c r="E54" s="153">
        <v>414.636513766512</v>
      </c>
      <c r="F54" s="153">
        <v>242.727363224714</v>
      </c>
      <c r="G54" s="153">
        <v>0</v>
      </c>
      <c r="H54" s="153">
        <v>0</v>
      </c>
      <c r="I54" s="153">
        <v>261.39497066084698</v>
      </c>
      <c r="J54" s="153">
        <v>-667.15158727730295</v>
      </c>
      <c r="K54" s="153">
        <v>-508.232010748395</v>
      </c>
      <c r="L54" s="153">
        <v>-639.75992763065005</v>
      </c>
      <c r="M54" s="153">
        <v>7869.81477536086</v>
      </c>
      <c r="N54" s="153">
        <v>7230.05484773021</v>
      </c>
      <c r="O54" s="153">
        <f>M54</f>
        <v>7869.81477536086</v>
      </c>
      <c r="P54" s="153">
        <f>IF(J54&lt;0,0,J54)</f>
        <v>0</v>
      </c>
      <c r="Q54" s="153">
        <f>IF(J54&lt;0,J54,0)</f>
        <v>-667.15158727730295</v>
      </c>
      <c r="S54" s="152">
        <v>0</v>
      </c>
      <c r="T54" s="153">
        <v>3013.4091447084102</v>
      </c>
      <c r="U54" s="153">
        <v>3465.7078388827999</v>
      </c>
      <c r="V54" s="153">
        <v>790.96253819914602</v>
      </c>
      <c r="W54" s="153">
        <v>379.473323672243</v>
      </c>
      <c r="X54" s="153">
        <v>203.208386820795</v>
      </c>
      <c r="Y54" s="153">
        <v>0</v>
      </c>
      <c r="Z54" s="153">
        <v>0</v>
      </c>
      <c r="AA54" s="153">
        <v>13.121420542235301</v>
      </c>
      <c r="AB54" s="153">
        <v>-1279.6290836706401</v>
      </c>
      <c r="AC54" s="153">
        <v>0</v>
      </c>
      <c r="AD54" s="153">
        <v>-564.03358366637804</v>
      </c>
      <c r="AE54" s="153">
        <v>6586.2535691550002</v>
      </c>
      <c r="AF54" s="153">
        <v>6022.2199854886203</v>
      </c>
      <c r="AG54" s="153">
        <f>AE54</f>
        <v>6586.2535691550002</v>
      </c>
      <c r="AH54" s="153">
        <f>IF(AB54&lt;0,0,AB54)</f>
        <v>0</v>
      </c>
      <c r="AI54" s="153">
        <f>IF(AB54&lt;0,AB54,0)</f>
        <v>-1279.6290836706401</v>
      </c>
      <c r="AK54" s="152">
        <v>0</v>
      </c>
      <c r="AL54" s="153">
        <v>3564.1483839643101</v>
      </c>
      <c r="AM54" s="153">
        <v>4895.5752832380504</v>
      </c>
      <c r="AN54" s="153">
        <v>735.54846068831898</v>
      </c>
      <c r="AO54" s="153">
        <v>336.88232362379</v>
      </c>
      <c r="AP54" s="153">
        <v>92.054616149796999</v>
      </c>
      <c r="AQ54" s="153">
        <v>0</v>
      </c>
      <c r="AR54" s="153">
        <v>0</v>
      </c>
      <c r="AS54" s="153">
        <v>123.254480381058</v>
      </c>
      <c r="AT54" s="153">
        <v>-2704.8674378014298</v>
      </c>
      <c r="AU54" s="153">
        <v>-152.33032235165101</v>
      </c>
      <c r="AV54" s="153">
        <v>-700.762562288053</v>
      </c>
      <c r="AW54" s="153">
        <v>6890.26578789224</v>
      </c>
      <c r="AX54" s="153">
        <v>6189.5032256041904</v>
      </c>
      <c r="AY54" s="153">
        <f>AW54</f>
        <v>6890.26578789224</v>
      </c>
      <c r="AZ54" s="153">
        <f>IF(AT54&lt;0,0,AT54)</f>
        <v>0</v>
      </c>
      <c r="BA54" s="153">
        <f>IF(AT54&lt;0,AT54,0)</f>
        <v>-2704.8674378014298</v>
      </c>
    </row>
    <row r="55" spans="1:53" s="147" customFormat="1" x14ac:dyDescent="0.2">
      <c r="A55" s="152">
        <v>1.0416666666666666E-2</v>
      </c>
      <c r="B55" s="153">
        <v>3818.17079776324</v>
      </c>
      <c r="C55" s="153">
        <v>4244.3482691814997</v>
      </c>
      <c r="D55" s="153">
        <v>94.255827066794197</v>
      </c>
      <c r="E55" s="153">
        <v>413.57065059889601</v>
      </c>
      <c r="F55" s="153">
        <v>248.683286137761</v>
      </c>
      <c r="G55" s="153">
        <v>0</v>
      </c>
      <c r="H55" s="153">
        <v>0</v>
      </c>
      <c r="I55" s="153">
        <v>256.43686800998</v>
      </c>
      <c r="J55" s="153">
        <v>-591.32902550835297</v>
      </c>
      <c r="K55" s="153">
        <v>-690.28754038331999</v>
      </c>
      <c r="L55" s="153">
        <v>-642.29216781973105</v>
      </c>
      <c r="M55" s="153">
        <v>7793.8491328665104</v>
      </c>
      <c r="N55" s="153">
        <v>7151.5569650467796</v>
      </c>
      <c r="O55" s="153">
        <f t="shared" ref="O55:O118" si="3">M55</f>
        <v>7793.8491328665104</v>
      </c>
      <c r="P55" s="153">
        <f t="shared" ref="P55:P118" si="4">IF(J55&lt;0,0,J55)</f>
        <v>0</v>
      </c>
      <c r="Q55" s="153">
        <f t="shared" ref="Q55:Q118" si="5">IF(J55&lt;0,J55,0)</f>
        <v>-591.32902550835297</v>
      </c>
      <c r="S55" s="152">
        <v>1.0416666666666666E-2</v>
      </c>
      <c r="T55" s="153">
        <v>3014.1559505615201</v>
      </c>
      <c r="U55" s="153">
        <v>3452.12791634719</v>
      </c>
      <c r="V55" s="153">
        <v>760.50733476141102</v>
      </c>
      <c r="W55" s="153">
        <v>380.882221240886</v>
      </c>
      <c r="X55" s="153">
        <v>191.52190770533801</v>
      </c>
      <c r="Y55" s="153">
        <v>0</v>
      </c>
      <c r="Z55" s="153">
        <v>0</v>
      </c>
      <c r="AA55" s="153">
        <v>14.374838622237499</v>
      </c>
      <c r="AB55" s="153">
        <v>-1251.7870238435</v>
      </c>
      <c r="AC55" s="153">
        <v>0</v>
      </c>
      <c r="AD55" s="153">
        <v>-562.30015535642804</v>
      </c>
      <c r="AE55" s="153">
        <v>6561.7831453950803</v>
      </c>
      <c r="AF55" s="153">
        <v>5999.4829900386603</v>
      </c>
      <c r="AG55" s="153">
        <f t="shared" ref="AG55:AG118" si="6">AE55</f>
        <v>6561.7831453950803</v>
      </c>
      <c r="AH55" s="153">
        <f t="shared" ref="AH55:AH118" si="7">IF(AB55&lt;0,0,AB55)</f>
        <v>0</v>
      </c>
      <c r="AI55" s="153">
        <f t="shared" ref="AI55:AI118" si="8">IF(AB55&lt;0,AB55,0)</f>
        <v>-1251.7870238435</v>
      </c>
      <c r="AK55" s="152">
        <v>1.0416666666666666E-2</v>
      </c>
      <c r="AL55" s="153">
        <v>3565.89535522592</v>
      </c>
      <c r="AM55" s="153">
        <v>4931.6071812320597</v>
      </c>
      <c r="AN55" s="153">
        <v>721.33567181174499</v>
      </c>
      <c r="AO55" s="153">
        <v>336.801078543568</v>
      </c>
      <c r="AP55" s="153">
        <v>92.386226751309394</v>
      </c>
      <c r="AQ55" s="153">
        <v>0</v>
      </c>
      <c r="AR55" s="153">
        <v>0</v>
      </c>
      <c r="AS55" s="153">
        <v>93.753543489734497</v>
      </c>
      <c r="AT55" s="153">
        <v>-2750.86277271467</v>
      </c>
      <c r="AU55" s="153">
        <v>-166.49887021260801</v>
      </c>
      <c r="AV55" s="153">
        <v>-703.75048324027705</v>
      </c>
      <c r="AW55" s="153">
        <v>6824.4174141270596</v>
      </c>
      <c r="AX55" s="153">
        <v>6120.6669308867804</v>
      </c>
      <c r="AY55" s="153">
        <f t="shared" ref="AY55:AY118" si="9">AW55</f>
        <v>6824.4174141270596</v>
      </c>
      <c r="AZ55" s="153">
        <f t="shared" ref="AZ55:AZ118" si="10">IF(AT55&lt;0,0,AT55)</f>
        <v>0</v>
      </c>
      <c r="BA55" s="153">
        <f t="shared" ref="BA55:BA118" si="11">IF(AT55&lt;0,AT55,0)</f>
        <v>-2750.86277271467</v>
      </c>
    </row>
    <row r="56" spans="1:53" s="147" customFormat="1" x14ac:dyDescent="0.2">
      <c r="A56" s="152">
        <v>2.0833333333333332E-2</v>
      </c>
      <c r="B56" s="153">
        <v>3839.7688837789701</v>
      </c>
      <c r="C56" s="153">
        <v>4224.7350410948002</v>
      </c>
      <c r="D56" s="153">
        <v>94.342729806391901</v>
      </c>
      <c r="E56" s="153">
        <v>417.03251344953799</v>
      </c>
      <c r="F56" s="153">
        <v>248.683286137761</v>
      </c>
      <c r="G56" s="153">
        <v>0</v>
      </c>
      <c r="H56" s="153">
        <v>0</v>
      </c>
      <c r="I56" s="153">
        <v>256.80822384485299</v>
      </c>
      <c r="J56" s="153">
        <v>-570.01099081611403</v>
      </c>
      <c r="K56" s="153">
        <v>-689.54258153645401</v>
      </c>
      <c r="L56" s="153">
        <v>-641.80664124457098</v>
      </c>
      <c r="M56" s="153">
        <v>7821.8171057597401</v>
      </c>
      <c r="N56" s="153">
        <v>7180.0104645151696</v>
      </c>
      <c r="O56" s="153">
        <f t="shared" si="3"/>
        <v>7821.8171057597401</v>
      </c>
      <c r="P56" s="153">
        <f t="shared" si="4"/>
        <v>0</v>
      </c>
      <c r="Q56" s="153">
        <f t="shared" si="5"/>
        <v>-570.01099081611403</v>
      </c>
      <c r="S56" s="152">
        <v>2.0833333333333332E-2</v>
      </c>
      <c r="T56" s="153">
        <v>3014.6026797074301</v>
      </c>
      <c r="U56" s="153">
        <v>3467.85830065034</v>
      </c>
      <c r="V56" s="153">
        <v>393.52619822304302</v>
      </c>
      <c r="W56" s="153">
        <v>379.65969725096801</v>
      </c>
      <c r="X56" s="153">
        <v>191.59197699806001</v>
      </c>
      <c r="Y56" s="153">
        <v>0</v>
      </c>
      <c r="Z56" s="153">
        <v>0</v>
      </c>
      <c r="AA56" s="153">
        <v>15.0294431671508</v>
      </c>
      <c r="AB56" s="153">
        <v>-908.33221497410705</v>
      </c>
      <c r="AC56" s="153">
        <v>0</v>
      </c>
      <c r="AD56" s="153">
        <v>-559.14905151123605</v>
      </c>
      <c r="AE56" s="153">
        <v>6553.93608102289</v>
      </c>
      <c r="AF56" s="153">
        <v>5994.78702951165</v>
      </c>
      <c r="AG56" s="153">
        <f t="shared" si="6"/>
        <v>6553.93608102289</v>
      </c>
      <c r="AH56" s="153">
        <f t="shared" si="7"/>
        <v>0</v>
      </c>
      <c r="AI56" s="153">
        <f t="shared" si="8"/>
        <v>-908.33221497410705</v>
      </c>
      <c r="AK56" s="152">
        <v>2.0833333333333332E-2</v>
      </c>
      <c r="AL56" s="153">
        <v>3566.2687875892102</v>
      </c>
      <c r="AM56" s="153">
        <v>4925.9273235184901</v>
      </c>
      <c r="AN56" s="153">
        <v>715.41256897504502</v>
      </c>
      <c r="AO56" s="153">
        <v>338.41544696145502</v>
      </c>
      <c r="AP56" s="153">
        <v>92.386226751309394</v>
      </c>
      <c r="AQ56" s="153">
        <v>0</v>
      </c>
      <c r="AR56" s="153">
        <v>0</v>
      </c>
      <c r="AS56" s="153">
        <v>69.060329006788393</v>
      </c>
      <c r="AT56" s="153">
        <v>-2731.5357275792499</v>
      </c>
      <c r="AU56" s="153">
        <v>-166.63871271645101</v>
      </c>
      <c r="AV56" s="153">
        <v>-702.91141408967303</v>
      </c>
      <c r="AW56" s="153">
        <v>6809.2962425065998</v>
      </c>
      <c r="AX56" s="153">
        <v>6106.3848284169298</v>
      </c>
      <c r="AY56" s="153">
        <f t="shared" si="9"/>
        <v>6809.2962425065998</v>
      </c>
      <c r="AZ56" s="153">
        <f t="shared" si="10"/>
        <v>0</v>
      </c>
      <c r="BA56" s="153">
        <f t="shared" si="11"/>
        <v>-2731.5357275792499</v>
      </c>
    </row>
    <row r="57" spans="1:53" s="147" customFormat="1" x14ac:dyDescent="0.2">
      <c r="A57" s="152">
        <v>3.125E-2</v>
      </c>
      <c r="B57" s="153">
        <v>3840.0355432967599</v>
      </c>
      <c r="C57" s="153">
        <v>4176.5472027078904</v>
      </c>
      <c r="D57" s="153">
        <v>100.30558050618799</v>
      </c>
      <c r="E57" s="153">
        <v>417.80313003674598</v>
      </c>
      <c r="F57" s="153">
        <v>249.135057749456</v>
      </c>
      <c r="G57" s="153">
        <v>0</v>
      </c>
      <c r="H57" s="153">
        <v>0</v>
      </c>
      <c r="I57" s="153">
        <v>257.28686141385299</v>
      </c>
      <c r="J57" s="153">
        <v>-595.895822690317</v>
      </c>
      <c r="K57" s="153">
        <v>-689.31830919351</v>
      </c>
      <c r="L57" s="153">
        <v>-637.33337443591495</v>
      </c>
      <c r="M57" s="153">
        <v>7755.8992438270598</v>
      </c>
      <c r="N57" s="153">
        <v>7118.56586939115</v>
      </c>
      <c r="O57" s="153">
        <f t="shared" si="3"/>
        <v>7755.8992438270598</v>
      </c>
      <c r="P57" s="153">
        <f t="shared" si="4"/>
        <v>0</v>
      </c>
      <c r="Q57" s="153">
        <f t="shared" si="5"/>
        <v>-595.895822690317</v>
      </c>
      <c r="S57" s="152">
        <v>3.125E-2</v>
      </c>
      <c r="T57" s="153">
        <v>3016.2095730565502</v>
      </c>
      <c r="U57" s="153">
        <v>3501.1669804530602</v>
      </c>
      <c r="V57" s="153">
        <v>108.75143676384</v>
      </c>
      <c r="W57" s="153">
        <v>379.19434048214202</v>
      </c>
      <c r="X57" s="153">
        <v>185.28723688212199</v>
      </c>
      <c r="Y57" s="153">
        <v>0</v>
      </c>
      <c r="Z57" s="153">
        <v>0</v>
      </c>
      <c r="AA57" s="153">
        <v>11.868388358610201</v>
      </c>
      <c r="AB57" s="153">
        <v>-657.53820267536696</v>
      </c>
      <c r="AC57" s="153">
        <v>0</v>
      </c>
      <c r="AD57" s="153">
        <v>-558.87456846753798</v>
      </c>
      <c r="AE57" s="153">
        <v>6544.9397533209603</v>
      </c>
      <c r="AF57" s="153">
        <v>5986.0651848534199</v>
      </c>
      <c r="AG57" s="153">
        <f t="shared" si="6"/>
        <v>6544.9397533209603</v>
      </c>
      <c r="AH57" s="153">
        <f t="shared" si="7"/>
        <v>0</v>
      </c>
      <c r="AI57" s="153">
        <f t="shared" si="8"/>
        <v>-657.53820267536696</v>
      </c>
      <c r="AK57" s="152">
        <v>3.125E-2</v>
      </c>
      <c r="AL57" s="153">
        <v>3567.9890932502699</v>
      </c>
      <c r="AM57" s="153">
        <v>4930.3387640153396</v>
      </c>
      <c r="AN57" s="153">
        <v>709.41592214474895</v>
      </c>
      <c r="AO57" s="153">
        <v>341.551131540754</v>
      </c>
      <c r="AP57" s="153">
        <v>92.386226751309394</v>
      </c>
      <c r="AQ57" s="153">
        <v>0</v>
      </c>
      <c r="AR57" s="153">
        <v>0</v>
      </c>
      <c r="AS57" s="153">
        <v>55.614292788302599</v>
      </c>
      <c r="AT57" s="153">
        <v>-2621.1773519151602</v>
      </c>
      <c r="AU57" s="153">
        <v>-293.06883961630302</v>
      </c>
      <c r="AV57" s="153">
        <v>-703.37974688416</v>
      </c>
      <c r="AW57" s="153">
        <v>6783.04923895927</v>
      </c>
      <c r="AX57" s="153">
        <v>6079.6694920751097</v>
      </c>
      <c r="AY57" s="153">
        <f t="shared" si="9"/>
        <v>6783.04923895927</v>
      </c>
      <c r="AZ57" s="153">
        <f t="shared" si="10"/>
        <v>0</v>
      </c>
      <c r="BA57" s="153">
        <f t="shared" si="11"/>
        <v>-2621.1773519151602</v>
      </c>
    </row>
    <row r="58" spans="1:53" s="147" customFormat="1" x14ac:dyDescent="0.2">
      <c r="A58" s="152">
        <v>4.1666666666666699E-2</v>
      </c>
      <c r="B58" s="153">
        <v>3839.0086599595602</v>
      </c>
      <c r="C58" s="153">
        <v>4277.3912049967103</v>
      </c>
      <c r="D58" s="153">
        <v>95.164961183308705</v>
      </c>
      <c r="E58" s="153">
        <v>417.78566215746002</v>
      </c>
      <c r="F58" s="153">
        <v>257.29870715172302</v>
      </c>
      <c r="G58" s="153">
        <v>0</v>
      </c>
      <c r="H58" s="153">
        <v>0</v>
      </c>
      <c r="I58" s="153">
        <v>255.12106972549401</v>
      </c>
      <c r="J58" s="153">
        <v>-690.01629681031</v>
      </c>
      <c r="K58" s="153">
        <v>-637.93294936174698</v>
      </c>
      <c r="L58" s="153">
        <v>-646.877053744676</v>
      </c>
      <c r="M58" s="153">
        <v>7813.8210190022</v>
      </c>
      <c r="N58" s="153">
        <v>7166.9439652575202</v>
      </c>
      <c r="O58" s="153">
        <f t="shared" si="3"/>
        <v>7813.8210190022</v>
      </c>
      <c r="P58" s="153">
        <f t="shared" si="4"/>
        <v>0</v>
      </c>
      <c r="Q58" s="153">
        <f t="shared" si="5"/>
        <v>-690.01629681031</v>
      </c>
      <c r="S58" s="152">
        <v>4.1666666666666699E-2</v>
      </c>
      <c r="T58" s="153">
        <v>3015.5561403179399</v>
      </c>
      <c r="U58" s="153">
        <v>3539.2010791651601</v>
      </c>
      <c r="V58" s="153">
        <v>23.9937938410974</v>
      </c>
      <c r="W58" s="153">
        <v>380.67298262806099</v>
      </c>
      <c r="X58" s="153">
        <v>128.74538014739201</v>
      </c>
      <c r="Y58" s="153">
        <v>0</v>
      </c>
      <c r="Z58" s="153">
        <v>0</v>
      </c>
      <c r="AA58" s="153">
        <v>11.2372151258839</v>
      </c>
      <c r="AB58" s="153">
        <v>-581.22731719808098</v>
      </c>
      <c r="AC58" s="153">
        <v>0</v>
      </c>
      <c r="AD58" s="153">
        <v>-561.27971887112403</v>
      </c>
      <c r="AE58" s="153">
        <v>6518.1792740274504</v>
      </c>
      <c r="AF58" s="153">
        <v>5956.8995551563303</v>
      </c>
      <c r="AG58" s="153">
        <f t="shared" si="6"/>
        <v>6518.1792740274504</v>
      </c>
      <c r="AH58" s="153">
        <f t="shared" si="7"/>
        <v>0</v>
      </c>
      <c r="AI58" s="153">
        <f t="shared" si="8"/>
        <v>-581.22731719808098</v>
      </c>
      <c r="AK58" s="152">
        <v>4.1666666666666699E-2</v>
      </c>
      <c r="AL58" s="153">
        <v>3568.5959065961802</v>
      </c>
      <c r="AM58" s="153">
        <v>4992.2973919285596</v>
      </c>
      <c r="AN58" s="153">
        <v>698.31845830584803</v>
      </c>
      <c r="AO58" s="153">
        <v>348.42413838947101</v>
      </c>
      <c r="AP58" s="153">
        <v>85.6606508399815</v>
      </c>
      <c r="AQ58" s="153">
        <v>0</v>
      </c>
      <c r="AR58" s="153">
        <v>0</v>
      </c>
      <c r="AS58" s="153">
        <v>52.420279310805299</v>
      </c>
      <c r="AT58" s="153">
        <v>-2430.4967850145499</v>
      </c>
      <c r="AU58" s="153">
        <v>-575.06027956557796</v>
      </c>
      <c r="AV58" s="153">
        <v>-709.61283394631903</v>
      </c>
      <c r="AW58" s="153">
        <v>6740.1597607907097</v>
      </c>
      <c r="AX58" s="153">
        <v>6030.5469268443903</v>
      </c>
      <c r="AY58" s="153">
        <f t="shared" si="9"/>
        <v>6740.1597607907097</v>
      </c>
      <c r="AZ58" s="153">
        <f t="shared" si="10"/>
        <v>0</v>
      </c>
      <c r="BA58" s="153">
        <f t="shared" si="11"/>
        <v>-2430.4967850145499</v>
      </c>
    </row>
    <row r="59" spans="1:53" s="147" customFormat="1" x14ac:dyDescent="0.2">
      <c r="A59" s="152">
        <v>5.2083333333333301E-2</v>
      </c>
      <c r="B59" s="153">
        <v>3819.6978060727401</v>
      </c>
      <c r="C59" s="153">
        <v>4291.4469146331203</v>
      </c>
      <c r="D59" s="153">
        <v>94.255827066794197</v>
      </c>
      <c r="E59" s="153">
        <v>418.32905808630397</v>
      </c>
      <c r="F59" s="153">
        <v>258.52003616091201</v>
      </c>
      <c r="G59" s="153">
        <v>0</v>
      </c>
      <c r="H59" s="153">
        <v>0</v>
      </c>
      <c r="I59" s="153">
        <v>254.029352973518</v>
      </c>
      <c r="J59" s="153">
        <v>-683.49129895701901</v>
      </c>
      <c r="K59" s="153">
        <v>-635.04243221899503</v>
      </c>
      <c r="L59" s="153">
        <v>-647.17915428895503</v>
      </c>
      <c r="M59" s="153">
        <v>7817.74526381737</v>
      </c>
      <c r="N59" s="153">
        <v>7170.5661095284104</v>
      </c>
      <c r="O59" s="153">
        <f t="shared" si="3"/>
        <v>7817.74526381737</v>
      </c>
      <c r="P59" s="153">
        <f t="shared" si="4"/>
        <v>0</v>
      </c>
      <c r="Q59" s="153">
        <f t="shared" si="5"/>
        <v>-683.49129895701901</v>
      </c>
      <c r="S59" s="152">
        <v>5.2083333333333301E-2</v>
      </c>
      <c r="T59" s="153">
        <v>3018.3631939899201</v>
      </c>
      <c r="U59" s="153">
        <v>3547.2268006047698</v>
      </c>
      <c r="V59" s="153">
        <v>23.987132573657298</v>
      </c>
      <c r="W59" s="153">
        <v>380.55460378890803</v>
      </c>
      <c r="X59" s="153">
        <v>123.982604035398</v>
      </c>
      <c r="Y59" s="153">
        <v>0</v>
      </c>
      <c r="Z59" s="153">
        <v>0</v>
      </c>
      <c r="AA59" s="153">
        <v>12.5987839389093</v>
      </c>
      <c r="AB59" s="153">
        <v>-542.61911054728705</v>
      </c>
      <c r="AC59" s="153">
        <v>0</v>
      </c>
      <c r="AD59" s="153">
        <v>-562.23581229687898</v>
      </c>
      <c r="AE59" s="153">
        <v>6564.0940083842797</v>
      </c>
      <c r="AF59" s="153">
        <v>6001.8581960873998</v>
      </c>
      <c r="AG59" s="153">
        <f t="shared" si="6"/>
        <v>6564.0940083842797</v>
      </c>
      <c r="AH59" s="153">
        <f t="shared" si="7"/>
        <v>0</v>
      </c>
      <c r="AI59" s="153">
        <f t="shared" si="8"/>
        <v>-542.61911054728705</v>
      </c>
      <c r="AK59" s="152">
        <v>5.2083333333333301E-2</v>
      </c>
      <c r="AL59" s="153">
        <v>3569.94951955122</v>
      </c>
      <c r="AM59" s="153">
        <v>4970.2499741229403</v>
      </c>
      <c r="AN59" s="153">
        <v>694.17361528591005</v>
      </c>
      <c r="AO59" s="153">
        <v>348.85477119864498</v>
      </c>
      <c r="AP59" s="153">
        <v>85.127792591406703</v>
      </c>
      <c r="AQ59" s="153">
        <v>0</v>
      </c>
      <c r="AR59" s="153">
        <v>0</v>
      </c>
      <c r="AS59" s="153">
        <v>53.767986234709802</v>
      </c>
      <c r="AT59" s="153">
        <v>-2362.8443026648802</v>
      </c>
      <c r="AU59" s="153">
        <v>-575.99419918030605</v>
      </c>
      <c r="AV59" s="153">
        <v>-707.56498478766503</v>
      </c>
      <c r="AW59" s="153">
        <v>6783.2851571396404</v>
      </c>
      <c r="AX59" s="153">
        <v>6075.7201723519702</v>
      </c>
      <c r="AY59" s="153">
        <f t="shared" si="9"/>
        <v>6783.2851571396404</v>
      </c>
      <c r="AZ59" s="153">
        <f t="shared" si="10"/>
        <v>0</v>
      </c>
      <c r="BA59" s="153">
        <f t="shared" si="11"/>
        <v>-2362.8443026648802</v>
      </c>
    </row>
    <row r="60" spans="1:53" s="147" customFormat="1" x14ac:dyDescent="0.2">
      <c r="A60" s="152">
        <v>6.25E-2</v>
      </c>
      <c r="B60" s="153">
        <v>3816.8905553249801</v>
      </c>
      <c r="C60" s="153">
        <v>4293.5278576648498</v>
      </c>
      <c r="D60" s="153">
        <v>95.2184403807656</v>
      </c>
      <c r="E60" s="153">
        <v>418.680386695913</v>
      </c>
      <c r="F60" s="153">
        <v>258.484398872165</v>
      </c>
      <c r="G60" s="153">
        <v>0</v>
      </c>
      <c r="H60" s="153">
        <v>0</v>
      </c>
      <c r="I60" s="153">
        <v>252.972496131882</v>
      </c>
      <c r="J60" s="153">
        <v>-705.20910743846696</v>
      </c>
      <c r="K60" s="153">
        <v>-634.93417406258595</v>
      </c>
      <c r="L60" s="153">
        <v>-647.238591755024</v>
      </c>
      <c r="M60" s="153">
        <v>7795.6308535694998</v>
      </c>
      <c r="N60" s="153">
        <v>7148.3922618144798</v>
      </c>
      <c r="O60" s="153">
        <f t="shared" si="3"/>
        <v>7795.6308535694998</v>
      </c>
      <c r="P60" s="153">
        <f t="shared" si="4"/>
        <v>0</v>
      </c>
      <c r="Q60" s="153">
        <f t="shared" si="5"/>
        <v>-705.20910743846696</v>
      </c>
      <c r="S60" s="152">
        <v>6.25E-2</v>
      </c>
      <c r="T60" s="153">
        <v>3018.1165105559999</v>
      </c>
      <c r="U60" s="153">
        <v>3543.0341843955698</v>
      </c>
      <c r="V60" s="153">
        <v>24.0470839806184</v>
      </c>
      <c r="W60" s="153">
        <v>381.25437291660802</v>
      </c>
      <c r="X60" s="153">
        <v>123.982604035398</v>
      </c>
      <c r="Y60" s="153">
        <v>0</v>
      </c>
      <c r="Z60" s="153">
        <v>0</v>
      </c>
      <c r="AA60" s="153">
        <v>14.7963093814547</v>
      </c>
      <c r="AB60" s="153">
        <v>-585.39324402692796</v>
      </c>
      <c r="AC60" s="153">
        <v>0</v>
      </c>
      <c r="AD60" s="153">
        <v>-561.86417009768195</v>
      </c>
      <c r="AE60" s="153">
        <v>6519.8378212387197</v>
      </c>
      <c r="AF60" s="153">
        <v>5957.9736511410401</v>
      </c>
      <c r="AG60" s="153">
        <f t="shared" si="6"/>
        <v>6519.8378212387197</v>
      </c>
      <c r="AH60" s="153">
        <f t="shared" si="7"/>
        <v>0</v>
      </c>
      <c r="AI60" s="153">
        <f t="shared" si="8"/>
        <v>-585.39324402692796</v>
      </c>
      <c r="AK60" s="152">
        <v>6.25E-2</v>
      </c>
      <c r="AL60" s="153">
        <v>3573.4235524105302</v>
      </c>
      <c r="AM60" s="153">
        <v>4921.1701247636802</v>
      </c>
      <c r="AN60" s="153">
        <v>693.79923212765095</v>
      </c>
      <c r="AO60" s="153">
        <v>346.26797214861301</v>
      </c>
      <c r="AP60" s="153">
        <v>85.1564294143936</v>
      </c>
      <c r="AQ60" s="153">
        <v>0</v>
      </c>
      <c r="AR60" s="153">
        <v>0</v>
      </c>
      <c r="AS60" s="153">
        <v>51.557078245774797</v>
      </c>
      <c r="AT60" s="153">
        <v>-2372.5583294847502</v>
      </c>
      <c r="AU60" s="153">
        <v>-576.18862406258802</v>
      </c>
      <c r="AV60" s="153">
        <v>-702.82666364946795</v>
      </c>
      <c r="AW60" s="153">
        <v>6722.6274355633004</v>
      </c>
      <c r="AX60" s="153">
        <v>6019.8007719138304</v>
      </c>
      <c r="AY60" s="153">
        <f t="shared" si="9"/>
        <v>6722.6274355633004</v>
      </c>
      <c r="AZ60" s="153">
        <f t="shared" si="10"/>
        <v>0</v>
      </c>
      <c r="BA60" s="153">
        <f t="shared" si="11"/>
        <v>-2372.5583294847502</v>
      </c>
    </row>
    <row r="61" spans="1:53" s="147" customFormat="1" x14ac:dyDescent="0.2">
      <c r="A61" s="152">
        <v>7.2916666666666699E-2</v>
      </c>
      <c r="B61" s="153">
        <v>3825.0656719336698</v>
      </c>
      <c r="C61" s="153">
        <v>4275.1075057774497</v>
      </c>
      <c r="D61" s="153">
        <v>101.361781268185</v>
      </c>
      <c r="E61" s="153">
        <v>419.05602801323897</v>
      </c>
      <c r="F61" s="153">
        <v>254.98655839401201</v>
      </c>
      <c r="G61" s="153">
        <v>0</v>
      </c>
      <c r="H61" s="153">
        <v>0</v>
      </c>
      <c r="I61" s="153">
        <v>251.138579097384</v>
      </c>
      <c r="J61" s="153">
        <v>-733.34144258076401</v>
      </c>
      <c r="K61" s="153">
        <v>-634.06805925202298</v>
      </c>
      <c r="L61" s="153">
        <v>-645.95345632136696</v>
      </c>
      <c r="M61" s="153">
        <v>7759.3066226511501</v>
      </c>
      <c r="N61" s="153">
        <v>7113.3531663297799</v>
      </c>
      <c r="O61" s="153">
        <f t="shared" si="3"/>
        <v>7759.3066226511501</v>
      </c>
      <c r="P61" s="153">
        <f t="shared" si="4"/>
        <v>0</v>
      </c>
      <c r="Q61" s="153">
        <f t="shared" si="5"/>
        <v>-733.34144258076401</v>
      </c>
      <c r="S61" s="152">
        <v>7.2916666666666699E-2</v>
      </c>
      <c r="T61" s="153">
        <v>3019.7701067408102</v>
      </c>
      <c r="U61" s="153">
        <v>3504.8507338435402</v>
      </c>
      <c r="V61" s="153">
        <v>24.0137776434178</v>
      </c>
      <c r="W61" s="153">
        <v>379.310842577649</v>
      </c>
      <c r="X61" s="153">
        <v>123.982604035398</v>
      </c>
      <c r="Y61" s="153">
        <v>0</v>
      </c>
      <c r="Z61" s="153">
        <v>0</v>
      </c>
      <c r="AA61" s="153">
        <v>14.2296886183242</v>
      </c>
      <c r="AB61" s="153">
        <v>-617.97652045743496</v>
      </c>
      <c r="AC61" s="153">
        <v>0</v>
      </c>
      <c r="AD61" s="153">
        <v>-557.90822157562002</v>
      </c>
      <c r="AE61" s="153">
        <v>6448.1812330017101</v>
      </c>
      <c r="AF61" s="153">
        <v>5890.2730114260903</v>
      </c>
      <c r="AG61" s="153">
        <f t="shared" si="6"/>
        <v>6448.1812330017101</v>
      </c>
      <c r="AH61" s="153">
        <f t="shared" si="7"/>
        <v>0</v>
      </c>
      <c r="AI61" s="153">
        <f t="shared" si="8"/>
        <v>-617.97652045743496</v>
      </c>
      <c r="AK61" s="152">
        <v>7.2916666666666699E-2</v>
      </c>
      <c r="AL61" s="153">
        <v>3576.0773982814098</v>
      </c>
      <c r="AM61" s="153">
        <v>4881.8608206468198</v>
      </c>
      <c r="AN61" s="153">
        <v>679.63325695716503</v>
      </c>
      <c r="AO61" s="153">
        <v>340.204920345358</v>
      </c>
      <c r="AP61" s="153">
        <v>85.126571055376104</v>
      </c>
      <c r="AQ61" s="153">
        <v>0</v>
      </c>
      <c r="AR61" s="153">
        <v>0</v>
      </c>
      <c r="AS61" s="153">
        <v>47.2492481267644</v>
      </c>
      <c r="AT61" s="153">
        <v>-2330.95084328138</v>
      </c>
      <c r="AU61" s="153">
        <v>-617.20267795261498</v>
      </c>
      <c r="AV61" s="153">
        <v>-698.58039397919697</v>
      </c>
      <c r="AW61" s="153">
        <v>6661.9986941789002</v>
      </c>
      <c r="AX61" s="153">
        <v>5963.4183001996998</v>
      </c>
      <c r="AY61" s="153">
        <f t="shared" si="9"/>
        <v>6661.9986941789002</v>
      </c>
      <c r="AZ61" s="153">
        <f t="shared" si="10"/>
        <v>0</v>
      </c>
      <c r="BA61" s="153">
        <f t="shared" si="11"/>
        <v>-2330.95084328138</v>
      </c>
    </row>
    <row r="62" spans="1:53" s="147" customFormat="1" x14ac:dyDescent="0.2">
      <c r="A62" s="152">
        <v>8.3333333333333301E-2</v>
      </c>
      <c r="B62" s="153">
        <v>3836.3814776444201</v>
      </c>
      <c r="C62" s="153">
        <v>4033.94189672945</v>
      </c>
      <c r="D62" s="153">
        <v>95.151591256441804</v>
      </c>
      <c r="E62" s="153">
        <v>420.44897107703099</v>
      </c>
      <c r="F62" s="153">
        <v>201.27327183953</v>
      </c>
      <c r="G62" s="153">
        <v>0</v>
      </c>
      <c r="H62" s="153">
        <v>0</v>
      </c>
      <c r="I62" s="153">
        <v>248.604190977868</v>
      </c>
      <c r="J62" s="153">
        <v>-249.83375061581501</v>
      </c>
      <c r="K62" s="153">
        <v>-833.40274579432605</v>
      </c>
      <c r="L62" s="153">
        <v>-623.17843961769904</v>
      </c>
      <c r="M62" s="153">
        <v>7752.5649031146004</v>
      </c>
      <c r="N62" s="153">
        <v>7129.3864634969004</v>
      </c>
      <c r="O62" s="153">
        <f t="shared" si="3"/>
        <v>7752.5649031146004</v>
      </c>
      <c r="P62" s="153">
        <f t="shared" si="4"/>
        <v>0</v>
      </c>
      <c r="Q62" s="153">
        <f t="shared" si="5"/>
        <v>-249.83375061581501</v>
      </c>
      <c r="S62" s="152">
        <v>8.3333333333333301E-2</v>
      </c>
      <c r="T62" s="153">
        <v>3019.8234349003401</v>
      </c>
      <c r="U62" s="153">
        <v>3508.0621616275398</v>
      </c>
      <c r="V62" s="153">
        <v>24.020438910857902</v>
      </c>
      <c r="W62" s="153">
        <v>376.38808646410502</v>
      </c>
      <c r="X62" s="153">
        <v>123.94874904637101</v>
      </c>
      <c r="Y62" s="153">
        <v>0</v>
      </c>
      <c r="Z62" s="153">
        <v>0</v>
      </c>
      <c r="AA62" s="153">
        <v>12.896406963780301</v>
      </c>
      <c r="AB62" s="153">
        <v>-670.52358054902595</v>
      </c>
      <c r="AC62" s="153">
        <v>-38.036343665520803</v>
      </c>
      <c r="AD62" s="153">
        <v>-558.04000187847703</v>
      </c>
      <c r="AE62" s="153">
        <v>6356.5793536984502</v>
      </c>
      <c r="AF62" s="153">
        <v>5798.5393518199699</v>
      </c>
      <c r="AG62" s="153">
        <f t="shared" si="6"/>
        <v>6356.5793536984502</v>
      </c>
      <c r="AH62" s="153">
        <f t="shared" si="7"/>
        <v>0</v>
      </c>
      <c r="AI62" s="153">
        <f t="shared" si="8"/>
        <v>-670.52358054902595</v>
      </c>
      <c r="AK62" s="152">
        <v>8.3333333333333301E-2</v>
      </c>
      <c r="AL62" s="153">
        <v>3578.83132969087</v>
      </c>
      <c r="AM62" s="153">
        <v>4880.1062004409796</v>
      </c>
      <c r="AN62" s="153">
        <v>694.36748433649598</v>
      </c>
      <c r="AO62" s="153">
        <v>344.20034515590498</v>
      </c>
      <c r="AP62" s="153">
        <v>85.081783516849796</v>
      </c>
      <c r="AQ62" s="153">
        <v>0</v>
      </c>
      <c r="AR62" s="153">
        <v>0</v>
      </c>
      <c r="AS62" s="153">
        <v>51.977740000167401</v>
      </c>
      <c r="AT62" s="153">
        <v>-2278.7349525980198</v>
      </c>
      <c r="AU62" s="153">
        <v>-789.19025273633099</v>
      </c>
      <c r="AV62" s="153">
        <v>-699.04813479018799</v>
      </c>
      <c r="AW62" s="153">
        <v>6566.6396778069202</v>
      </c>
      <c r="AX62" s="153">
        <v>5867.5915430167297</v>
      </c>
      <c r="AY62" s="153">
        <f t="shared" si="9"/>
        <v>6566.6396778069202</v>
      </c>
      <c r="AZ62" s="153">
        <f t="shared" si="10"/>
        <v>0</v>
      </c>
      <c r="BA62" s="153">
        <f t="shared" si="11"/>
        <v>-2278.7349525980198</v>
      </c>
    </row>
    <row r="63" spans="1:53" s="147" customFormat="1" x14ac:dyDescent="0.2">
      <c r="A63" s="152">
        <v>9.375E-2</v>
      </c>
      <c r="B63" s="153">
        <v>3833.36744367352</v>
      </c>
      <c r="C63" s="153">
        <v>4075.44337480275</v>
      </c>
      <c r="D63" s="153">
        <v>94.315989442647606</v>
      </c>
      <c r="E63" s="153">
        <v>422.50746491541599</v>
      </c>
      <c r="F63" s="153">
        <v>194.12227103439599</v>
      </c>
      <c r="G63" s="153">
        <v>0</v>
      </c>
      <c r="H63" s="153">
        <v>0</v>
      </c>
      <c r="I63" s="153">
        <v>249.617394136201</v>
      </c>
      <c r="J63" s="153">
        <v>-196.718243693197</v>
      </c>
      <c r="K63" s="153">
        <v>-992.07726212115597</v>
      </c>
      <c r="L63" s="153">
        <v>-627.03152902187503</v>
      </c>
      <c r="M63" s="153">
        <v>7680.5784321905703</v>
      </c>
      <c r="N63" s="153">
        <v>7053.5469031686998</v>
      </c>
      <c r="O63" s="153">
        <f t="shared" si="3"/>
        <v>7680.5784321905703</v>
      </c>
      <c r="P63" s="153">
        <f t="shared" si="4"/>
        <v>0</v>
      </c>
      <c r="Q63" s="153">
        <f t="shared" si="5"/>
        <v>-196.718243693197</v>
      </c>
      <c r="S63" s="152">
        <v>9.375E-2</v>
      </c>
      <c r="T63" s="153">
        <v>3020.4635681559498</v>
      </c>
      <c r="U63" s="153">
        <v>3517.66398580229</v>
      </c>
      <c r="V63" s="153">
        <v>24.093712852699301</v>
      </c>
      <c r="W63" s="153">
        <v>376.99605378556203</v>
      </c>
      <c r="X63" s="153">
        <v>123.931821551857</v>
      </c>
      <c r="Y63" s="153">
        <v>0</v>
      </c>
      <c r="Z63" s="153">
        <v>0</v>
      </c>
      <c r="AA63" s="153">
        <v>12.972464211739201</v>
      </c>
      <c r="AB63" s="153">
        <v>-692.00248279513698</v>
      </c>
      <c r="AC63" s="153">
        <v>-51.759388240269999</v>
      </c>
      <c r="AD63" s="153">
        <v>-559.10251681575403</v>
      </c>
      <c r="AE63" s="153">
        <v>6332.3597353246896</v>
      </c>
      <c r="AF63" s="153">
        <v>5773.2572185089402</v>
      </c>
      <c r="AG63" s="153">
        <f t="shared" si="6"/>
        <v>6332.3597353246896</v>
      </c>
      <c r="AH63" s="153">
        <f t="shared" si="7"/>
        <v>0</v>
      </c>
      <c r="AI63" s="153">
        <f t="shared" si="8"/>
        <v>-692.00248279513698</v>
      </c>
      <c r="AK63" s="152">
        <v>9.375E-2</v>
      </c>
      <c r="AL63" s="153">
        <v>3581.2985163578801</v>
      </c>
      <c r="AM63" s="153">
        <v>4842.7810117205099</v>
      </c>
      <c r="AN63" s="153">
        <v>685.46276910472</v>
      </c>
      <c r="AO63" s="153">
        <v>339.45817899296998</v>
      </c>
      <c r="AP63" s="153">
        <v>85.081783516849796</v>
      </c>
      <c r="AQ63" s="153">
        <v>0</v>
      </c>
      <c r="AR63" s="153">
        <v>0</v>
      </c>
      <c r="AS63" s="153">
        <v>51.4236255727144</v>
      </c>
      <c r="AT63" s="153">
        <v>-2232.5158501997098</v>
      </c>
      <c r="AU63" s="153">
        <v>-789.47939060394299</v>
      </c>
      <c r="AV63" s="153">
        <v>-695.17877566874301</v>
      </c>
      <c r="AW63" s="153">
        <v>6563.5106444619996</v>
      </c>
      <c r="AX63" s="153">
        <v>5868.3318687932597</v>
      </c>
      <c r="AY63" s="153">
        <f t="shared" si="9"/>
        <v>6563.5106444619996</v>
      </c>
      <c r="AZ63" s="153">
        <f t="shared" si="10"/>
        <v>0</v>
      </c>
      <c r="BA63" s="153">
        <f t="shared" si="11"/>
        <v>-2232.5158501997098</v>
      </c>
    </row>
    <row r="64" spans="1:53" s="147" customFormat="1" x14ac:dyDescent="0.2">
      <c r="A64" s="152">
        <v>0.104166666666667</v>
      </c>
      <c r="B64" s="153">
        <v>3833.09404440967</v>
      </c>
      <c r="C64" s="153">
        <v>4083.5668934984001</v>
      </c>
      <c r="D64" s="153">
        <v>94.282565900506796</v>
      </c>
      <c r="E64" s="153">
        <v>419.48851161184001</v>
      </c>
      <c r="F64" s="153">
        <v>194.12227103439599</v>
      </c>
      <c r="G64" s="153">
        <v>0</v>
      </c>
      <c r="H64" s="153">
        <v>0</v>
      </c>
      <c r="I64" s="153">
        <v>249.83237715070899</v>
      </c>
      <c r="J64" s="153">
        <v>-166.093897700599</v>
      </c>
      <c r="K64" s="153">
        <v>-989.26747707474703</v>
      </c>
      <c r="L64" s="153">
        <v>-627.62186492990304</v>
      </c>
      <c r="M64" s="153">
        <v>7719.0252888301802</v>
      </c>
      <c r="N64" s="153">
        <v>7091.4034239002804</v>
      </c>
      <c r="O64" s="153">
        <f t="shared" si="3"/>
        <v>7719.0252888301802</v>
      </c>
      <c r="P64" s="153">
        <f t="shared" si="4"/>
        <v>0</v>
      </c>
      <c r="Q64" s="153">
        <f t="shared" si="5"/>
        <v>-166.093897700599</v>
      </c>
      <c r="S64" s="152">
        <v>0.104166666666667</v>
      </c>
      <c r="T64" s="153">
        <v>3020.2568320063701</v>
      </c>
      <c r="U64" s="153">
        <v>3524.1764260578102</v>
      </c>
      <c r="V64" s="153">
        <v>24.093712852699301</v>
      </c>
      <c r="W64" s="153">
        <v>377.04640371815998</v>
      </c>
      <c r="X64" s="153">
        <v>123.97079997556899</v>
      </c>
      <c r="Y64" s="153">
        <v>0</v>
      </c>
      <c r="Z64" s="153">
        <v>0</v>
      </c>
      <c r="AA64" s="153">
        <v>11.246271682884601</v>
      </c>
      <c r="AB64" s="153">
        <v>-654.50346409472604</v>
      </c>
      <c r="AC64" s="153">
        <v>-51.728486473760697</v>
      </c>
      <c r="AD64" s="153">
        <v>-559.74071260732501</v>
      </c>
      <c r="AE64" s="153">
        <v>6374.5584957250003</v>
      </c>
      <c r="AF64" s="153">
        <v>5814.8177831176799</v>
      </c>
      <c r="AG64" s="153">
        <f t="shared" si="6"/>
        <v>6374.5584957250003</v>
      </c>
      <c r="AH64" s="153">
        <f t="shared" si="7"/>
        <v>0</v>
      </c>
      <c r="AI64" s="153">
        <f t="shared" si="8"/>
        <v>-654.50346409472604</v>
      </c>
      <c r="AK64" s="152">
        <v>0.104166666666667</v>
      </c>
      <c r="AL64" s="153">
        <v>3582.9788561768401</v>
      </c>
      <c r="AM64" s="153">
        <v>4828.2387060129604</v>
      </c>
      <c r="AN64" s="153">
        <v>698.79979117649896</v>
      </c>
      <c r="AO64" s="153">
        <v>344.69499928746802</v>
      </c>
      <c r="AP64" s="153">
        <v>85.081783516849796</v>
      </c>
      <c r="AQ64" s="153">
        <v>0</v>
      </c>
      <c r="AR64" s="153">
        <v>0</v>
      </c>
      <c r="AS64" s="153">
        <v>62.668172838942397</v>
      </c>
      <c r="AT64" s="153">
        <v>-2224.7447639799402</v>
      </c>
      <c r="AU64" s="153">
        <v>-788.61872962926395</v>
      </c>
      <c r="AV64" s="153">
        <v>-694.51713232062696</v>
      </c>
      <c r="AW64" s="153">
        <v>6589.0988154003599</v>
      </c>
      <c r="AX64" s="153">
        <v>5894.5816830797303</v>
      </c>
      <c r="AY64" s="153">
        <f t="shared" si="9"/>
        <v>6589.0988154003599</v>
      </c>
      <c r="AZ64" s="153">
        <f t="shared" si="10"/>
        <v>0</v>
      </c>
      <c r="BA64" s="153">
        <f t="shared" si="11"/>
        <v>-2224.7447639799402</v>
      </c>
    </row>
    <row r="65" spans="1:53" s="147" customFormat="1" x14ac:dyDescent="0.2">
      <c r="A65" s="152">
        <v>0.114583333333333</v>
      </c>
      <c r="B65" s="153">
        <v>3843.9297490313302</v>
      </c>
      <c r="C65" s="153">
        <v>4083.9007150792099</v>
      </c>
      <c r="D65" s="153">
        <v>94.322675171096904</v>
      </c>
      <c r="E65" s="153">
        <v>417.856898032701</v>
      </c>
      <c r="F65" s="153">
        <v>194.12227103439599</v>
      </c>
      <c r="G65" s="153">
        <v>0</v>
      </c>
      <c r="H65" s="153">
        <v>0</v>
      </c>
      <c r="I65" s="153">
        <v>248.37641493357299</v>
      </c>
      <c r="J65" s="153">
        <v>-175.733242616724</v>
      </c>
      <c r="K65" s="153">
        <v>-988.51616637786196</v>
      </c>
      <c r="L65" s="153">
        <v>-628.13712690972</v>
      </c>
      <c r="M65" s="153">
        <v>7718.2593142877204</v>
      </c>
      <c r="N65" s="153">
        <v>7090.1221873780096</v>
      </c>
      <c r="O65" s="153">
        <f t="shared" si="3"/>
        <v>7718.2593142877204</v>
      </c>
      <c r="P65" s="153">
        <f t="shared" si="4"/>
        <v>0</v>
      </c>
      <c r="Q65" s="153">
        <f t="shared" si="5"/>
        <v>-175.733242616724</v>
      </c>
      <c r="S65" s="152">
        <v>0.114583333333333</v>
      </c>
      <c r="T65" s="153">
        <v>3021.2703112139998</v>
      </c>
      <c r="U65" s="153">
        <v>3524.6444755061598</v>
      </c>
      <c r="V65" s="153">
        <v>24.113696655019702</v>
      </c>
      <c r="W65" s="153">
        <v>375.57227893568597</v>
      </c>
      <c r="X65" s="153">
        <v>123.93494074552299</v>
      </c>
      <c r="Y65" s="153">
        <v>0</v>
      </c>
      <c r="Z65" s="153">
        <v>0</v>
      </c>
      <c r="AA65" s="153">
        <v>8.5887613777874492</v>
      </c>
      <c r="AB65" s="153">
        <v>-666.09677381644201</v>
      </c>
      <c r="AC65" s="153">
        <v>-51.782928462302799</v>
      </c>
      <c r="AD65" s="153">
        <v>-559.719932917542</v>
      </c>
      <c r="AE65" s="153">
        <v>6360.2447621554302</v>
      </c>
      <c r="AF65" s="153">
        <v>5800.5248292378901</v>
      </c>
      <c r="AG65" s="153">
        <f t="shared" si="6"/>
        <v>6360.2447621554302</v>
      </c>
      <c r="AH65" s="153">
        <f t="shared" si="7"/>
        <v>0</v>
      </c>
      <c r="AI65" s="153">
        <f t="shared" si="8"/>
        <v>-666.09677381644201</v>
      </c>
      <c r="AK65" s="152">
        <v>0.114583333333333</v>
      </c>
      <c r="AL65" s="153">
        <v>3587.0596861026902</v>
      </c>
      <c r="AM65" s="153">
        <v>4810.69425004203</v>
      </c>
      <c r="AN65" s="153">
        <v>682.588118663047</v>
      </c>
      <c r="AO65" s="153">
        <v>340.01680222427501</v>
      </c>
      <c r="AP65" s="153">
        <v>85.086681804575093</v>
      </c>
      <c r="AQ65" s="153">
        <v>0</v>
      </c>
      <c r="AR65" s="153">
        <v>0</v>
      </c>
      <c r="AS65" s="153">
        <v>57.002426829827201</v>
      </c>
      <c r="AT65" s="153">
        <v>-2198.75764567441</v>
      </c>
      <c r="AU65" s="153">
        <v>-788.16919225813695</v>
      </c>
      <c r="AV65" s="153">
        <v>-692.49522663791504</v>
      </c>
      <c r="AW65" s="153">
        <v>6575.5211277339004</v>
      </c>
      <c r="AX65" s="153">
        <v>5883.0259010959899</v>
      </c>
      <c r="AY65" s="153">
        <f t="shared" si="9"/>
        <v>6575.5211277339004</v>
      </c>
      <c r="AZ65" s="153">
        <f t="shared" si="10"/>
        <v>0</v>
      </c>
      <c r="BA65" s="153">
        <f t="shared" si="11"/>
        <v>-2198.75764567441</v>
      </c>
    </row>
    <row r="66" spans="1:53" s="147" customFormat="1" x14ac:dyDescent="0.2">
      <c r="A66" s="152">
        <v>0.125</v>
      </c>
      <c r="B66" s="153">
        <v>3866.13459126731</v>
      </c>
      <c r="C66" s="153">
        <v>4083.4486217999302</v>
      </c>
      <c r="D66" s="153">
        <v>94.262511775222293</v>
      </c>
      <c r="E66" s="153">
        <v>418.94827956031202</v>
      </c>
      <c r="F66" s="153">
        <v>194.08252507765101</v>
      </c>
      <c r="G66" s="153">
        <v>0</v>
      </c>
      <c r="H66" s="153">
        <v>0</v>
      </c>
      <c r="I66" s="153">
        <v>242.77751591217401</v>
      </c>
      <c r="J66" s="153">
        <v>-182.32594044359701</v>
      </c>
      <c r="K66" s="153">
        <v>-985.11938035694595</v>
      </c>
      <c r="L66" s="153">
        <v>-629.302832438108</v>
      </c>
      <c r="M66" s="153">
        <v>7732.2087245920402</v>
      </c>
      <c r="N66" s="153">
        <v>7102.9058921539399</v>
      </c>
      <c r="O66" s="153">
        <f t="shared" si="3"/>
        <v>7732.2087245920402</v>
      </c>
      <c r="P66" s="153">
        <f t="shared" si="4"/>
        <v>0</v>
      </c>
      <c r="Q66" s="153">
        <f t="shared" si="5"/>
        <v>-182.32594044359701</v>
      </c>
      <c r="S66" s="152">
        <v>0.125</v>
      </c>
      <c r="T66" s="153">
        <v>3020.7569218686799</v>
      </c>
      <c r="U66" s="153">
        <v>3525.69596463161</v>
      </c>
      <c r="V66" s="153">
        <v>24.113696655019702</v>
      </c>
      <c r="W66" s="153">
        <v>374.88545177359799</v>
      </c>
      <c r="X66" s="153">
        <v>123.89606392421101</v>
      </c>
      <c r="Y66" s="153">
        <v>0</v>
      </c>
      <c r="Z66" s="153">
        <v>0</v>
      </c>
      <c r="AA66" s="153">
        <v>7.7443080535466899</v>
      </c>
      <c r="AB66" s="153">
        <v>-712.26398903973995</v>
      </c>
      <c r="AC66" s="153">
        <v>-51.632101684225397</v>
      </c>
      <c r="AD66" s="153">
        <v>-559.74421506039801</v>
      </c>
      <c r="AE66" s="153">
        <v>6313.1963161826998</v>
      </c>
      <c r="AF66" s="153">
        <v>5753.4521011222996</v>
      </c>
      <c r="AG66" s="153">
        <f t="shared" si="6"/>
        <v>6313.1963161826998</v>
      </c>
      <c r="AH66" s="153">
        <f t="shared" si="7"/>
        <v>0</v>
      </c>
      <c r="AI66" s="153">
        <f t="shared" si="8"/>
        <v>-712.26398903973995</v>
      </c>
      <c r="AK66" s="152">
        <v>0.125</v>
      </c>
      <c r="AL66" s="153">
        <v>3592.6674716665402</v>
      </c>
      <c r="AM66" s="153">
        <v>4880.2142931369599</v>
      </c>
      <c r="AN66" s="153">
        <v>714.78416035821101</v>
      </c>
      <c r="AO66" s="153">
        <v>343.49993622216698</v>
      </c>
      <c r="AP66" s="153">
        <v>85.118520674789096</v>
      </c>
      <c r="AQ66" s="153">
        <v>0</v>
      </c>
      <c r="AR66" s="153">
        <v>0</v>
      </c>
      <c r="AS66" s="153">
        <v>61.185963677925102</v>
      </c>
      <c r="AT66" s="153">
        <v>-2362.3814248345898</v>
      </c>
      <c r="AU66" s="153">
        <v>-785.82292850433896</v>
      </c>
      <c r="AV66" s="153">
        <v>-700.12528118033003</v>
      </c>
      <c r="AW66" s="153">
        <v>6529.2659923976698</v>
      </c>
      <c r="AX66" s="153">
        <v>5829.1407112173401</v>
      </c>
      <c r="AY66" s="153">
        <f t="shared" si="9"/>
        <v>6529.2659923976698</v>
      </c>
      <c r="AZ66" s="153">
        <f t="shared" si="10"/>
        <v>0</v>
      </c>
      <c r="BA66" s="153">
        <f t="shared" si="11"/>
        <v>-2362.3814248345898</v>
      </c>
    </row>
    <row r="67" spans="1:53" s="147" customFormat="1" x14ac:dyDescent="0.2">
      <c r="A67" s="152">
        <v>0.13541666666666699</v>
      </c>
      <c r="B67" s="153">
        <v>3866.5346619418901</v>
      </c>
      <c r="C67" s="153">
        <v>4075.5564763337002</v>
      </c>
      <c r="D67" s="153">
        <v>94.249142868376595</v>
      </c>
      <c r="E67" s="153">
        <v>420.52440753695902</v>
      </c>
      <c r="F67" s="153">
        <v>194.057181083469</v>
      </c>
      <c r="G67" s="153">
        <v>0</v>
      </c>
      <c r="H67" s="153">
        <v>0</v>
      </c>
      <c r="I67" s="153">
        <v>245.40615895901399</v>
      </c>
      <c r="J67" s="153">
        <v>-214.506246692074</v>
      </c>
      <c r="K67" s="153">
        <v>-982.62629574413904</v>
      </c>
      <c r="L67" s="153">
        <v>-628.69328130393501</v>
      </c>
      <c r="M67" s="153">
        <v>7699.1954862871999</v>
      </c>
      <c r="N67" s="153">
        <v>7070.5022049832596</v>
      </c>
      <c r="O67" s="153">
        <f t="shared" si="3"/>
        <v>7699.1954862871999</v>
      </c>
      <c r="P67" s="153">
        <f t="shared" si="4"/>
        <v>0</v>
      </c>
      <c r="Q67" s="153">
        <f t="shared" si="5"/>
        <v>-214.506246692074</v>
      </c>
      <c r="S67" s="152">
        <v>0.13541666666666699</v>
      </c>
      <c r="T67" s="153">
        <v>3021.7170729167801</v>
      </c>
      <c r="U67" s="153">
        <v>3512.3740314670399</v>
      </c>
      <c r="V67" s="153">
        <v>24.080390317819099</v>
      </c>
      <c r="W67" s="153">
        <v>376.61600465543302</v>
      </c>
      <c r="X67" s="153">
        <v>123.864523330895</v>
      </c>
      <c r="Y67" s="153">
        <v>0</v>
      </c>
      <c r="Z67" s="153">
        <v>0</v>
      </c>
      <c r="AA67" s="153">
        <v>7.8190340083524204</v>
      </c>
      <c r="AB67" s="153">
        <v>-715.33902652834297</v>
      </c>
      <c r="AC67" s="153">
        <v>-51.523213091109497</v>
      </c>
      <c r="AD67" s="153">
        <v>-558.540292736232</v>
      </c>
      <c r="AE67" s="153">
        <v>6299.6088170768699</v>
      </c>
      <c r="AF67" s="153">
        <v>5741.0685243406397</v>
      </c>
      <c r="AG67" s="153">
        <f t="shared" si="6"/>
        <v>6299.6088170768699</v>
      </c>
      <c r="AH67" s="153">
        <f t="shared" si="7"/>
        <v>0</v>
      </c>
      <c r="AI67" s="153">
        <f t="shared" si="8"/>
        <v>-715.33902652834297</v>
      </c>
      <c r="AK67" s="152">
        <v>0.13541666666666699</v>
      </c>
      <c r="AL67" s="153">
        <v>3595.3880629356299</v>
      </c>
      <c r="AM67" s="153">
        <v>4872.6338686637</v>
      </c>
      <c r="AN67" s="153">
        <v>702.71063911206204</v>
      </c>
      <c r="AO67" s="153">
        <v>340.148886659075</v>
      </c>
      <c r="AP67" s="153">
        <v>85.170928047990003</v>
      </c>
      <c r="AQ67" s="153">
        <v>0</v>
      </c>
      <c r="AR67" s="153">
        <v>0</v>
      </c>
      <c r="AS67" s="153">
        <v>74.898120038409601</v>
      </c>
      <c r="AT67" s="153">
        <v>-2415.0397791334799</v>
      </c>
      <c r="AU67" s="153">
        <v>-786.16459591864896</v>
      </c>
      <c r="AV67" s="153">
        <v>-699.39804273451603</v>
      </c>
      <c r="AW67" s="153">
        <v>6469.7461304047401</v>
      </c>
      <c r="AX67" s="153">
        <v>5770.3480876702197</v>
      </c>
      <c r="AY67" s="153">
        <f t="shared" si="9"/>
        <v>6469.7461304047401</v>
      </c>
      <c r="AZ67" s="153">
        <f t="shared" si="10"/>
        <v>0</v>
      </c>
      <c r="BA67" s="153">
        <f t="shared" si="11"/>
        <v>-2415.0397791334799</v>
      </c>
    </row>
    <row r="68" spans="1:53" s="147" customFormat="1" x14ac:dyDescent="0.2">
      <c r="A68" s="152">
        <v>0.14583333333333301</v>
      </c>
      <c r="B68" s="153">
        <v>3869.6753510439598</v>
      </c>
      <c r="C68" s="153">
        <v>4049.42972630438</v>
      </c>
      <c r="D68" s="153">
        <v>94.329359879525001</v>
      </c>
      <c r="E68" s="153">
        <v>418.27287622602199</v>
      </c>
      <c r="F68" s="153">
        <v>194.02833723606099</v>
      </c>
      <c r="G68" s="153">
        <v>0</v>
      </c>
      <c r="H68" s="153">
        <v>0</v>
      </c>
      <c r="I68" s="153">
        <v>243.78841574070299</v>
      </c>
      <c r="J68" s="153">
        <v>-202.34859961540801</v>
      </c>
      <c r="K68" s="153">
        <v>-981.23502170301504</v>
      </c>
      <c r="L68" s="153">
        <v>-626.23056532598503</v>
      </c>
      <c r="M68" s="153">
        <v>7685.94044511222</v>
      </c>
      <c r="N68" s="153">
        <v>7059.70987978624</v>
      </c>
      <c r="O68" s="153">
        <f t="shared" si="3"/>
        <v>7685.94044511222</v>
      </c>
      <c r="P68" s="153">
        <f t="shared" si="4"/>
        <v>0</v>
      </c>
      <c r="Q68" s="153">
        <f t="shared" si="5"/>
        <v>-202.34859961540801</v>
      </c>
      <c r="S68" s="152">
        <v>0.14583333333333301</v>
      </c>
      <c r="T68" s="153">
        <v>3022.7305521244198</v>
      </c>
      <c r="U68" s="153">
        <v>3522.7791955129901</v>
      </c>
      <c r="V68" s="153">
        <v>24.0137776434178</v>
      </c>
      <c r="W68" s="153">
        <v>375.59053142688299</v>
      </c>
      <c r="X68" s="153">
        <v>123.864523330895</v>
      </c>
      <c r="Y68" s="153">
        <v>0</v>
      </c>
      <c r="Z68" s="153">
        <v>0</v>
      </c>
      <c r="AA68" s="153">
        <v>9.6578828160455394</v>
      </c>
      <c r="AB68" s="153">
        <v>-731.14280210185098</v>
      </c>
      <c r="AC68" s="153">
        <v>-51.463619354953998</v>
      </c>
      <c r="AD68" s="153">
        <v>-559.62493007247599</v>
      </c>
      <c r="AE68" s="153">
        <v>6296.0300413978403</v>
      </c>
      <c r="AF68" s="153">
        <v>5736.4051113253699</v>
      </c>
      <c r="AG68" s="153">
        <f t="shared" si="6"/>
        <v>6296.0300413978403</v>
      </c>
      <c r="AH68" s="153">
        <f t="shared" si="7"/>
        <v>0</v>
      </c>
      <c r="AI68" s="153">
        <f t="shared" si="8"/>
        <v>-731.14280210185098</v>
      </c>
      <c r="AK68" s="152">
        <v>0.14583333333333301</v>
      </c>
      <c r="AL68" s="153">
        <v>3594.50788648564</v>
      </c>
      <c r="AM68" s="153">
        <v>4879.3341991776597</v>
      </c>
      <c r="AN68" s="153">
        <v>698.80647476846104</v>
      </c>
      <c r="AO68" s="153">
        <v>339.08831391379903</v>
      </c>
      <c r="AP68" s="153">
        <v>85.338032852225695</v>
      </c>
      <c r="AQ68" s="153">
        <v>0</v>
      </c>
      <c r="AR68" s="153">
        <v>0</v>
      </c>
      <c r="AS68" s="153">
        <v>83.132299183899804</v>
      </c>
      <c r="AT68" s="153">
        <v>-2459.0897907149301</v>
      </c>
      <c r="AU68" s="153">
        <v>-784.69765710873503</v>
      </c>
      <c r="AV68" s="153">
        <v>-700.00421555691696</v>
      </c>
      <c r="AW68" s="153">
        <v>6436.4197585580196</v>
      </c>
      <c r="AX68" s="153">
        <v>5736.4155430010996</v>
      </c>
      <c r="AY68" s="153">
        <f t="shared" si="9"/>
        <v>6436.4197585580196</v>
      </c>
      <c r="AZ68" s="153">
        <f t="shared" si="10"/>
        <v>0</v>
      </c>
      <c r="BA68" s="153">
        <f t="shared" si="11"/>
        <v>-2459.0897907149301</v>
      </c>
    </row>
    <row r="69" spans="1:53" s="147" customFormat="1" x14ac:dyDescent="0.2">
      <c r="A69" s="152">
        <v>0.15625</v>
      </c>
      <c r="B69" s="153">
        <v>3878.25058716597</v>
      </c>
      <c r="C69" s="153">
        <v>4088.41486408535</v>
      </c>
      <c r="D69" s="153">
        <v>94.349414004809503</v>
      </c>
      <c r="E69" s="153">
        <v>419.64689746043501</v>
      </c>
      <c r="F69" s="153">
        <v>194.02507913442</v>
      </c>
      <c r="G69" s="153">
        <v>0</v>
      </c>
      <c r="H69" s="153">
        <v>0</v>
      </c>
      <c r="I69" s="153">
        <v>241.21424482607799</v>
      </c>
      <c r="J69" s="153">
        <v>-261.38461965983902</v>
      </c>
      <c r="K69" s="153">
        <v>-977.83734361473603</v>
      </c>
      <c r="L69" s="153">
        <v>-630.45973016266203</v>
      </c>
      <c r="M69" s="153">
        <v>7676.6791234024904</v>
      </c>
      <c r="N69" s="153">
        <v>7046.2193932398304</v>
      </c>
      <c r="O69" s="153">
        <f t="shared" si="3"/>
        <v>7676.6791234024904</v>
      </c>
      <c r="P69" s="153">
        <f t="shared" si="4"/>
        <v>0</v>
      </c>
      <c r="Q69" s="153">
        <f t="shared" si="5"/>
        <v>-261.38461965983902</v>
      </c>
      <c r="S69" s="152">
        <v>0.15625</v>
      </c>
      <c r="T69" s="153">
        <v>3024.2307565975998</v>
      </c>
      <c r="U69" s="153">
        <v>3523.1773074868902</v>
      </c>
      <c r="V69" s="153">
        <v>24.0670677829388</v>
      </c>
      <c r="W69" s="153">
        <v>373.725738903609</v>
      </c>
      <c r="X69" s="153">
        <v>123.864523330895</v>
      </c>
      <c r="Y69" s="153">
        <v>0</v>
      </c>
      <c r="Z69" s="153">
        <v>0</v>
      </c>
      <c r="AA69" s="153">
        <v>8.5269491672471691</v>
      </c>
      <c r="AB69" s="153">
        <v>-672.39436599666897</v>
      </c>
      <c r="AC69" s="153">
        <v>-126.17754036936201</v>
      </c>
      <c r="AD69" s="153">
        <v>-559.62055802040004</v>
      </c>
      <c r="AE69" s="153">
        <v>6279.0204369031499</v>
      </c>
      <c r="AF69" s="153">
        <v>5719.3998788827503</v>
      </c>
      <c r="AG69" s="153">
        <f t="shared" si="6"/>
        <v>6279.0204369031499</v>
      </c>
      <c r="AH69" s="153">
        <f t="shared" si="7"/>
        <v>0</v>
      </c>
      <c r="AI69" s="153">
        <f t="shared" si="8"/>
        <v>-672.39436599666897</v>
      </c>
      <c r="AK69" s="152">
        <v>0.15625</v>
      </c>
      <c r="AL69" s="153">
        <v>3597.0750610150399</v>
      </c>
      <c r="AM69" s="153">
        <v>4881.45918759082</v>
      </c>
      <c r="AN69" s="153">
        <v>699.44825872989202</v>
      </c>
      <c r="AO69" s="153">
        <v>337.34663396819701</v>
      </c>
      <c r="AP69" s="153">
        <v>85.549919399177298</v>
      </c>
      <c r="AQ69" s="153">
        <v>0</v>
      </c>
      <c r="AR69" s="153">
        <v>3.23144469491469</v>
      </c>
      <c r="AS69" s="153">
        <v>80.787477532790902</v>
      </c>
      <c r="AT69" s="153">
        <v>-2429.7144923411902</v>
      </c>
      <c r="AU69" s="153">
        <v>-783.879867947403</v>
      </c>
      <c r="AV69" s="153">
        <v>-700.23573795392304</v>
      </c>
      <c r="AW69" s="153">
        <v>6471.30362264224</v>
      </c>
      <c r="AX69" s="153">
        <v>5771.0678846883102</v>
      </c>
      <c r="AY69" s="153">
        <f t="shared" si="9"/>
        <v>6471.30362264224</v>
      </c>
      <c r="AZ69" s="153">
        <f t="shared" si="10"/>
        <v>0</v>
      </c>
      <c r="BA69" s="153">
        <f t="shared" si="11"/>
        <v>-2429.7144923411902</v>
      </c>
    </row>
    <row r="70" spans="1:53" s="147" customFormat="1" x14ac:dyDescent="0.2">
      <c r="A70" s="152">
        <v>0.16666666666666699</v>
      </c>
      <c r="B70" s="153">
        <v>3882.4180944869199</v>
      </c>
      <c r="C70" s="153">
        <v>4105.7418078690298</v>
      </c>
      <c r="D70" s="153">
        <v>96.963175801063798</v>
      </c>
      <c r="E70" s="153">
        <v>423.71294824829602</v>
      </c>
      <c r="F70" s="153">
        <v>194.00390147375299</v>
      </c>
      <c r="G70" s="153">
        <v>0</v>
      </c>
      <c r="H70" s="153">
        <v>0</v>
      </c>
      <c r="I70" s="153">
        <v>239.04031164437799</v>
      </c>
      <c r="J70" s="153">
        <v>-238.494979368353</v>
      </c>
      <c r="K70" s="153">
        <v>-976.06002329236799</v>
      </c>
      <c r="L70" s="153">
        <v>-632.56306986422499</v>
      </c>
      <c r="M70" s="153">
        <v>7727.32523686271</v>
      </c>
      <c r="N70" s="153">
        <v>7094.7621669984901</v>
      </c>
      <c r="O70" s="153">
        <f t="shared" si="3"/>
        <v>7727.32523686271</v>
      </c>
      <c r="P70" s="153">
        <f t="shared" si="4"/>
        <v>0</v>
      </c>
      <c r="Q70" s="153">
        <f t="shared" si="5"/>
        <v>-238.494979368353</v>
      </c>
      <c r="S70" s="152">
        <v>0.16666666666666699</v>
      </c>
      <c r="T70" s="153">
        <v>3025.1041924119399</v>
      </c>
      <c r="U70" s="153">
        <v>3558.73154817254</v>
      </c>
      <c r="V70" s="153">
        <v>24.007116375977699</v>
      </c>
      <c r="W70" s="153">
        <v>375.42736455210201</v>
      </c>
      <c r="X70" s="153">
        <v>120.65780401041199</v>
      </c>
      <c r="Y70" s="153">
        <v>0</v>
      </c>
      <c r="Z70" s="153">
        <v>7.3863579214979298</v>
      </c>
      <c r="AA70" s="153">
        <v>6.7908054137045601</v>
      </c>
      <c r="AB70" s="153">
        <v>-662.65948560787604</v>
      </c>
      <c r="AC70" s="153">
        <v>-115.61364993265001</v>
      </c>
      <c r="AD70" s="153">
        <v>-563.42975877883305</v>
      </c>
      <c r="AE70" s="153">
        <v>6339.8320533176502</v>
      </c>
      <c r="AF70" s="153">
        <v>5776.4022945388197</v>
      </c>
      <c r="AG70" s="153">
        <f t="shared" si="6"/>
        <v>6339.8320533176502</v>
      </c>
      <c r="AH70" s="153">
        <f t="shared" si="7"/>
        <v>0</v>
      </c>
      <c r="AI70" s="153">
        <f t="shared" si="8"/>
        <v>-662.65948560787604</v>
      </c>
      <c r="AK70" s="152">
        <v>0.16666666666666699</v>
      </c>
      <c r="AL70" s="153">
        <v>3596.0481586445499</v>
      </c>
      <c r="AM70" s="153">
        <v>4904.5927706185903</v>
      </c>
      <c r="AN70" s="153">
        <v>704.76969547827605</v>
      </c>
      <c r="AO70" s="153">
        <v>339.267333149416</v>
      </c>
      <c r="AP70" s="153">
        <v>85.638288947675406</v>
      </c>
      <c r="AQ70" s="153">
        <v>0</v>
      </c>
      <c r="AR70" s="153">
        <v>11.9808924836894</v>
      </c>
      <c r="AS70" s="153">
        <v>66.464605367395706</v>
      </c>
      <c r="AT70" s="153">
        <v>-2419.71463431549</v>
      </c>
      <c r="AU70" s="153">
        <v>-781.25201386304502</v>
      </c>
      <c r="AV70" s="153">
        <v>-702.44825461381299</v>
      </c>
      <c r="AW70" s="153">
        <v>6507.7950965110504</v>
      </c>
      <c r="AX70" s="153">
        <v>5805.3468418972398</v>
      </c>
      <c r="AY70" s="153">
        <f t="shared" si="9"/>
        <v>6507.7950965110504</v>
      </c>
      <c r="AZ70" s="153">
        <f t="shared" si="10"/>
        <v>0</v>
      </c>
      <c r="BA70" s="153">
        <f t="shared" si="11"/>
        <v>-2419.71463431549</v>
      </c>
    </row>
    <row r="71" spans="1:53" s="147" customFormat="1" x14ac:dyDescent="0.2">
      <c r="A71" s="152">
        <v>0.17708333333333301</v>
      </c>
      <c r="B71" s="153">
        <v>3880.65773467998</v>
      </c>
      <c r="C71" s="153">
        <v>4105.05761687824</v>
      </c>
      <c r="D71" s="153">
        <v>97.370948625297501</v>
      </c>
      <c r="E71" s="153">
        <v>424.51395444026502</v>
      </c>
      <c r="F71" s="153">
        <v>193.999320392106</v>
      </c>
      <c r="G71" s="153">
        <v>0</v>
      </c>
      <c r="H71" s="153">
        <v>0</v>
      </c>
      <c r="I71" s="153">
        <v>235.65901201175001</v>
      </c>
      <c r="J71" s="153">
        <v>-204.878748995808</v>
      </c>
      <c r="K71" s="153">
        <v>-974.25504062186496</v>
      </c>
      <c r="L71" s="153">
        <v>-632.40978574466703</v>
      </c>
      <c r="M71" s="153">
        <v>7758.1247974099597</v>
      </c>
      <c r="N71" s="153">
        <v>7125.7150116653002</v>
      </c>
      <c r="O71" s="153">
        <f t="shared" si="3"/>
        <v>7758.1247974099597</v>
      </c>
      <c r="P71" s="153">
        <f t="shared" si="4"/>
        <v>0</v>
      </c>
      <c r="Q71" s="153">
        <f t="shared" si="5"/>
        <v>-204.878748995808</v>
      </c>
      <c r="S71" s="152">
        <v>0.17708333333333301</v>
      </c>
      <c r="T71" s="153">
        <v>3025.4575810002302</v>
      </c>
      <c r="U71" s="153">
        <v>3567.08417282134</v>
      </c>
      <c r="V71" s="153">
        <v>24.020438910857902</v>
      </c>
      <c r="W71" s="153">
        <v>374.313735622651</v>
      </c>
      <c r="X71" s="153">
        <v>120.6158930206</v>
      </c>
      <c r="Y71" s="153">
        <v>0</v>
      </c>
      <c r="Z71" s="153">
        <v>15.802551859739699</v>
      </c>
      <c r="AA71" s="153">
        <v>6.3904733210975904</v>
      </c>
      <c r="AB71" s="153">
        <v>-693.23578615612996</v>
      </c>
      <c r="AC71" s="153">
        <v>-112.199913065792</v>
      </c>
      <c r="AD71" s="153">
        <v>-564.28990793118203</v>
      </c>
      <c r="AE71" s="153">
        <v>6328.2491473345999</v>
      </c>
      <c r="AF71" s="153">
        <v>5763.9592394034198</v>
      </c>
      <c r="AG71" s="153">
        <f t="shared" si="6"/>
        <v>6328.2491473345999</v>
      </c>
      <c r="AH71" s="153">
        <f t="shared" si="7"/>
        <v>0</v>
      </c>
      <c r="AI71" s="153">
        <f t="shared" si="8"/>
        <v>-693.23578615612996</v>
      </c>
      <c r="AK71" s="152">
        <v>0.17708333333333301</v>
      </c>
      <c r="AL71" s="153">
        <v>3596.8083236126899</v>
      </c>
      <c r="AM71" s="153">
        <v>4893.8611524937696</v>
      </c>
      <c r="AN71" s="153">
        <v>718.90895668260202</v>
      </c>
      <c r="AO71" s="153">
        <v>339.95054018596397</v>
      </c>
      <c r="AP71" s="153">
        <v>85.651884262828901</v>
      </c>
      <c r="AQ71" s="153">
        <v>0</v>
      </c>
      <c r="AR71" s="153">
        <v>11.888892516541</v>
      </c>
      <c r="AS71" s="153">
        <v>66.785520471083103</v>
      </c>
      <c r="AT71" s="153">
        <v>-2403.1663695184502</v>
      </c>
      <c r="AU71" s="153">
        <v>-780.66208492729095</v>
      </c>
      <c r="AV71" s="153">
        <v>-701.65422921264906</v>
      </c>
      <c r="AW71" s="153">
        <v>6530.02681577973</v>
      </c>
      <c r="AX71" s="153">
        <v>5828.3725865670804</v>
      </c>
      <c r="AY71" s="153">
        <f t="shared" si="9"/>
        <v>6530.02681577973</v>
      </c>
      <c r="AZ71" s="153">
        <f t="shared" si="10"/>
        <v>0</v>
      </c>
      <c r="BA71" s="153">
        <f t="shared" si="11"/>
        <v>-2403.1663695184502</v>
      </c>
    </row>
    <row r="72" spans="1:53" s="147" customFormat="1" x14ac:dyDescent="0.2">
      <c r="A72" s="152">
        <v>0.1875</v>
      </c>
      <c r="B72" s="153">
        <v>3896.9546034346399</v>
      </c>
      <c r="C72" s="153">
        <v>4135.7039165982496</v>
      </c>
      <c r="D72" s="153">
        <v>97.377631803694001</v>
      </c>
      <c r="E72" s="153">
        <v>423.67142107865197</v>
      </c>
      <c r="F72" s="153">
        <v>193.98099606551699</v>
      </c>
      <c r="G72" s="153">
        <v>0</v>
      </c>
      <c r="H72" s="153">
        <v>0</v>
      </c>
      <c r="I72" s="153">
        <v>237.00035982815001</v>
      </c>
      <c r="J72" s="153">
        <v>-143.89660442927399</v>
      </c>
      <c r="K72" s="153">
        <v>-971.17578102285097</v>
      </c>
      <c r="L72" s="153">
        <v>-636.18841610391405</v>
      </c>
      <c r="M72" s="153">
        <v>7869.6165433567803</v>
      </c>
      <c r="N72" s="153">
        <v>7233.4281272528597</v>
      </c>
      <c r="O72" s="153">
        <f t="shared" si="3"/>
        <v>7869.6165433567803</v>
      </c>
      <c r="P72" s="153">
        <f t="shared" si="4"/>
        <v>0</v>
      </c>
      <c r="Q72" s="153">
        <f t="shared" si="5"/>
        <v>-143.89660442927399</v>
      </c>
      <c r="S72" s="152">
        <v>0.1875</v>
      </c>
      <c r="T72" s="153">
        <v>3023.73066673529</v>
      </c>
      <c r="U72" s="153">
        <v>3587.5423204912499</v>
      </c>
      <c r="V72" s="153">
        <v>24.0670677829388</v>
      </c>
      <c r="W72" s="153">
        <v>373.47898250135</v>
      </c>
      <c r="X72" s="153">
        <v>120.596725460551</v>
      </c>
      <c r="Y72" s="153">
        <v>0</v>
      </c>
      <c r="Z72" s="153">
        <v>15.7764145750587</v>
      </c>
      <c r="AA72" s="153">
        <v>7.5771636339559398</v>
      </c>
      <c r="AB72" s="153">
        <v>-653.50050468333905</v>
      </c>
      <c r="AC72" s="153">
        <v>-112.092350812397</v>
      </c>
      <c r="AD72" s="153">
        <v>-566.25480111811203</v>
      </c>
      <c r="AE72" s="153">
        <v>6387.1764856846603</v>
      </c>
      <c r="AF72" s="153">
        <v>5820.9216845665496</v>
      </c>
      <c r="AG72" s="153">
        <f t="shared" si="6"/>
        <v>6387.1764856846603</v>
      </c>
      <c r="AH72" s="153">
        <f t="shared" si="7"/>
        <v>0</v>
      </c>
      <c r="AI72" s="153">
        <f t="shared" si="8"/>
        <v>-653.50050468333905</v>
      </c>
      <c r="AK72" s="152">
        <v>0.1875</v>
      </c>
      <c r="AL72" s="153">
        <v>3596.8483382928798</v>
      </c>
      <c r="AM72" s="153">
        <v>4896.4650300958401</v>
      </c>
      <c r="AN72" s="153">
        <v>727.352381658936</v>
      </c>
      <c r="AO72" s="153">
        <v>340.11014838495402</v>
      </c>
      <c r="AP72" s="153">
        <v>85.651884262828901</v>
      </c>
      <c r="AQ72" s="153">
        <v>0</v>
      </c>
      <c r="AR72" s="153">
        <v>11.937023238724599</v>
      </c>
      <c r="AS72" s="153">
        <v>76.331620291621604</v>
      </c>
      <c r="AT72" s="153">
        <v>-2401.9714778734101</v>
      </c>
      <c r="AU72" s="153">
        <v>-778.52098552081998</v>
      </c>
      <c r="AV72" s="153">
        <v>-702.14437764317699</v>
      </c>
      <c r="AW72" s="153">
        <v>6554.2039628315597</v>
      </c>
      <c r="AX72" s="153">
        <v>5852.05958518838</v>
      </c>
      <c r="AY72" s="153">
        <f t="shared" si="9"/>
        <v>6554.2039628315597</v>
      </c>
      <c r="AZ72" s="153">
        <f t="shared" si="10"/>
        <v>0</v>
      </c>
      <c r="BA72" s="153">
        <f t="shared" si="11"/>
        <v>-2401.9714778734101</v>
      </c>
    </row>
    <row r="73" spans="1:53" s="147" customFormat="1" x14ac:dyDescent="0.2">
      <c r="A73" s="152">
        <v>0.19791666666666699</v>
      </c>
      <c r="B73" s="153">
        <v>3907.616930531</v>
      </c>
      <c r="C73" s="153">
        <v>4170.5342649469703</v>
      </c>
      <c r="D73" s="153">
        <v>97.290730594127893</v>
      </c>
      <c r="E73" s="153">
        <v>420.91950311609298</v>
      </c>
      <c r="F73" s="153">
        <v>197.66907397124899</v>
      </c>
      <c r="G73" s="153">
        <v>0</v>
      </c>
      <c r="H73" s="153">
        <v>0</v>
      </c>
      <c r="I73" s="153">
        <v>237.47393257633499</v>
      </c>
      <c r="J73" s="153">
        <v>-261.76120245355497</v>
      </c>
      <c r="K73" s="153">
        <v>-790.09080209404306</v>
      </c>
      <c r="L73" s="153">
        <v>-639.96738626547301</v>
      </c>
      <c r="M73" s="153">
        <v>7979.6524311881703</v>
      </c>
      <c r="N73" s="153">
        <v>7339.6850449227004</v>
      </c>
      <c r="O73" s="153">
        <f t="shared" si="3"/>
        <v>7979.6524311881703</v>
      </c>
      <c r="P73" s="153">
        <f t="shared" si="4"/>
        <v>0</v>
      </c>
      <c r="Q73" s="153">
        <f t="shared" si="5"/>
        <v>-261.76120245355497</v>
      </c>
      <c r="S73" s="152">
        <v>0.19791666666666699</v>
      </c>
      <c r="T73" s="153">
        <v>3024.5308170263702</v>
      </c>
      <c r="U73" s="153">
        <v>3593.8717114598799</v>
      </c>
      <c r="V73" s="153">
        <v>24.0870515852592</v>
      </c>
      <c r="W73" s="153">
        <v>372.63274439227303</v>
      </c>
      <c r="X73" s="153">
        <v>120.596725460551</v>
      </c>
      <c r="Y73" s="153">
        <v>0</v>
      </c>
      <c r="Z73" s="153">
        <v>15.736325332095999</v>
      </c>
      <c r="AA73" s="153">
        <v>8.0877929053761406</v>
      </c>
      <c r="AB73" s="153">
        <v>-700.62460419366403</v>
      </c>
      <c r="AC73" s="153">
        <v>-37.3708387341674</v>
      </c>
      <c r="AD73" s="153">
        <v>-566.90380158932703</v>
      </c>
      <c r="AE73" s="153">
        <v>6421.5477252339697</v>
      </c>
      <c r="AF73" s="153">
        <v>5854.6439236446504</v>
      </c>
      <c r="AG73" s="153">
        <f t="shared" si="6"/>
        <v>6421.5477252339697</v>
      </c>
      <c r="AH73" s="153">
        <f t="shared" si="7"/>
        <v>0</v>
      </c>
      <c r="AI73" s="153">
        <f t="shared" si="8"/>
        <v>-700.62460419366403</v>
      </c>
      <c r="AK73" s="152">
        <v>0.19791666666666699</v>
      </c>
      <c r="AL73" s="153">
        <v>3597.27508557792</v>
      </c>
      <c r="AM73" s="153">
        <v>4908.6333157873796</v>
      </c>
      <c r="AN73" s="153">
        <v>738.70389543843396</v>
      </c>
      <c r="AO73" s="153">
        <v>342.71968736177001</v>
      </c>
      <c r="AP73" s="153">
        <v>85.644133884425699</v>
      </c>
      <c r="AQ73" s="153">
        <v>0</v>
      </c>
      <c r="AR73" s="153">
        <v>11.902557478021</v>
      </c>
      <c r="AS73" s="153">
        <v>78.611451403477503</v>
      </c>
      <c r="AT73" s="153">
        <v>-2463.9060159441701</v>
      </c>
      <c r="AU73" s="153">
        <v>-740.570645736286</v>
      </c>
      <c r="AV73" s="153">
        <v>-703.66222612762101</v>
      </c>
      <c r="AW73" s="153">
        <v>6559.0134652509696</v>
      </c>
      <c r="AX73" s="153">
        <v>5855.3512391233498</v>
      </c>
      <c r="AY73" s="153">
        <f t="shared" si="9"/>
        <v>6559.0134652509696</v>
      </c>
      <c r="AZ73" s="153">
        <f t="shared" si="10"/>
        <v>0</v>
      </c>
      <c r="BA73" s="153">
        <f t="shared" si="11"/>
        <v>-2463.9060159441701</v>
      </c>
    </row>
    <row r="74" spans="1:53" s="147" customFormat="1" x14ac:dyDescent="0.2">
      <c r="A74" s="152">
        <v>0.20833333333333301</v>
      </c>
      <c r="B74" s="153">
        <v>3903.0159142784801</v>
      </c>
      <c r="C74" s="153">
        <v>4471.8391309051804</v>
      </c>
      <c r="D74" s="153">
        <v>101.70270598811599</v>
      </c>
      <c r="E74" s="153">
        <v>422.87931521146101</v>
      </c>
      <c r="F74" s="153">
        <v>251.07474161394299</v>
      </c>
      <c r="G74" s="153">
        <v>0</v>
      </c>
      <c r="H74" s="153">
        <v>0</v>
      </c>
      <c r="I74" s="153">
        <v>236.326103078438</v>
      </c>
      <c r="J74" s="153">
        <v>-945.50498645478001</v>
      </c>
      <c r="K74" s="153">
        <v>-226.82248269845499</v>
      </c>
      <c r="L74" s="153">
        <v>-668.96589980426495</v>
      </c>
      <c r="M74" s="153">
        <v>8214.5104419223808</v>
      </c>
      <c r="N74" s="153">
        <v>7545.5445421181103</v>
      </c>
      <c r="O74" s="153">
        <f t="shared" si="3"/>
        <v>8214.5104419223808</v>
      </c>
      <c r="P74" s="153">
        <f t="shared" si="4"/>
        <v>0</v>
      </c>
      <c r="Q74" s="153">
        <f t="shared" si="5"/>
        <v>-945.50498645478001</v>
      </c>
      <c r="S74" s="152">
        <v>0.20833333333333301</v>
      </c>
      <c r="T74" s="153">
        <v>3024.81746402306</v>
      </c>
      <c r="U74" s="153">
        <v>3640.0350179406501</v>
      </c>
      <c r="V74" s="153">
        <v>95.961852956562595</v>
      </c>
      <c r="W74" s="153">
        <v>373.049771961582</v>
      </c>
      <c r="X74" s="153">
        <v>116.391284498514</v>
      </c>
      <c r="Y74" s="153">
        <v>0</v>
      </c>
      <c r="Z74" s="153">
        <v>15.7352610366706</v>
      </c>
      <c r="AA74" s="153">
        <v>11.204456405470999</v>
      </c>
      <c r="AB74" s="153">
        <v>-772.67195705794995</v>
      </c>
      <c r="AC74" s="153">
        <v>0</v>
      </c>
      <c r="AD74" s="153">
        <v>-572.61766078824996</v>
      </c>
      <c r="AE74" s="153">
        <v>6504.5231517645598</v>
      </c>
      <c r="AF74" s="153">
        <v>5931.9054909763099</v>
      </c>
      <c r="AG74" s="153">
        <f t="shared" si="6"/>
        <v>6504.5231517645598</v>
      </c>
      <c r="AH74" s="153">
        <f t="shared" si="7"/>
        <v>0</v>
      </c>
      <c r="AI74" s="153">
        <f t="shared" si="8"/>
        <v>-772.67195705794995</v>
      </c>
      <c r="AK74" s="152">
        <v>0.20833333333333301</v>
      </c>
      <c r="AL74" s="153">
        <v>3598.6620386733298</v>
      </c>
      <c r="AM74" s="153">
        <v>4972.2219986874397</v>
      </c>
      <c r="AN74" s="153">
        <v>806.53217748563304</v>
      </c>
      <c r="AO74" s="153">
        <v>348.79865735666999</v>
      </c>
      <c r="AP74" s="153">
        <v>86.759481009632907</v>
      </c>
      <c r="AQ74" s="153">
        <v>0</v>
      </c>
      <c r="AR74" s="153">
        <v>12.2529676099557</v>
      </c>
      <c r="AS74" s="153">
        <v>85.6547770086041</v>
      </c>
      <c r="AT74" s="153">
        <v>-2877.6453340328799</v>
      </c>
      <c r="AU74" s="153">
        <v>-338.974713688836</v>
      </c>
      <c r="AV74" s="153">
        <v>-711.08431349949899</v>
      </c>
      <c r="AW74" s="153">
        <v>6694.2620501095598</v>
      </c>
      <c r="AX74" s="153">
        <v>5983.1777366100596</v>
      </c>
      <c r="AY74" s="153">
        <f t="shared" si="9"/>
        <v>6694.2620501095598</v>
      </c>
      <c r="AZ74" s="153">
        <f t="shared" si="10"/>
        <v>0</v>
      </c>
      <c r="BA74" s="153">
        <f t="shared" si="11"/>
        <v>-2877.6453340328799</v>
      </c>
    </row>
    <row r="75" spans="1:53" s="147" customFormat="1" x14ac:dyDescent="0.2">
      <c r="A75" s="152">
        <v>0.21875</v>
      </c>
      <c r="B75" s="153">
        <v>3903.7093918205401</v>
      </c>
      <c r="C75" s="153">
        <v>4433.47846374045</v>
      </c>
      <c r="D75" s="153">
        <v>102.284284801556</v>
      </c>
      <c r="E75" s="153">
        <v>423.96992624791301</v>
      </c>
      <c r="F75" s="153">
        <v>258.21326670653002</v>
      </c>
      <c r="G75" s="153">
        <v>0</v>
      </c>
      <c r="H75" s="153">
        <v>0</v>
      </c>
      <c r="I75" s="153">
        <v>234.529791790579</v>
      </c>
      <c r="J75" s="153">
        <v>-1068.6974661005299</v>
      </c>
      <c r="K75" s="153">
        <v>0</v>
      </c>
      <c r="L75" s="153">
        <v>-665.45151171283601</v>
      </c>
      <c r="M75" s="153">
        <v>8287.4876590070307</v>
      </c>
      <c r="N75" s="153">
        <v>7622.0361472942004</v>
      </c>
      <c r="O75" s="153">
        <f t="shared" si="3"/>
        <v>8287.4876590070307</v>
      </c>
      <c r="P75" s="153">
        <f t="shared" si="4"/>
        <v>0</v>
      </c>
      <c r="Q75" s="153">
        <f t="shared" si="5"/>
        <v>-1068.6974661005299</v>
      </c>
      <c r="S75" s="152">
        <v>0.21875</v>
      </c>
      <c r="T75" s="153">
        <v>3024.4907883498499</v>
      </c>
      <c r="U75" s="153">
        <v>3648.9953853738102</v>
      </c>
      <c r="V75" s="153">
        <v>193.21598569796001</v>
      </c>
      <c r="W75" s="153">
        <v>372.32074857368798</v>
      </c>
      <c r="X75" s="153">
        <v>116.36427323322</v>
      </c>
      <c r="Y75" s="153">
        <v>0</v>
      </c>
      <c r="Z75" s="153">
        <v>15.757685954753599</v>
      </c>
      <c r="AA75" s="153">
        <v>12.9923246829586</v>
      </c>
      <c r="AB75" s="153">
        <v>-814.23757858652596</v>
      </c>
      <c r="AC75" s="153">
        <v>0</v>
      </c>
      <c r="AD75" s="153">
        <v>-574.74798035701099</v>
      </c>
      <c r="AE75" s="153">
        <v>6569.8996132797101</v>
      </c>
      <c r="AF75" s="153">
        <v>5995.1516329226997</v>
      </c>
      <c r="AG75" s="153">
        <f t="shared" si="6"/>
        <v>6569.8996132797101</v>
      </c>
      <c r="AH75" s="153">
        <f t="shared" si="7"/>
        <v>0</v>
      </c>
      <c r="AI75" s="153">
        <f t="shared" si="8"/>
        <v>-814.23757858652596</v>
      </c>
      <c r="AK75" s="152">
        <v>0.21875</v>
      </c>
      <c r="AL75" s="153">
        <v>3601.04921225932</v>
      </c>
      <c r="AM75" s="153">
        <v>4897.6002504915004</v>
      </c>
      <c r="AN75" s="153">
        <v>798.01520443536594</v>
      </c>
      <c r="AO75" s="153">
        <v>345.001536512428</v>
      </c>
      <c r="AP75" s="153">
        <v>86.920264240714104</v>
      </c>
      <c r="AQ75" s="153">
        <v>0</v>
      </c>
      <c r="AR75" s="153">
        <v>13.6774980479153</v>
      </c>
      <c r="AS75" s="153">
        <v>96.380511480117093</v>
      </c>
      <c r="AT75" s="153">
        <v>-3034.4648042578801</v>
      </c>
      <c r="AU75" s="153">
        <v>-71.959782471370801</v>
      </c>
      <c r="AV75" s="153">
        <v>-703.86070429992799</v>
      </c>
      <c r="AW75" s="153">
        <v>6732.2198907381098</v>
      </c>
      <c r="AX75" s="153">
        <v>6028.3591864381797</v>
      </c>
      <c r="AY75" s="153">
        <f t="shared" si="9"/>
        <v>6732.2198907381098</v>
      </c>
      <c r="AZ75" s="153">
        <f t="shared" si="10"/>
        <v>0</v>
      </c>
      <c r="BA75" s="153">
        <f t="shared" si="11"/>
        <v>-3034.4648042578801</v>
      </c>
    </row>
    <row r="76" spans="1:53" s="147" customFormat="1" x14ac:dyDescent="0.2">
      <c r="A76" s="152">
        <v>0.22916666666666699</v>
      </c>
      <c r="B76" s="153">
        <v>3900.4620389113602</v>
      </c>
      <c r="C76" s="153">
        <v>4511.0780349978504</v>
      </c>
      <c r="D76" s="153">
        <v>102.35113188583701</v>
      </c>
      <c r="E76" s="153">
        <v>421.916267817495</v>
      </c>
      <c r="F76" s="153">
        <v>258.239548874295</v>
      </c>
      <c r="G76" s="153">
        <v>0</v>
      </c>
      <c r="H76" s="153">
        <v>0.84492325131402801</v>
      </c>
      <c r="I76" s="153">
        <v>231.247151277288</v>
      </c>
      <c r="J76" s="153">
        <v>-978.32255290623505</v>
      </c>
      <c r="K76" s="153">
        <v>0</v>
      </c>
      <c r="L76" s="153">
        <v>-672.51603826177802</v>
      </c>
      <c r="M76" s="153">
        <v>8447.8165441092005</v>
      </c>
      <c r="N76" s="153">
        <v>7775.30050584742</v>
      </c>
      <c r="O76" s="153">
        <f t="shared" si="3"/>
        <v>8447.8165441092005</v>
      </c>
      <c r="P76" s="153">
        <f t="shared" si="4"/>
        <v>0</v>
      </c>
      <c r="Q76" s="153">
        <f t="shared" si="5"/>
        <v>-978.32255290623505</v>
      </c>
      <c r="S76" s="152">
        <v>0.22916666666666699</v>
      </c>
      <c r="T76" s="153">
        <v>3023.4972827843799</v>
      </c>
      <c r="U76" s="153">
        <v>3649.9719839458699</v>
      </c>
      <c r="V76" s="153">
        <v>361.81202248115102</v>
      </c>
      <c r="W76" s="153">
        <v>373.23655066312301</v>
      </c>
      <c r="X76" s="153">
        <v>116.344443653326</v>
      </c>
      <c r="Y76" s="153">
        <v>0</v>
      </c>
      <c r="Z76" s="153">
        <v>16.5919911735554</v>
      </c>
      <c r="AA76" s="153">
        <v>11.0841419423001</v>
      </c>
      <c r="AB76" s="153">
        <v>-865.00210384029594</v>
      </c>
      <c r="AC76" s="153">
        <v>0</v>
      </c>
      <c r="AD76" s="153">
        <v>-577.00031500924104</v>
      </c>
      <c r="AE76" s="153">
        <v>6687.5363128034196</v>
      </c>
      <c r="AF76" s="153">
        <v>6110.5359977941698</v>
      </c>
      <c r="AG76" s="153">
        <f t="shared" si="6"/>
        <v>6687.5363128034196</v>
      </c>
      <c r="AH76" s="153">
        <f t="shared" si="7"/>
        <v>0</v>
      </c>
      <c r="AI76" s="153">
        <f t="shared" si="8"/>
        <v>-865.00210384029594</v>
      </c>
      <c r="AK76" s="152">
        <v>0.22916666666666699</v>
      </c>
      <c r="AL76" s="153">
        <v>3601.7093405269702</v>
      </c>
      <c r="AM76" s="153">
        <v>4875.2923032619701</v>
      </c>
      <c r="AN76" s="153">
        <v>789.61856460276101</v>
      </c>
      <c r="AO76" s="153">
        <v>344.82931350786703</v>
      </c>
      <c r="AP76" s="153">
        <v>87.026453974125502</v>
      </c>
      <c r="AQ76" s="153">
        <v>0</v>
      </c>
      <c r="AR76" s="153">
        <v>18.1925695124127</v>
      </c>
      <c r="AS76" s="153">
        <v>106.813714756232</v>
      </c>
      <c r="AT76" s="153">
        <v>-2963.2996119100098</v>
      </c>
      <c r="AU76" s="153">
        <v>0</v>
      </c>
      <c r="AV76" s="153">
        <v>-701.83589064524097</v>
      </c>
      <c r="AW76" s="153">
        <v>6860.1826482323404</v>
      </c>
      <c r="AX76" s="153">
        <v>6158.3467575871</v>
      </c>
      <c r="AY76" s="153">
        <f t="shared" si="9"/>
        <v>6860.1826482323404</v>
      </c>
      <c r="AZ76" s="153">
        <f t="shared" si="10"/>
        <v>0</v>
      </c>
      <c r="BA76" s="153">
        <f t="shared" si="11"/>
        <v>-2963.2996119100098</v>
      </c>
    </row>
    <row r="77" spans="1:53" s="147" customFormat="1" x14ac:dyDescent="0.2">
      <c r="A77" s="152">
        <v>0.23958333333333301</v>
      </c>
      <c r="B77" s="153">
        <v>3898.0615497455001</v>
      </c>
      <c r="C77" s="153">
        <v>4699.6888088411897</v>
      </c>
      <c r="D77" s="153">
        <v>102.37787122956099</v>
      </c>
      <c r="E77" s="153">
        <v>426.63904840808402</v>
      </c>
      <c r="F77" s="153">
        <v>259.04882672263301</v>
      </c>
      <c r="G77" s="153">
        <v>0</v>
      </c>
      <c r="H77" s="153">
        <v>3.1486120152649799</v>
      </c>
      <c r="I77" s="153">
        <v>226.324506546718</v>
      </c>
      <c r="J77" s="153">
        <v>-915.79900789123303</v>
      </c>
      <c r="K77" s="153">
        <v>0</v>
      </c>
      <c r="L77" s="153">
        <v>-690.57964214731896</v>
      </c>
      <c r="M77" s="153">
        <v>8699.4902156177195</v>
      </c>
      <c r="N77" s="153">
        <v>8008.9105734703999</v>
      </c>
      <c r="O77" s="153">
        <f t="shared" si="3"/>
        <v>8699.4902156177195</v>
      </c>
      <c r="P77" s="153">
        <f t="shared" si="4"/>
        <v>0</v>
      </c>
      <c r="Q77" s="153">
        <f t="shared" si="5"/>
        <v>-915.79900789123303</v>
      </c>
      <c r="S77" s="152">
        <v>0.23958333333333301</v>
      </c>
      <c r="T77" s="153">
        <v>3025.3976112384198</v>
      </c>
      <c r="U77" s="153">
        <v>3649.4735060826501</v>
      </c>
      <c r="V77" s="153">
        <v>538.06848454899705</v>
      </c>
      <c r="W77" s="153">
        <v>382.16878636217501</v>
      </c>
      <c r="X77" s="153">
        <v>120.466470114836</v>
      </c>
      <c r="Y77" s="153">
        <v>0</v>
      </c>
      <c r="Z77" s="153">
        <v>20.479117215144601</v>
      </c>
      <c r="AA77" s="153">
        <v>12.26938055444</v>
      </c>
      <c r="AB77" s="153">
        <v>-868.03823599747705</v>
      </c>
      <c r="AC77" s="153">
        <v>0</v>
      </c>
      <c r="AD77" s="153">
        <v>-579.963230211986</v>
      </c>
      <c r="AE77" s="153">
        <v>6880.2851201191797</v>
      </c>
      <c r="AF77" s="153">
        <v>6300.3218899071899</v>
      </c>
      <c r="AG77" s="153">
        <f t="shared" si="6"/>
        <v>6880.2851201191797</v>
      </c>
      <c r="AH77" s="153">
        <f t="shared" si="7"/>
        <v>0</v>
      </c>
      <c r="AI77" s="153">
        <f t="shared" si="8"/>
        <v>-868.03823599747705</v>
      </c>
      <c r="AK77" s="152">
        <v>0.23958333333333301</v>
      </c>
      <c r="AL77" s="153">
        <v>3604.2631985354601</v>
      </c>
      <c r="AM77" s="153">
        <v>4903.6485326546799</v>
      </c>
      <c r="AN77" s="153">
        <v>788.54223291440803</v>
      </c>
      <c r="AO77" s="153">
        <v>348.51817316040899</v>
      </c>
      <c r="AP77" s="153">
        <v>93.743766715828997</v>
      </c>
      <c r="AQ77" s="153">
        <v>0</v>
      </c>
      <c r="AR77" s="153">
        <v>27.141763332148098</v>
      </c>
      <c r="AS77" s="153">
        <v>113.680191181235</v>
      </c>
      <c r="AT77" s="153">
        <v>-2858.0370138610001</v>
      </c>
      <c r="AU77" s="153">
        <v>0</v>
      </c>
      <c r="AV77" s="153">
        <v>-705.15840792485096</v>
      </c>
      <c r="AW77" s="153">
        <v>7021.5008446331703</v>
      </c>
      <c r="AX77" s="153">
        <v>6316.3424367083198</v>
      </c>
      <c r="AY77" s="153">
        <f t="shared" si="9"/>
        <v>7021.5008446331703</v>
      </c>
      <c r="AZ77" s="153">
        <f t="shared" si="10"/>
        <v>0</v>
      </c>
      <c r="BA77" s="153">
        <f t="shared" si="11"/>
        <v>-2858.0370138610001</v>
      </c>
    </row>
    <row r="78" spans="1:53" s="147" customFormat="1" x14ac:dyDescent="0.2">
      <c r="A78" s="152">
        <v>0.25</v>
      </c>
      <c r="B78" s="153">
        <v>3898.2348947116502</v>
      </c>
      <c r="C78" s="153">
        <v>4952.2987812886404</v>
      </c>
      <c r="D78" s="153">
        <v>102.41129477170099</v>
      </c>
      <c r="E78" s="153">
        <v>478.87452721009203</v>
      </c>
      <c r="F78" s="153">
        <v>217.632714733299</v>
      </c>
      <c r="G78" s="153">
        <v>40.506520185754397</v>
      </c>
      <c r="H78" s="153">
        <v>3.0847601659711001</v>
      </c>
      <c r="I78" s="153">
        <v>223.69255305033599</v>
      </c>
      <c r="J78" s="153">
        <v>-730.59732790123701</v>
      </c>
      <c r="K78" s="153">
        <v>0</v>
      </c>
      <c r="L78" s="153">
        <v>-717.76547088121004</v>
      </c>
      <c r="M78" s="153">
        <v>9186.1387182162107</v>
      </c>
      <c r="N78" s="153">
        <v>8468.3732473349992</v>
      </c>
      <c r="O78" s="153">
        <f t="shared" si="3"/>
        <v>9186.1387182162107</v>
      </c>
      <c r="P78" s="153">
        <f t="shared" si="4"/>
        <v>0</v>
      </c>
      <c r="Q78" s="153">
        <f t="shared" si="5"/>
        <v>-730.59732790123701</v>
      </c>
      <c r="S78" s="152">
        <v>0.25</v>
      </c>
      <c r="T78" s="153">
        <v>3027.0978288667202</v>
      </c>
      <c r="U78" s="153">
        <v>3620.9658621942799</v>
      </c>
      <c r="V78" s="153">
        <v>815.695729041557</v>
      </c>
      <c r="W78" s="153">
        <v>407.31279737308</v>
      </c>
      <c r="X78" s="153">
        <v>124.204136303117</v>
      </c>
      <c r="Y78" s="153">
        <v>134.66718931742199</v>
      </c>
      <c r="Z78" s="153">
        <v>28.4356755746409</v>
      </c>
      <c r="AA78" s="153">
        <v>13.201628429776401</v>
      </c>
      <c r="AB78" s="153">
        <v>-814.45121149472197</v>
      </c>
      <c r="AC78" s="153">
        <v>0</v>
      </c>
      <c r="AD78" s="153">
        <v>-584.05478159666302</v>
      </c>
      <c r="AE78" s="153">
        <v>7357.1296356058701</v>
      </c>
      <c r="AF78" s="153">
        <v>6773.07485400921</v>
      </c>
      <c r="AG78" s="153">
        <f t="shared" si="6"/>
        <v>7357.1296356058701</v>
      </c>
      <c r="AH78" s="153">
        <f t="shared" si="7"/>
        <v>0</v>
      </c>
      <c r="AI78" s="153">
        <f t="shared" si="8"/>
        <v>-814.45121149472197</v>
      </c>
      <c r="AK78" s="152">
        <v>0.25</v>
      </c>
      <c r="AL78" s="153">
        <v>3605.0100307033199</v>
      </c>
      <c r="AM78" s="153">
        <v>4850.3398571886401</v>
      </c>
      <c r="AN78" s="153">
        <v>793.49598233750601</v>
      </c>
      <c r="AO78" s="153">
        <v>376.35610515508898</v>
      </c>
      <c r="AP78" s="153">
        <v>187.96763289729401</v>
      </c>
      <c r="AQ78" s="153">
        <v>0</v>
      </c>
      <c r="AR78" s="153">
        <v>40.576491908496301</v>
      </c>
      <c r="AS78" s="153">
        <v>101.22901121082801</v>
      </c>
      <c r="AT78" s="153">
        <v>-2442.6890620883401</v>
      </c>
      <c r="AU78" s="153">
        <v>0</v>
      </c>
      <c r="AV78" s="153">
        <v>-702.61774218552102</v>
      </c>
      <c r="AW78" s="153">
        <v>7512.2860493128301</v>
      </c>
      <c r="AX78" s="153">
        <v>6809.6683071273101</v>
      </c>
      <c r="AY78" s="153">
        <f t="shared" si="9"/>
        <v>7512.2860493128301</v>
      </c>
      <c r="AZ78" s="153">
        <f t="shared" si="10"/>
        <v>0</v>
      </c>
      <c r="BA78" s="153">
        <f t="shared" si="11"/>
        <v>-2442.6890620883401</v>
      </c>
    </row>
    <row r="79" spans="1:53" s="147" customFormat="1" x14ac:dyDescent="0.2">
      <c r="A79" s="152">
        <v>0.26041666666666702</v>
      </c>
      <c r="B79" s="153">
        <v>3897.9081798238199</v>
      </c>
      <c r="C79" s="153">
        <v>5151.58509486208</v>
      </c>
      <c r="D79" s="153">
        <v>102.324393052125</v>
      </c>
      <c r="E79" s="153">
        <v>493.15376083392903</v>
      </c>
      <c r="F79" s="153">
        <v>204.46250754736701</v>
      </c>
      <c r="G79" s="153">
        <v>44.078349382139102</v>
      </c>
      <c r="H79" s="153">
        <v>3.0910616944315001</v>
      </c>
      <c r="I79" s="153">
        <v>222.63366631451399</v>
      </c>
      <c r="J79" s="153">
        <v>-677.28460208794604</v>
      </c>
      <c r="K79" s="153">
        <v>0</v>
      </c>
      <c r="L79" s="153">
        <v>-737.46410912578699</v>
      </c>
      <c r="M79" s="153">
        <v>9441.9524114224605</v>
      </c>
      <c r="N79" s="153">
        <v>8704.4883022966806</v>
      </c>
      <c r="O79" s="153">
        <f t="shared" si="3"/>
        <v>9441.9524114224605</v>
      </c>
      <c r="P79" s="153">
        <f t="shared" si="4"/>
        <v>0</v>
      </c>
      <c r="Q79" s="153">
        <f t="shared" si="5"/>
        <v>-677.28460208794604</v>
      </c>
      <c r="S79" s="152">
        <v>0.26041666666666702</v>
      </c>
      <c r="T79" s="153">
        <v>3027.7579520429399</v>
      </c>
      <c r="U79" s="153">
        <v>3665.0213033862801</v>
      </c>
      <c r="V79" s="153">
        <v>835.51292814503302</v>
      </c>
      <c r="W79" s="153">
        <v>418.25367348097399</v>
      </c>
      <c r="X79" s="153">
        <v>124.812293508075</v>
      </c>
      <c r="Y79" s="153">
        <v>311.57876932355401</v>
      </c>
      <c r="Z79" s="153">
        <v>37.782002488994898</v>
      </c>
      <c r="AA79" s="153">
        <v>12.5241582250465</v>
      </c>
      <c r="AB79" s="153">
        <v>-767.12853128644394</v>
      </c>
      <c r="AC79" s="153">
        <v>0</v>
      </c>
      <c r="AD79" s="153">
        <v>-591.81378694794705</v>
      </c>
      <c r="AE79" s="153">
        <v>7666.1145493144504</v>
      </c>
      <c r="AF79" s="153">
        <v>7074.3007623665098</v>
      </c>
      <c r="AG79" s="153">
        <f t="shared" si="6"/>
        <v>7666.1145493144504</v>
      </c>
      <c r="AH79" s="153">
        <f t="shared" si="7"/>
        <v>0</v>
      </c>
      <c r="AI79" s="153">
        <f t="shared" si="8"/>
        <v>-767.12853128644394</v>
      </c>
      <c r="AK79" s="152">
        <v>0.26041666666666702</v>
      </c>
      <c r="AL79" s="153">
        <v>3604.15647101579</v>
      </c>
      <c r="AM79" s="153">
        <v>4958.3322684513996</v>
      </c>
      <c r="AN79" s="153">
        <v>796.10322789566999</v>
      </c>
      <c r="AO79" s="153">
        <v>380.76959169052401</v>
      </c>
      <c r="AP79" s="153">
        <v>200.09707003920599</v>
      </c>
      <c r="AQ79" s="153">
        <v>0</v>
      </c>
      <c r="AR79" s="153">
        <v>58.1692925069542</v>
      </c>
      <c r="AS79" s="153">
        <v>82.726880785360393</v>
      </c>
      <c r="AT79" s="153">
        <v>-2268.07522278941</v>
      </c>
      <c r="AU79" s="153">
        <v>0</v>
      </c>
      <c r="AV79" s="153">
        <v>-713.24763076269699</v>
      </c>
      <c r="AW79" s="153">
        <v>7812.2795795954898</v>
      </c>
      <c r="AX79" s="153">
        <v>7099.0319488327996</v>
      </c>
      <c r="AY79" s="153">
        <f t="shared" si="9"/>
        <v>7812.2795795954898</v>
      </c>
      <c r="AZ79" s="153">
        <f t="shared" si="10"/>
        <v>0</v>
      </c>
      <c r="BA79" s="153">
        <f t="shared" si="11"/>
        <v>-2268.07522278941</v>
      </c>
    </row>
    <row r="80" spans="1:53" s="147" customFormat="1" x14ac:dyDescent="0.2">
      <c r="A80" s="152">
        <v>0.27083333333333298</v>
      </c>
      <c r="B80" s="153">
        <v>3899.2684038378502</v>
      </c>
      <c r="C80" s="153">
        <v>5194.0637510628403</v>
      </c>
      <c r="D80" s="153">
        <v>102.391241156427</v>
      </c>
      <c r="E80" s="153">
        <v>496.525555571947</v>
      </c>
      <c r="F80" s="153">
        <v>338.13467185017299</v>
      </c>
      <c r="G80" s="153">
        <v>182.42978367658799</v>
      </c>
      <c r="H80" s="153">
        <v>3.0844309238531502</v>
      </c>
      <c r="I80" s="153">
        <v>220.85612189413999</v>
      </c>
      <c r="J80" s="153">
        <v>-743.83158920415406</v>
      </c>
      <c r="K80" s="153">
        <v>0</v>
      </c>
      <c r="L80" s="153">
        <v>-744.589682572519</v>
      </c>
      <c r="M80" s="153">
        <v>9692.9223707696601</v>
      </c>
      <c r="N80" s="153">
        <v>8948.3326881971407</v>
      </c>
      <c r="O80" s="153">
        <f t="shared" si="3"/>
        <v>9692.9223707696601</v>
      </c>
      <c r="P80" s="153">
        <f t="shared" si="4"/>
        <v>0</v>
      </c>
      <c r="Q80" s="153">
        <f t="shared" si="5"/>
        <v>-743.83158920415406</v>
      </c>
      <c r="S80" s="152">
        <v>0.27083333333333298</v>
      </c>
      <c r="T80" s="153">
        <v>3027.73127168473</v>
      </c>
      <c r="U80" s="153">
        <v>3735.2926648881098</v>
      </c>
      <c r="V80" s="153">
        <v>853.13856886312396</v>
      </c>
      <c r="W80" s="153">
        <v>422.43794055420398</v>
      </c>
      <c r="X80" s="153">
        <v>123.75497883220299</v>
      </c>
      <c r="Y80" s="153">
        <v>314.75896004887397</v>
      </c>
      <c r="Z80" s="153">
        <v>51.276167124312998</v>
      </c>
      <c r="AA80" s="153">
        <v>12.7707510762651</v>
      </c>
      <c r="AB80" s="153">
        <v>-640.60244704879995</v>
      </c>
      <c r="AC80" s="153">
        <v>0</v>
      </c>
      <c r="AD80" s="153">
        <v>-599.64400928460498</v>
      </c>
      <c r="AE80" s="153">
        <v>7900.5588560230199</v>
      </c>
      <c r="AF80" s="153">
        <v>7300.9148467384202</v>
      </c>
      <c r="AG80" s="153">
        <f t="shared" si="6"/>
        <v>7900.5588560230199</v>
      </c>
      <c r="AH80" s="153">
        <f t="shared" si="7"/>
        <v>0</v>
      </c>
      <c r="AI80" s="153">
        <f t="shared" si="8"/>
        <v>-640.60244704879995</v>
      </c>
      <c r="AK80" s="152">
        <v>0.27083333333333298</v>
      </c>
      <c r="AL80" s="153">
        <v>3605.5501312097499</v>
      </c>
      <c r="AM80" s="153">
        <v>5007.1141628144896</v>
      </c>
      <c r="AN80" s="153">
        <v>822.24913770349997</v>
      </c>
      <c r="AO80" s="153">
        <v>391.96157544199099</v>
      </c>
      <c r="AP80" s="153">
        <v>199.632851020717</v>
      </c>
      <c r="AQ80" s="153">
        <v>0</v>
      </c>
      <c r="AR80" s="153">
        <v>81.089181725383696</v>
      </c>
      <c r="AS80" s="153">
        <v>82.630624368291095</v>
      </c>
      <c r="AT80" s="153">
        <v>-2210.1153709729901</v>
      </c>
      <c r="AU80" s="153">
        <v>0</v>
      </c>
      <c r="AV80" s="153">
        <v>-719.19817372015495</v>
      </c>
      <c r="AW80" s="153">
        <v>7980.1122933111301</v>
      </c>
      <c r="AX80" s="153">
        <v>7260.9141195909697</v>
      </c>
      <c r="AY80" s="153">
        <f t="shared" si="9"/>
        <v>7980.1122933111301</v>
      </c>
      <c r="AZ80" s="153">
        <f t="shared" si="10"/>
        <v>0</v>
      </c>
      <c r="BA80" s="153">
        <f t="shared" si="11"/>
        <v>-2210.1153709729901</v>
      </c>
    </row>
    <row r="81" spans="1:53" s="147" customFormat="1" x14ac:dyDescent="0.2">
      <c r="A81" s="152">
        <v>0.28125</v>
      </c>
      <c r="B81" s="153">
        <v>3899.6685233511798</v>
      </c>
      <c r="C81" s="153">
        <v>5165.6424510486504</v>
      </c>
      <c r="D81" s="153">
        <v>102.210751988825</v>
      </c>
      <c r="E81" s="153">
        <v>501.81230241346799</v>
      </c>
      <c r="F81" s="153">
        <v>464.66818685774399</v>
      </c>
      <c r="G81" s="153">
        <v>201.948480869837</v>
      </c>
      <c r="H81" s="153">
        <v>3.4552370766857798</v>
      </c>
      <c r="I81" s="153">
        <v>218.14755632967299</v>
      </c>
      <c r="J81" s="153">
        <v>-732.52986844613395</v>
      </c>
      <c r="K81" s="153">
        <v>0</v>
      </c>
      <c r="L81" s="153">
        <v>-743.42047572927697</v>
      </c>
      <c r="M81" s="153">
        <v>9825.0236214899305</v>
      </c>
      <c r="N81" s="153">
        <v>9081.6031457606496</v>
      </c>
      <c r="O81" s="153">
        <f t="shared" si="3"/>
        <v>9825.0236214899305</v>
      </c>
      <c r="P81" s="153">
        <f t="shared" si="4"/>
        <v>0</v>
      </c>
      <c r="Q81" s="153">
        <f t="shared" si="5"/>
        <v>-732.52986844613395</v>
      </c>
      <c r="S81" s="152">
        <v>0.28125</v>
      </c>
      <c r="T81" s="153">
        <v>3034.29223059381</v>
      </c>
      <c r="U81" s="153">
        <v>3828.9176284288101</v>
      </c>
      <c r="V81" s="153">
        <v>853.33174650825902</v>
      </c>
      <c r="W81" s="153">
        <v>431.528398677285</v>
      </c>
      <c r="X81" s="153">
        <v>139.969860852881</v>
      </c>
      <c r="Y81" s="153">
        <v>273.82481901451399</v>
      </c>
      <c r="Z81" s="153">
        <v>67.0240703344937</v>
      </c>
      <c r="AA81" s="153">
        <v>15.3307463867453</v>
      </c>
      <c r="AB81" s="153">
        <v>-593.92678423710697</v>
      </c>
      <c r="AC81" s="153">
        <v>0</v>
      </c>
      <c r="AD81" s="153">
        <v>-609.97023035318296</v>
      </c>
      <c r="AE81" s="153">
        <v>8050.2927165596902</v>
      </c>
      <c r="AF81" s="153">
        <v>7440.3224862065099</v>
      </c>
      <c r="AG81" s="153">
        <f t="shared" si="6"/>
        <v>8050.2927165596902</v>
      </c>
      <c r="AH81" s="153">
        <f t="shared" si="7"/>
        <v>0</v>
      </c>
      <c r="AI81" s="153">
        <f t="shared" si="8"/>
        <v>-593.92678423710697</v>
      </c>
      <c r="AK81" s="152">
        <v>0.28125</v>
      </c>
      <c r="AL81" s="153">
        <v>3606.1035482370999</v>
      </c>
      <c r="AM81" s="153">
        <v>5085.4179811335098</v>
      </c>
      <c r="AN81" s="153">
        <v>824.54885234436597</v>
      </c>
      <c r="AO81" s="153">
        <v>396.506369144914</v>
      </c>
      <c r="AP81" s="153">
        <v>202.51382249769</v>
      </c>
      <c r="AQ81" s="153">
        <v>0</v>
      </c>
      <c r="AR81" s="153">
        <v>110.03927514410999</v>
      </c>
      <c r="AS81" s="153">
        <v>88.816152666880001</v>
      </c>
      <c r="AT81" s="153">
        <v>-2188.6429818399401</v>
      </c>
      <c r="AU81" s="153">
        <v>0</v>
      </c>
      <c r="AV81" s="153">
        <v>-727.42190309625198</v>
      </c>
      <c r="AW81" s="153">
        <v>8125.3030193286204</v>
      </c>
      <c r="AX81" s="153">
        <v>7397.88111623237</v>
      </c>
      <c r="AY81" s="153">
        <f t="shared" si="9"/>
        <v>8125.3030193286204</v>
      </c>
      <c r="AZ81" s="153">
        <f t="shared" si="10"/>
        <v>0</v>
      </c>
      <c r="BA81" s="153">
        <f t="shared" si="11"/>
        <v>-2188.6429818399401</v>
      </c>
    </row>
    <row r="82" spans="1:53" s="147" customFormat="1" x14ac:dyDescent="0.2">
      <c r="A82" s="152">
        <v>0.29166666666666702</v>
      </c>
      <c r="B82" s="153">
        <v>3900.8287690064399</v>
      </c>
      <c r="C82" s="153">
        <v>5106.1797945329499</v>
      </c>
      <c r="D82" s="153">
        <v>102.391241156427</v>
      </c>
      <c r="E82" s="153">
        <v>513.43003175649505</v>
      </c>
      <c r="F82" s="153">
        <v>482.219955224172</v>
      </c>
      <c r="G82" s="153">
        <v>35.478535532073501</v>
      </c>
      <c r="H82" s="153">
        <v>7.0460344236438104</v>
      </c>
      <c r="I82" s="153">
        <v>219.442675784644</v>
      </c>
      <c r="J82" s="153">
        <v>-388.32861940792401</v>
      </c>
      <c r="K82" s="153">
        <v>0</v>
      </c>
      <c r="L82" s="153">
        <v>-736.513555450838</v>
      </c>
      <c r="M82" s="153">
        <v>9978.6884180089201</v>
      </c>
      <c r="N82" s="153">
        <v>9242.1748625580803</v>
      </c>
      <c r="O82" s="153">
        <f t="shared" si="3"/>
        <v>9978.6884180089201</v>
      </c>
      <c r="P82" s="153">
        <f t="shared" si="4"/>
        <v>0</v>
      </c>
      <c r="Q82" s="153">
        <f t="shared" si="5"/>
        <v>-388.32861940792401</v>
      </c>
      <c r="S82" s="152">
        <v>0.29166666666666702</v>
      </c>
      <c r="T82" s="153">
        <v>3024.8241870175302</v>
      </c>
      <c r="U82" s="153">
        <v>3746.8091347426798</v>
      </c>
      <c r="V82" s="153">
        <v>853.29844436381097</v>
      </c>
      <c r="W82" s="153">
        <v>430.53680933532303</v>
      </c>
      <c r="X82" s="153">
        <v>362.62169610720298</v>
      </c>
      <c r="Y82" s="153">
        <v>88.004773088219906</v>
      </c>
      <c r="Z82" s="153">
        <v>82.669909794980896</v>
      </c>
      <c r="AA82" s="153">
        <v>17.749924062782299</v>
      </c>
      <c r="AB82" s="153">
        <v>-379.30687347685301</v>
      </c>
      <c r="AC82" s="153">
        <v>0</v>
      </c>
      <c r="AD82" s="153">
        <v>-600.56610953927498</v>
      </c>
      <c r="AE82" s="153">
        <v>8227.2080050356708</v>
      </c>
      <c r="AF82" s="153">
        <v>7626.6418954964001</v>
      </c>
      <c r="AG82" s="153">
        <f t="shared" si="6"/>
        <v>8227.2080050356708</v>
      </c>
      <c r="AH82" s="153">
        <f t="shared" si="7"/>
        <v>0</v>
      </c>
      <c r="AI82" s="153">
        <f t="shared" si="8"/>
        <v>-379.30687347685301</v>
      </c>
      <c r="AK82" s="152">
        <v>0.29166666666666702</v>
      </c>
      <c r="AL82" s="153">
        <v>3607.07039602857</v>
      </c>
      <c r="AM82" s="153">
        <v>4950.4296084830403</v>
      </c>
      <c r="AN82" s="153">
        <v>802.11324599022601</v>
      </c>
      <c r="AO82" s="153">
        <v>388.01919062409797</v>
      </c>
      <c r="AP82" s="153">
        <v>260.73997733675998</v>
      </c>
      <c r="AQ82" s="153">
        <v>0</v>
      </c>
      <c r="AR82" s="153">
        <v>147.60365514633699</v>
      </c>
      <c r="AS82" s="153">
        <v>91.542761511491193</v>
      </c>
      <c r="AT82" s="153">
        <v>-1968.17763285461</v>
      </c>
      <c r="AU82" s="153">
        <v>0</v>
      </c>
      <c r="AV82" s="153">
        <v>-714.47658378576102</v>
      </c>
      <c r="AW82" s="153">
        <v>8279.3412022659104</v>
      </c>
      <c r="AX82" s="153">
        <v>7564.8646184801501</v>
      </c>
      <c r="AY82" s="153">
        <f t="shared" si="9"/>
        <v>8279.3412022659104</v>
      </c>
      <c r="AZ82" s="153">
        <f t="shared" si="10"/>
        <v>0</v>
      </c>
      <c r="BA82" s="153">
        <f t="shared" si="11"/>
        <v>-1968.17763285461</v>
      </c>
    </row>
    <row r="83" spans="1:53" s="147" customFormat="1" x14ac:dyDescent="0.2">
      <c r="A83" s="152">
        <v>0.30208333333333298</v>
      </c>
      <c r="B83" s="153">
        <v>3908.6905199827702</v>
      </c>
      <c r="C83" s="153">
        <v>5182.2915101286799</v>
      </c>
      <c r="D83" s="153">
        <v>102.324392542114</v>
      </c>
      <c r="E83" s="153">
        <v>515.08646231829402</v>
      </c>
      <c r="F83" s="153">
        <v>494.28990658708699</v>
      </c>
      <c r="G83" s="153">
        <v>43.142435249254703</v>
      </c>
      <c r="H83" s="153">
        <v>18.095486725211501</v>
      </c>
      <c r="I83" s="153">
        <v>220.03553221201699</v>
      </c>
      <c r="J83" s="153">
        <v>-369.929735681664</v>
      </c>
      <c r="K83" s="153">
        <v>0</v>
      </c>
      <c r="L83" s="153">
        <v>-744.566728019008</v>
      </c>
      <c r="M83" s="153">
        <v>10114.026510063801</v>
      </c>
      <c r="N83" s="153">
        <v>9369.4597820447507</v>
      </c>
      <c r="O83" s="153">
        <f t="shared" si="3"/>
        <v>10114.026510063801</v>
      </c>
      <c r="P83" s="153">
        <f t="shared" si="4"/>
        <v>0</v>
      </c>
      <c r="Q83" s="153">
        <f t="shared" si="5"/>
        <v>-369.929735681664</v>
      </c>
      <c r="S83" s="152">
        <v>0.30208333333333298</v>
      </c>
      <c r="T83" s="153">
        <v>3023.12393683236</v>
      </c>
      <c r="U83" s="153">
        <v>3739.52500479031</v>
      </c>
      <c r="V83" s="153">
        <v>852.978697428136</v>
      </c>
      <c r="W83" s="153">
        <v>435.99777215233001</v>
      </c>
      <c r="X83" s="153">
        <v>387.74523159730302</v>
      </c>
      <c r="Y83" s="153">
        <v>93.970082854451604</v>
      </c>
      <c r="Z83" s="153">
        <v>91.830375353190604</v>
      </c>
      <c r="AA83" s="153">
        <v>16.414816884797698</v>
      </c>
      <c r="AB83" s="153">
        <v>-315.50589497742101</v>
      </c>
      <c r="AC83" s="153">
        <v>0</v>
      </c>
      <c r="AD83" s="153">
        <v>-600.38253986113602</v>
      </c>
      <c r="AE83" s="153">
        <v>8326.0800229154502</v>
      </c>
      <c r="AF83" s="153">
        <v>7725.6974830543104</v>
      </c>
      <c r="AG83" s="153">
        <f t="shared" si="6"/>
        <v>8326.0800229154502</v>
      </c>
      <c r="AH83" s="153">
        <f t="shared" si="7"/>
        <v>0</v>
      </c>
      <c r="AI83" s="153">
        <f t="shared" si="8"/>
        <v>-315.50589497742101</v>
      </c>
      <c r="AK83" s="152">
        <v>0.30208333333333298</v>
      </c>
      <c r="AL83" s="153">
        <v>3608.1240128376999</v>
      </c>
      <c r="AM83" s="153">
        <v>4950.1415040556203</v>
      </c>
      <c r="AN83" s="153">
        <v>795.30768867643303</v>
      </c>
      <c r="AO83" s="153">
        <v>385.48330258297398</v>
      </c>
      <c r="AP83" s="153">
        <v>263.86150695853399</v>
      </c>
      <c r="AQ83" s="153">
        <v>0</v>
      </c>
      <c r="AR83" s="153">
        <v>189.63023242910799</v>
      </c>
      <c r="AS83" s="153">
        <v>100.234682369998</v>
      </c>
      <c r="AT83" s="153">
        <v>-1925.7757390751799</v>
      </c>
      <c r="AU83" s="153">
        <v>0</v>
      </c>
      <c r="AV83" s="153">
        <v>-714.73918153887098</v>
      </c>
      <c r="AW83" s="153">
        <v>8367.0071908351892</v>
      </c>
      <c r="AX83" s="153">
        <v>7652.2680092963201</v>
      </c>
      <c r="AY83" s="153">
        <f t="shared" si="9"/>
        <v>8367.0071908351892</v>
      </c>
      <c r="AZ83" s="153">
        <f t="shared" si="10"/>
        <v>0</v>
      </c>
      <c r="BA83" s="153">
        <f t="shared" si="11"/>
        <v>-1925.7757390751799</v>
      </c>
    </row>
    <row r="84" spans="1:53" s="147" customFormat="1" x14ac:dyDescent="0.2">
      <c r="A84" s="152">
        <v>0.3125</v>
      </c>
      <c r="B84" s="153">
        <v>3903.5360631339699</v>
      </c>
      <c r="C84" s="153">
        <v>5069.4748323538997</v>
      </c>
      <c r="D84" s="153">
        <v>102.35781710427599</v>
      </c>
      <c r="E84" s="153">
        <v>515.58463220797796</v>
      </c>
      <c r="F84" s="153">
        <v>512.99982917227203</v>
      </c>
      <c r="G84" s="153">
        <v>111.86102832055001</v>
      </c>
      <c r="H84" s="153">
        <v>32.260226718462</v>
      </c>
      <c r="I84" s="153">
        <v>219.025102024815</v>
      </c>
      <c r="J84" s="153">
        <v>-373.57035979483601</v>
      </c>
      <c r="K84" s="153">
        <v>0</v>
      </c>
      <c r="L84" s="153">
        <v>-734.69199105476901</v>
      </c>
      <c r="M84" s="153">
        <v>10093.5291712414</v>
      </c>
      <c r="N84" s="153">
        <v>9358.8371801866106</v>
      </c>
      <c r="O84" s="153">
        <f t="shared" si="3"/>
        <v>10093.5291712414</v>
      </c>
      <c r="P84" s="153">
        <f t="shared" si="4"/>
        <v>0</v>
      </c>
      <c r="Q84" s="153">
        <f t="shared" si="5"/>
        <v>-373.57035979483601</v>
      </c>
      <c r="S84" s="152">
        <v>0.3125</v>
      </c>
      <c r="T84" s="153">
        <v>3023.9440444871602</v>
      </c>
      <c r="U84" s="153">
        <v>3744.3822086196901</v>
      </c>
      <c r="V84" s="153">
        <v>853.13857292882301</v>
      </c>
      <c r="W84" s="153">
        <v>438.70120307113802</v>
      </c>
      <c r="X84" s="153">
        <v>387.51943470254997</v>
      </c>
      <c r="Y84" s="153">
        <v>93.667209030367403</v>
      </c>
      <c r="Z84" s="153">
        <v>102.250409329918</v>
      </c>
      <c r="AA84" s="153">
        <v>16.316964551608802</v>
      </c>
      <c r="AB84" s="153">
        <v>-281.33831007437402</v>
      </c>
      <c r="AC84" s="153">
        <v>0</v>
      </c>
      <c r="AD84" s="153">
        <v>-601.16464571718905</v>
      </c>
      <c r="AE84" s="153">
        <v>8378.58173664688</v>
      </c>
      <c r="AF84" s="153">
        <v>7777.4170909296899</v>
      </c>
      <c r="AG84" s="153">
        <f t="shared" si="6"/>
        <v>8378.58173664688</v>
      </c>
      <c r="AH84" s="153">
        <f t="shared" si="7"/>
        <v>0</v>
      </c>
      <c r="AI84" s="153">
        <f t="shared" si="8"/>
        <v>-281.33831007437402</v>
      </c>
      <c r="AK84" s="152">
        <v>0.3125</v>
      </c>
      <c r="AL84" s="153">
        <v>3609.00415672896</v>
      </c>
      <c r="AM84" s="153">
        <v>4943.1141280698503</v>
      </c>
      <c r="AN84" s="153">
        <v>795.28094206757703</v>
      </c>
      <c r="AO84" s="153">
        <v>386.10892018413603</v>
      </c>
      <c r="AP84" s="153">
        <v>263.653634976224</v>
      </c>
      <c r="AQ84" s="153">
        <v>0</v>
      </c>
      <c r="AR84" s="153">
        <v>239.66796526922101</v>
      </c>
      <c r="AS84" s="153">
        <v>98.269210655597206</v>
      </c>
      <c r="AT84" s="153">
        <v>-1922.0250054506</v>
      </c>
      <c r="AU84" s="153">
        <v>0</v>
      </c>
      <c r="AV84" s="153">
        <v>-714.50208856715096</v>
      </c>
      <c r="AW84" s="153">
        <v>8413.0739525009594</v>
      </c>
      <c r="AX84" s="153">
        <v>7698.5718639338102</v>
      </c>
      <c r="AY84" s="153">
        <f t="shared" si="9"/>
        <v>8413.0739525009594</v>
      </c>
      <c r="AZ84" s="153">
        <f t="shared" si="10"/>
        <v>0</v>
      </c>
      <c r="BA84" s="153">
        <f t="shared" si="11"/>
        <v>-1922.0250054506</v>
      </c>
    </row>
    <row r="85" spans="1:53" s="147" customFormat="1" x14ac:dyDescent="0.2">
      <c r="A85" s="152">
        <v>0.32291666666666702</v>
      </c>
      <c r="B85" s="153">
        <v>3905.6031627842699</v>
      </c>
      <c r="C85" s="153">
        <v>5099.17714839781</v>
      </c>
      <c r="D85" s="153">
        <v>102.444718313842</v>
      </c>
      <c r="E85" s="153">
        <v>511.22493981630799</v>
      </c>
      <c r="F85" s="153">
        <v>497.99401328829902</v>
      </c>
      <c r="G85" s="153">
        <v>102.633670117912</v>
      </c>
      <c r="H85" s="153">
        <v>52.808734487393799</v>
      </c>
      <c r="I85" s="153">
        <v>212.69631880381999</v>
      </c>
      <c r="J85" s="153">
        <v>-416.00802706947201</v>
      </c>
      <c r="K85" s="153">
        <v>0</v>
      </c>
      <c r="L85" s="153">
        <v>-737.22448639472395</v>
      </c>
      <c r="M85" s="153">
        <v>10068.5746789402</v>
      </c>
      <c r="N85" s="153">
        <v>9331.3501925454493</v>
      </c>
      <c r="O85" s="153">
        <f t="shared" si="3"/>
        <v>10068.5746789402</v>
      </c>
      <c r="P85" s="153">
        <f t="shared" si="4"/>
        <v>0</v>
      </c>
      <c r="Q85" s="153">
        <f t="shared" si="5"/>
        <v>-416.00802706947201</v>
      </c>
      <c r="S85" s="152">
        <v>0.32291666666666702</v>
      </c>
      <c r="T85" s="153">
        <v>3026.9111477514898</v>
      </c>
      <c r="U85" s="153">
        <v>3769.6511167489002</v>
      </c>
      <c r="V85" s="153">
        <v>853.29178881376095</v>
      </c>
      <c r="W85" s="153">
        <v>441.733230081979</v>
      </c>
      <c r="X85" s="153">
        <v>386.652421855775</v>
      </c>
      <c r="Y85" s="153">
        <v>99.231154341232497</v>
      </c>
      <c r="Z85" s="153">
        <v>112.499297470963</v>
      </c>
      <c r="AA85" s="153">
        <v>13.315797961943799</v>
      </c>
      <c r="AB85" s="153">
        <v>-262.67085249175199</v>
      </c>
      <c r="AC85" s="153">
        <v>0</v>
      </c>
      <c r="AD85" s="153">
        <v>-604.21513470826005</v>
      </c>
      <c r="AE85" s="153">
        <v>8440.6151025343006</v>
      </c>
      <c r="AF85" s="153">
        <v>7836.3999678260398</v>
      </c>
      <c r="AG85" s="153">
        <f t="shared" si="6"/>
        <v>8440.6151025343006</v>
      </c>
      <c r="AH85" s="153">
        <f t="shared" si="7"/>
        <v>0</v>
      </c>
      <c r="AI85" s="153">
        <f t="shared" si="8"/>
        <v>-262.67085249175199</v>
      </c>
      <c r="AK85" s="152">
        <v>0.32291666666666702</v>
      </c>
      <c r="AL85" s="153">
        <v>3607.56385615308</v>
      </c>
      <c r="AM85" s="153">
        <v>4937.0463753844697</v>
      </c>
      <c r="AN85" s="153">
        <v>798.21576115824996</v>
      </c>
      <c r="AO85" s="153">
        <v>381.80948305291099</v>
      </c>
      <c r="AP85" s="153">
        <v>267.66017159206501</v>
      </c>
      <c r="AQ85" s="153">
        <v>0</v>
      </c>
      <c r="AR85" s="153">
        <v>305.75583769668299</v>
      </c>
      <c r="AS85" s="153">
        <v>80.133218995909502</v>
      </c>
      <c r="AT85" s="153">
        <v>-1897.2589807889599</v>
      </c>
      <c r="AU85" s="153">
        <v>0</v>
      </c>
      <c r="AV85" s="153">
        <v>-713.85935430849895</v>
      </c>
      <c r="AW85" s="153">
        <v>8480.9257232444106</v>
      </c>
      <c r="AX85" s="153">
        <v>7767.0663689359098</v>
      </c>
      <c r="AY85" s="153">
        <f t="shared" si="9"/>
        <v>8480.9257232444106</v>
      </c>
      <c r="AZ85" s="153">
        <f t="shared" si="10"/>
        <v>0</v>
      </c>
      <c r="BA85" s="153">
        <f t="shared" si="11"/>
        <v>-1897.2589807889599</v>
      </c>
    </row>
    <row r="86" spans="1:53" s="147" customFormat="1" x14ac:dyDescent="0.2">
      <c r="A86" s="152">
        <v>0.33333333333333298</v>
      </c>
      <c r="B86" s="153">
        <v>3910.0707678799999</v>
      </c>
      <c r="C86" s="153">
        <v>5030.2750502931904</v>
      </c>
      <c r="D86" s="153">
        <v>102.324393052125</v>
      </c>
      <c r="E86" s="153">
        <v>510.69469087281198</v>
      </c>
      <c r="F86" s="153">
        <v>448.89850915491098</v>
      </c>
      <c r="G86" s="153">
        <v>90.568947297856198</v>
      </c>
      <c r="H86" s="153">
        <v>72.891804662555202</v>
      </c>
      <c r="I86" s="153">
        <v>218.260554120591</v>
      </c>
      <c r="J86" s="153">
        <v>-316.14407486283801</v>
      </c>
      <c r="K86" s="153">
        <v>0</v>
      </c>
      <c r="L86" s="153">
        <v>-730.54568482620198</v>
      </c>
      <c r="M86" s="153">
        <v>10067.840642471199</v>
      </c>
      <c r="N86" s="153">
        <v>9337.2949576449992</v>
      </c>
      <c r="O86" s="153">
        <f t="shared" si="3"/>
        <v>10067.840642471199</v>
      </c>
      <c r="P86" s="153">
        <f t="shared" si="4"/>
        <v>0</v>
      </c>
      <c r="Q86" s="153">
        <f t="shared" si="5"/>
        <v>-316.14407486283801</v>
      </c>
      <c r="S86" s="152">
        <v>0.33333333333333298</v>
      </c>
      <c r="T86" s="153">
        <v>3026.9378281096901</v>
      </c>
      <c r="U86" s="153">
        <v>3736.6143114484998</v>
      </c>
      <c r="V86" s="153">
        <v>854.70396480575698</v>
      </c>
      <c r="W86" s="153">
        <v>442.09094376626803</v>
      </c>
      <c r="X86" s="153">
        <v>384.98000999630602</v>
      </c>
      <c r="Y86" s="153">
        <v>140.28414470579901</v>
      </c>
      <c r="Z86" s="153">
        <v>129.18388035259099</v>
      </c>
      <c r="AA86" s="153">
        <v>14.756877877747799</v>
      </c>
      <c r="AB86" s="153">
        <v>-204.913334425665</v>
      </c>
      <c r="AC86" s="153">
        <v>0</v>
      </c>
      <c r="AD86" s="153">
        <v>-601.493593187339</v>
      </c>
      <c r="AE86" s="153">
        <v>8524.6386266369991</v>
      </c>
      <c r="AF86" s="153">
        <v>7923.1450334496603</v>
      </c>
      <c r="AG86" s="153">
        <f t="shared" si="6"/>
        <v>8524.6386266369991</v>
      </c>
      <c r="AH86" s="153">
        <f t="shared" si="7"/>
        <v>0</v>
      </c>
      <c r="AI86" s="153">
        <f t="shared" si="8"/>
        <v>-204.913334425665</v>
      </c>
      <c r="AK86" s="152">
        <v>0.33333333333333298</v>
      </c>
      <c r="AL86" s="153">
        <v>3605.6901500316999</v>
      </c>
      <c r="AM86" s="153">
        <v>4857.9927937081802</v>
      </c>
      <c r="AN86" s="153">
        <v>803.61741733151803</v>
      </c>
      <c r="AO86" s="153">
        <v>380.316741181042</v>
      </c>
      <c r="AP86" s="153">
        <v>311.65257240766903</v>
      </c>
      <c r="AQ86" s="153">
        <v>40.190234452937503</v>
      </c>
      <c r="AR86" s="153">
        <v>353.76273402397902</v>
      </c>
      <c r="AS86" s="153">
        <v>69.243511536778598</v>
      </c>
      <c r="AT86" s="153">
        <v>-1919.0260478242301</v>
      </c>
      <c r="AU86" s="153">
        <v>0</v>
      </c>
      <c r="AV86" s="153">
        <v>-707.16082131655503</v>
      </c>
      <c r="AW86" s="153">
        <v>8503.4401068495808</v>
      </c>
      <c r="AX86" s="153">
        <v>7796.2792855330199</v>
      </c>
      <c r="AY86" s="153">
        <f t="shared" si="9"/>
        <v>8503.4401068495808</v>
      </c>
      <c r="AZ86" s="153">
        <f t="shared" si="10"/>
        <v>0</v>
      </c>
      <c r="BA86" s="153">
        <f t="shared" si="11"/>
        <v>-1919.0260478242301</v>
      </c>
    </row>
    <row r="87" spans="1:53" s="147" customFormat="1" x14ac:dyDescent="0.2">
      <c r="A87" s="152">
        <v>0.34375</v>
      </c>
      <c r="B87" s="153">
        <v>3906.4633269443202</v>
      </c>
      <c r="C87" s="153">
        <v>5002.1082081417699</v>
      </c>
      <c r="D87" s="153">
        <v>102.34444768742</v>
      </c>
      <c r="E87" s="153">
        <v>512.65004896613505</v>
      </c>
      <c r="F87" s="153">
        <v>496.59005093694799</v>
      </c>
      <c r="G87" s="153">
        <v>68.923012707751198</v>
      </c>
      <c r="H87" s="153">
        <v>90.877261335365503</v>
      </c>
      <c r="I87" s="153">
        <v>217.34997385440599</v>
      </c>
      <c r="J87" s="153">
        <v>-233.584242115199</v>
      </c>
      <c r="K87" s="153">
        <v>0</v>
      </c>
      <c r="L87" s="153">
        <v>-727.992627136127</v>
      </c>
      <c r="M87" s="153">
        <v>10163.722088458901</v>
      </c>
      <c r="N87" s="153">
        <v>9435.7294613227896</v>
      </c>
      <c r="O87" s="153">
        <f t="shared" si="3"/>
        <v>10163.722088458901</v>
      </c>
      <c r="P87" s="153">
        <f t="shared" si="4"/>
        <v>0</v>
      </c>
      <c r="Q87" s="153">
        <f t="shared" si="5"/>
        <v>-233.584242115199</v>
      </c>
      <c r="S87" s="152">
        <v>0.34375</v>
      </c>
      <c r="T87" s="153">
        <v>3030.2382974848301</v>
      </c>
      <c r="U87" s="153">
        <v>3744.4544575309701</v>
      </c>
      <c r="V87" s="153">
        <v>855.14360108772496</v>
      </c>
      <c r="W87" s="153">
        <v>444.52525111049101</v>
      </c>
      <c r="X87" s="153">
        <v>385.42749049287698</v>
      </c>
      <c r="Y87" s="153">
        <v>139.96701155414701</v>
      </c>
      <c r="Z87" s="153">
        <v>147.68015912520499</v>
      </c>
      <c r="AA87" s="153">
        <v>16.565751912948599</v>
      </c>
      <c r="AB87" s="153">
        <v>-155.32213776922299</v>
      </c>
      <c r="AC87" s="153">
        <v>0</v>
      </c>
      <c r="AD87" s="153">
        <v>-602.79552564903395</v>
      </c>
      <c r="AE87" s="153">
        <v>8608.6798825299793</v>
      </c>
      <c r="AF87" s="153">
        <v>8005.8843568809398</v>
      </c>
      <c r="AG87" s="153">
        <f t="shared" si="6"/>
        <v>8608.6798825299793</v>
      </c>
      <c r="AH87" s="153">
        <f t="shared" si="7"/>
        <v>0</v>
      </c>
      <c r="AI87" s="153">
        <f t="shared" si="8"/>
        <v>-155.32213776922299</v>
      </c>
      <c r="AK87" s="152">
        <v>0.34375</v>
      </c>
      <c r="AL87" s="153">
        <v>3604.2231838552698</v>
      </c>
      <c r="AM87" s="153">
        <v>4854.2651605864603</v>
      </c>
      <c r="AN87" s="153">
        <v>803.92494008814197</v>
      </c>
      <c r="AO87" s="153">
        <v>375.47257568618602</v>
      </c>
      <c r="AP87" s="153">
        <v>318.56398352636302</v>
      </c>
      <c r="AQ87" s="153">
        <v>47.294474434748203</v>
      </c>
      <c r="AR87" s="153">
        <v>395.59286971672498</v>
      </c>
      <c r="AS87" s="153">
        <v>66.885673506268802</v>
      </c>
      <c r="AT87" s="153">
        <v>-1838.7894417341699</v>
      </c>
      <c r="AU87" s="153">
        <v>0</v>
      </c>
      <c r="AV87" s="153">
        <v>-706.83357511630697</v>
      </c>
      <c r="AW87" s="153">
        <v>8627.4334196659893</v>
      </c>
      <c r="AX87" s="153">
        <v>7920.5998445496798</v>
      </c>
      <c r="AY87" s="153">
        <f t="shared" si="9"/>
        <v>8627.4334196659893</v>
      </c>
      <c r="AZ87" s="153">
        <f t="shared" si="10"/>
        <v>0</v>
      </c>
      <c r="BA87" s="153">
        <f t="shared" si="11"/>
        <v>-1838.7894417341699</v>
      </c>
    </row>
    <row r="88" spans="1:53" s="147" customFormat="1" x14ac:dyDescent="0.2">
      <c r="A88" s="152">
        <v>0.35416666666666702</v>
      </c>
      <c r="B88" s="153">
        <v>3898.38824835375</v>
      </c>
      <c r="C88" s="153">
        <v>5068.3842563164499</v>
      </c>
      <c r="D88" s="153">
        <v>102.35781608425501</v>
      </c>
      <c r="E88" s="153">
        <v>512.14030891021798</v>
      </c>
      <c r="F88" s="153">
        <v>523.82472438416198</v>
      </c>
      <c r="G88" s="153">
        <v>68.851054460343093</v>
      </c>
      <c r="H88" s="153">
        <v>106.48793246549199</v>
      </c>
      <c r="I88" s="153">
        <v>212.616961943082</v>
      </c>
      <c r="J88" s="153">
        <v>-154.10774927543099</v>
      </c>
      <c r="K88" s="153">
        <v>0</v>
      </c>
      <c r="L88" s="153">
        <v>-734.10454565295402</v>
      </c>
      <c r="M88" s="153">
        <v>10338.943553642301</v>
      </c>
      <c r="N88" s="153">
        <v>9604.8390079893707</v>
      </c>
      <c r="O88" s="153">
        <f t="shared" si="3"/>
        <v>10338.943553642301</v>
      </c>
      <c r="P88" s="153">
        <f t="shared" si="4"/>
        <v>0</v>
      </c>
      <c r="Q88" s="153">
        <f t="shared" si="5"/>
        <v>-154.10774927543099</v>
      </c>
      <c r="S88" s="152">
        <v>0.35416666666666702</v>
      </c>
      <c r="T88" s="153">
        <v>3030.5183354361202</v>
      </c>
      <c r="U88" s="153">
        <v>3774.6994929146099</v>
      </c>
      <c r="V88" s="153">
        <v>855.21688125516903</v>
      </c>
      <c r="W88" s="153">
        <v>443.76065257027898</v>
      </c>
      <c r="X88" s="153">
        <v>384.049971576845</v>
      </c>
      <c r="Y88" s="153">
        <v>139.683890611012</v>
      </c>
      <c r="Z88" s="153">
        <v>161.483164840136</v>
      </c>
      <c r="AA88" s="153">
        <v>15.0290843131286</v>
      </c>
      <c r="AB88" s="153">
        <v>-84.053113238728201</v>
      </c>
      <c r="AC88" s="153">
        <v>0</v>
      </c>
      <c r="AD88" s="153">
        <v>-605.93007556026896</v>
      </c>
      <c r="AE88" s="153">
        <v>8720.38836027857</v>
      </c>
      <c r="AF88" s="153">
        <v>8114.4582847183001</v>
      </c>
      <c r="AG88" s="153">
        <f t="shared" si="6"/>
        <v>8720.38836027857</v>
      </c>
      <c r="AH88" s="153">
        <f t="shared" si="7"/>
        <v>0</v>
      </c>
      <c r="AI88" s="153">
        <f t="shared" si="8"/>
        <v>-84.053113238728201</v>
      </c>
      <c r="AK88" s="152">
        <v>0.35416666666666702</v>
      </c>
      <c r="AL88" s="153">
        <v>3605.0099818652202</v>
      </c>
      <c r="AM88" s="153">
        <v>4852.5684907165696</v>
      </c>
      <c r="AN88" s="153">
        <v>820.23019513006398</v>
      </c>
      <c r="AO88" s="153">
        <v>377.60890217891603</v>
      </c>
      <c r="AP88" s="153">
        <v>318.45842029245199</v>
      </c>
      <c r="AQ88" s="153">
        <v>47.294474434748203</v>
      </c>
      <c r="AR88" s="153">
        <v>458.488431821804</v>
      </c>
      <c r="AS88" s="153">
        <v>63.635040274754502</v>
      </c>
      <c r="AT88" s="153">
        <v>-1779.74021464778</v>
      </c>
      <c r="AU88" s="153">
        <v>0</v>
      </c>
      <c r="AV88" s="153">
        <v>-707.45482414674905</v>
      </c>
      <c r="AW88" s="153">
        <v>8763.5537220667502</v>
      </c>
      <c r="AX88" s="153">
        <v>8056.0988979200001</v>
      </c>
      <c r="AY88" s="153">
        <f t="shared" si="9"/>
        <v>8763.5537220667502</v>
      </c>
      <c r="AZ88" s="153">
        <f t="shared" si="10"/>
        <v>0</v>
      </c>
      <c r="BA88" s="153">
        <f t="shared" si="11"/>
        <v>-1779.74021464778</v>
      </c>
    </row>
    <row r="89" spans="1:53" s="147" customFormat="1" x14ac:dyDescent="0.2">
      <c r="A89" s="152">
        <v>0.36458333333333298</v>
      </c>
      <c r="B89" s="153">
        <v>3900.0086363332098</v>
      </c>
      <c r="C89" s="153">
        <v>5004.8642696728803</v>
      </c>
      <c r="D89" s="153">
        <v>102.45140353228101</v>
      </c>
      <c r="E89" s="153">
        <v>510.554673942997</v>
      </c>
      <c r="F89" s="153">
        <v>501.127131577672</v>
      </c>
      <c r="G89" s="153">
        <v>109.697229611906</v>
      </c>
      <c r="H89" s="153">
        <v>124.638971843712</v>
      </c>
      <c r="I89" s="153">
        <v>213.67584032972599</v>
      </c>
      <c r="J89" s="153">
        <v>-105.650979972165</v>
      </c>
      <c r="K89" s="153">
        <v>0</v>
      </c>
      <c r="L89" s="153">
        <v>-728.54653218861699</v>
      </c>
      <c r="M89" s="153">
        <v>10361.3671768722</v>
      </c>
      <c r="N89" s="153">
        <v>9632.8206446835993</v>
      </c>
      <c r="O89" s="153">
        <f t="shared" si="3"/>
        <v>10361.3671768722</v>
      </c>
      <c r="P89" s="153">
        <f t="shared" si="4"/>
        <v>0</v>
      </c>
      <c r="Q89" s="153">
        <f t="shared" si="5"/>
        <v>-105.650979972165</v>
      </c>
      <c r="S89" s="152">
        <v>0.36458333333333298</v>
      </c>
      <c r="T89" s="153">
        <v>3029.0114405253298</v>
      </c>
      <c r="U89" s="153">
        <v>3816.2961761963902</v>
      </c>
      <c r="V89" s="153">
        <v>855.01037624713501</v>
      </c>
      <c r="W89" s="153">
        <v>441.96470163969099</v>
      </c>
      <c r="X89" s="153">
        <v>374.73247326015201</v>
      </c>
      <c r="Y89" s="153">
        <v>108.81045240147201</v>
      </c>
      <c r="Z89" s="153">
        <v>174.30977837824901</v>
      </c>
      <c r="AA89" s="153">
        <v>19.117740844104599</v>
      </c>
      <c r="AB89" s="153">
        <v>-58.987916987905898</v>
      </c>
      <c r="AC89" s="153">
        <v>0</v>
      </c>
      <c r="AD89" s="153">
        <v>-609.68148750342903</v>
      </c>
      <c r="AE89" s="153">
        <v>8760.2652225046095</v>
      </c>
      <c r="AF89" s="153">
        <v>8150.5837350011898</v>
      </c>
      <c r="AG89" s="153">
        <f t="shared" si="6"/>
        <v>8760.2652225046095</v>
      </c>
      <c r="AH89" s="153">
        <f t="shared" si="7"/>
        <v>0</v>
      </c>
      <c r="AI89" s="153">
        <f t="shared" si="8"/>
        <v>-58.987916987905898</v>
      </c>
      <c r="AK89" s="152">
        <v>0.36458333333333298</v>
      </c>
      <c r="AL89" s="153">
        <v>3604.0231430130202</v>
      </c>
      <c r="AM89" s="153">
        <v>4880.0880477206201</v>
      </c>
      <c r="AN89" s="153">
        <v>832.49090591517495</v>
      </c>
      <c r="AO89" s="153">
        <v>380.68316199443802</v>
      </c>
      <c r="AP89" s="153">
        <v>310.72899401967999</v>
      </c>
      <c r="AQ89" s="153">
        <v>47.294474434748203</v>
      </c>
      <c r="AR89" s="153">
        <v>497.10411927846502</v>
      </c>
      <c r="AS89" s="153">
        <v>61.259861597942702</v>
      </c>
      <c r="AT89" s="153">
        <v>-1775.91849815813</v>
      </c>
      <c r="AU89" s="153">
        <v>0</v>
      </c>
      <c r="AV89" s="153">
        <v>-710.57727512209897</v>
      </c>
      <c r="AW89" s="153">
        <v>8837.7542098159702</v>
      </c>
      <c r="AX89" s="153">
        <v>8127.17693469387</v>
      </c>
      <c r="AY89" s="153">
        <f t="shared" si="9"/>
        <v>8837.7542098159702</v>
      </c>
      <c r="AZ89" s="153">
        <f t="shared" si="10"/>
        <v>0</v>
      </c>
      <c r="BA89" s="153">
        <f t="shared" si="11"/>
        <v>-1775.91849815813</v>
      </c>
    </row>
    <row r="90" spans="1:53" s="147" customFormat="1" x14ac:dyDescent="0.2">
      <c r="A90" s="152">
        <v>0.375</v>
      </c>
      <c r="B90" s="153">
        <v>3898.54827662359</v>
      </c>
      <c r="C90" s="153">
        <v>4950.4527680347001</v>
      </c>
      <c r="D90" s="153">
        <v>101.56900773946801</v>
      </c>
      <c r="E90" s="153">
        <v>507.94387361190701</v>
      </c>
      <c r="F90" s="153">
        <v>393.30209419053602</v>
      </c>
      <c r="G90" s="153">
        <v>271.18833964706101</v>
      </c>
      <c r="H90" s="153">
        <v>151.136986756673</v>
      </c>
      <c r="I90" s="153">
        <v>211.77149170702501</v>
      </c>
      <c r="J90" s="153">
        <v>-20.5859746890408</v>
      </c>
      <c r="K90" s="153">
        <v>0</v>
      </c>
      <c r="L90" s="153">
        <v>-724.53096501461198</v>
      </c>
      <c r="M90" s="153">
        <v>10465.3268636219</v>
      </c>
      <c r="N90" s="153">
        <v>9740.7958986073008</v>
      </c>
      <c r="O90" s="153">
        <f t="shared" si="3"/>
        <v>10465.3268636219</v>
      </c>
      <c r="P90" s="153">
        <f t="shared" si="4"/>
        <v>0</v>
      </c>
      <c r="Q90" s="153">
        <f t="shared" si="5"/>
        <v>-20.5859746890408</v>
      </c>
      <c r="S90" s="152">
        <v>0.375</v>
      </c>
      <c r="T90" s="153">
        <v>3027.5445580126302</v>
      </c>
      <c r="U90" s="153">
        <v>3911.72460530526</v>
      </c>
      <c r="V90" s="153">
        <v>852.17935245029503</v>
      </c>
      <c r="W90" s="153">
        <v>432.34366441495098</v>
      </c>
      <c r="X90" s="153">
        <v>247.87008620280901</v>
      </c>
      <c r="Y90" s="153">
        <v>47.165362193133198</v>
      </c>
      <c r="Z90" s="153">
        <v>183.89067417463599</v>
      </c>
      <c r="AA90" s="153">
        <v>24.450093893021101</v>
      </c>
      <c r="AB90" s="153">
        <v>134.18996340382199</v>
      </c>
      <c r="AC90" s="153">
        <v>0</v>
      </c>
      <c r="AD90" s="153">
        <v>-617.09973127212697</v>
      </c>
      <c r="AE90" s="153">
        <v>8861.3583600505499</v>
      </c>
      <c r="AF90" s="153">
        <v>8244.2586287784306</v>
      </c>
      <c r="AG90" s="153">
        <f t="shared" si="6"/>
        <v>8861.3583600505499</v>
      </c>
      <c r="AH90" s="153">
        <f t="shared" si="7"/>
        <v>134.18996340382199</v>
      </c>
      <c r="AI90" s="153">
        <f t="shared" si="8"/>
        <v>0</v>
      </c>
      <c r="AK90" s="152">
        <v>0.375</v>
      </c>
      <c r="AL90" s="153">
        <v>3603.7230817496602</v>
      </c>
      <c r="AM90" s="153">
        <v>4885.0818907409803</v>
      </c>
      <c r="AN90" s="153">
        <v>810.08203800921694</v>
      </c>
      <c r="AO90" s="153">
        <v>371.21629389347601</v>
      </c>
      <c r="AP90" s="153">
        <v>235.40434415709899</v>
      </c>
      <c r="AQ90" s="153">
        <v>3.1529649623165401</v>
      </c>
      <c r="AR90" s="153">
        <v>551.36390231372104</v>
      </c>
      <c r="AS90" s="153">
        <v>57.728248151096999</v>
      </c>
      <c r="AT90" s="153">
        <v>-1658.02128821611</v>
      </c>
      <c r="AU90" s="153">
        <v>0</v>
      </c>
      <c r="AV90" s="153">
        <v>-709.39822164977204</v>
      </c>
      <c r="AW90" s="153">
        <v>8859.7314757614495</v>
      </c>
      <c r="AX90" s="153">
        <v>8150.3332541116797</v>
      </c>
      <c r="AY90" s="153">
        <f t="shared" si="9"/>
        <v>8859.7314757614495</v>
      </c>
      <c r="AZ90" s="153">
        <f t="shared" si="10"/>
        <v>0</v>
      </c>
      <c r="BA90" s="153">
        <f t="shared" si="11"/>
        <v>-1658.02128821611</v>
      </c>
    </row>
    <row r="91" spans="1:53" s="147" customFormat="1" x14ac:dyDescent="0.2">
      <c r="A91" s="152">
        <v>0.38541666666666702</v>
      </c>
      <c r="B91" s="153">
        <v>3903.4026845363401</v>
      </c>
      <c r="C91" s="153">
        <v>4937.9373731482801</v>
      </c>
      <c r="D91" s="153">
        <v>101.448683497772</v>
      </c>
      <c r="E91" s="153">
        <v>504.60081230662399</v>
      </c>
      <c r="F91" s="153">
        <v>376.44418392472397</v>
      </c>
      <c r="G91" s="153">
        <v>256.16302397916098</v>
      </c>
      <c r="H91" s="153">
        <v>178.11453038864099</v>
      </c>
      <c r="I91" s="153">
        <v>211.223552819952</v>
      </c>
      <c r="J91" s="153">
        <v>-49.112917932124297</v>
      </c>
      <c r="K91" s="153">
        <v>0</v>
      </c>
      <c r="L91" s="153">
        <v>-723.27729141148995</v>
      </c>
      <c r="M91" s="153">
        <v>10420.221926669399</v>
      </c>
      <c r="N91" s="153">
        <v>9696.9446352578798</v>
      </c>
      <c r="O91" s="153">
        <f t="shared" si="3"/>
        <v>10420.221926669399</v>
      </c>
      <c r="P91" s="153">
        <f t="shared" si="4"/>
        <v>0</v>
      </c>
      <c r="Q91" s="153">
        <f t="shared" si="5"/>
        <v>-49.112917932124297</v>
      </c>
      <c r="S91" s="152">
        <v>0.38541666666666702</v>
      </c>
      <c r="T91" s="153">
        <v>3027.7512453269001</v>
      </c>
      <c r="U91" s="153">
        <v>3872.2366788664499</v>
      </c>
      <c r="V91" s="153">
        <v>851.51323637874304</v>
      </c>
      <c r="W91" s="153">
        <v>425.140400154453</v>
      </c>
      <c r="X91" s="153">
        <v>233.64277919849499</v>
      </c>
      <c r="Y91" s="153">
        <v>24.194109418510799</v>
      </c>
      <c r="Z91" s="153">
        <v>197.92740451344801</v>
      </c>
      <c r="AA91" s="153">
        <v>25.9424896050133</v>
      </c>
      <c r="AB91" s="153">
        <v>213.79867254199999</v>
      </c>
      <c r="AC91" s="153">
        <v>0</v>
      </c>
      <c r="AD91" s="153">
        <v>-612.31096813622003</v>
      </c>
      <c r="AE91" s="153">
        <v>8872.1470160040208</v>
      </c>
      <c r="AF91" s="153">
        <v>8259.8360478678005</v>
      </c>
      <c r="AG91" s="153">
        <f t="shared" si="6"/>
        <v>8872.1470160040208</v>
      </c>
      <c r="AH91" s="153">
        <f t="shared" si="7"/>
        <v>213.79867254199999</v>
      </c>
      <c r="AI91" s="153">
        <f t="shared" si="8"/>
        <v>0</v>
      </c>
      <c r="AK91" s="152">
        <v>0.38541666666666702</v>
      </c>
      <c r="AL91" s="153">
        <v>3603.3363003067202</v>
      </c>
      <c r="AM91" s="153">
        <v>4871.4955514337098</v>
      </c>
      <c r="AN91" s="153">
        <v>782.74615504800704</v>
      </c>
      <c r="AO91" s="153">
        <v>365.66372211293498</v>
      </c>
      <c r="AP91" s="153">
        <v>228.660615215749</v>
      </c>
      <c r="AQ91" s="153">
        <v>0</v>
      </c>
      <c r="AR91" s="153">
        <v>559.90058496690096</v>
      </c>
      <c r="AS91" s="153">
        <v>50.535317927465698</v>
      </c>
      <c r="AT91" s="153">
        <v>-1583.0169677277399</v>
      </c>
      <c r="AU91" s="153">
        <v>0</v>
      </c>
      <c r="AV91" s="153">
        <v>-707.28612548030799</v>
      </c>
      <c r="AW91" s="153">
        <v>8879.3212792837494</v>
      </c>
      <c r="AX91" s="153">
        <v>8172.0351538034402</v>
      </c>
      <c r="AY91" s="153">
        <f t="shared" si="9"/>
        <v>8879.3212792837494</v>
      </c>
      <c r="AZ91" s="153">
        <f t="shared" si="10"/>
        <v>0</v>
      </c>
      <c r="BA91" s="153">
        <f t="shared" si="11"/>
        <v>-1583.0169677277399</v>
      </c>
    </row>
    <row r="92" spans="1:53" s="147" customFormat="1" x14ac:dyDescent="0.2">
      <c r="A92" s="152">
        <v>0.39583333333333298</v>
      </c>
      <c r="B92" s="153">
        <v>3902.0357370558399</v>
      </c>
      <c r="C92" s="153">
        <v>4926.6534331315797</v>
      </c>
      <c r="D92" s="153">
        <v>101.37514915501001</v>
      </c>
      <c r="E92" s="153">
        <v>499.55187589729701</v>
      </c>
      <c r="F92" s="153">
        <v>376.47445166679103</v>
      </c>
      <c r="G92" s="153">
        <v>255.514393088654</v>
      </c>
      <c r="H92" s="153">
        <v>198.30713777914701</v>
      </c>
      <c r="I92" s="153">
        <v>204.144679342117</v>
      </c>
      <c r="J92" s="153">
        <v>-39.489953738595702</v>
      </c>
      <c r="K92" s="153">
        <v>0</v>
      </c>
      <c r="L92" s="153">
        <v>-721.89549692698301</v>
      </c>
      <c r="M92" s="153">
        <v>10424.566903377799</v>
      </c>
      <c r="N92" s="153">
        <v>9702.6714064508506</v>
      </c>
      <c r="O92" s="153">
        <f t="shared" si="3"/>
        <v>10424.566903377799</v>
      </c>
      <c r="P92" s="153">
        <f t="shared" si="4"/>
        <v>0</v>
      </c>
      <c r="Q92" s="153">
        <f t="shared" si="5"/>
        <v>-39.489953738595702</v>
      </c>
      <c r="S92" s="152">
        <v>0.39583333333333298</v>
      </c>
      <c r="T92" s="153">
        <v>3026.7844689549502</v>
      </c>
      <c r="U92" s="153">
        <v>3872.6594571734099</v>
      </c>
      <c r="V92" s="153">
        <v>851.55984962329205</v>
      </c>
      <c r="W92" s="153">
        <v>421.46366899236398</v>
      </c>
      <c r="X92" s="153">
        <v>233.726360540858</v>
      </c>
      <c r="Y92" s="153">
        <v>0</v>
      </c>
      <c r="Z92" s="153">
        <v>208.87362549168699</v>
      </c>
      <c r="AA92" s="153">
        <v>28.148805720968699</v>
      </c>
      <c r="AB92" s="153">
        <v>226.09154284054901</v>
      </c>
      <c r="AC92" s="153">
        <v>0</v>
      </c>
      <c r="AD92" s="153">
        <v>-611.87234867946597</v>
      </c>
      <c r="AE92" s="153">
        <v>8869.3077793380799</v>
      </c>
      <c r="AF92" s="153">
        <v>8257.4354306586101</v>
      </c>
      <c r="AG92" s="153">
        <f t="shared" si="6"/>
        <v>8869.3077793380799</v>
      </c>
      <c r="AH92" s="153">
        <f t="shared" si="7"/>
        <v>226.09154284054901</v>
      </c>
      <c r="AI92" s="153">
        <f t="shared" si="8"/>
        <v>0</v>
      </c>
      <c r="AK92" s="152">
        <v>0.39583333333333298</v>
      </c>
      <c r="AL92" s="153">
        <v>3604.8633047828198</v>
      </c>
      <c r="AM92" s="153">
        <v>4869.80797439652</v>
      </c>
      <c r="AN92" s="153">
        <v>782.22470838457696</v>
      </c>
      <c r="AO92" s="153">
        <v>364.90249565550801</v>
      </c>
      <c r="AP92" s="153">
        <v>228.87541457139201</v>
      </c>
      <c r="AQ92" s="153">
        <v>0</v>
      </c>
      <c r="AR92" s="153">
        <v>609.02085775729302</v>
      </c>
      <c r="AS92" s="153">
        <v>41.687801692156398</v>
      </c>
      <c r="AT92" s="153">
        <v>-1629.3798953528899</v>
      </c>
      <c r="AU92" s="153">
        <v>0</v>
      </c>
      <c r="AV92" s="153">
        <v>-707.39984750621102</v>
      </c>
      <c r="AW92" s="153">
        <v>8872.0026618873708</v>
      </c>
      <c r="AX92" s="153">
        <v>8164.60281438116</v>
      </c>
      <c r="AY92" s="153">
        <f t="shared" si="9"/>
        <v>8872.0026618873708</v>
      </c>
      <c r="AZ92" s="153">
        <f t="shared" si="10"/>
        <v>0</v>
      </c>
      <c r="BA92" s="153">
        <f t="shared" si="11"/>
        <v>-1629.3798953528899</v>
      </c>
    </row>
    <row r="93" spans="1:53" s="147" customFormat="1" x14ac:dyDescent="0.2">
      <c r="A93" s="152">
        <v>0.40625</v>
      </c>
      <c r="B93" s="153">
        <v>3900.93549793187</v>
      </c>
      <c r="C93" s="153">
        <v>4921.3187093843399</v>
      </c>
      <c r="D93" s="153">
        <v>101.361779738153</v>
      </c>
      <c r="E93" s="153">
        <v>505.272726672646</v>
      </c>
      <c r="F93" s="153">
        <v>381.37839366513998</v>
      </c>
      <c r="G93" s="153">
        <v>196.21291060966399</v>
      </c>
      <c r="H93" s="153">
        <v>225.951663895541</v>
      </c>
      <c r="I93" s="153">
        <v>199.17249475692799</v>
      </c>
      <c r="J93" s="153">
        <v>-46.180368837503998</v>
      </c>
      <c r="K93" s="153">
        <v>0</v>
      </c>
      <c r="L93" s="153">
        <v>-721.066089980877</v>
      </c>
      <c r="M93" s="153">
        <v>10385.4238078168</v>
      </c>
      <c r="N93" s="153">
        <v>9664.3577178358992</v>
      </c>
      <c r="O93" s="153">
        <f t="shared" si="3"/>
        <v>10385.4238078168</v>
      </c>
      <c r="P93" s="153">
        <f t="shared" si="4"/>
        <v>0</v>
      </c>
      <c r="Q93" s="153">
        <f t="shared" si="5"/>
        <v>-46.180368837503998</v>
      </c>
      <c r="S93" s="152">
        <v>0.40625</v>
      </c>
      <c r="T93" s="153">
        <v>3028.6246974196802</v>
      </c>
      <c r="U93" s="153">
        <v>3844.5800895096099</v>
      </c>
      <c r="V93" s="153">
        <v>851.65312083508297</v>
      </c>
      <c r="W93" s="153">
        <v>420.05678239480602</v>
      </c>
      <c r="X93" s="153">
        <v>230.16042326303699</v>
      </c>
      <c r="Y93" s="153">
        <v>0</v>
      </c>
      <c r="Z93" s="153">
        <v>220.60916192480599</v>
      </c>
      <c r="AA93" s="153">
        <v>29.299977315413599</v>
      </c>
      <c r="AB93" s="153">
        <v>206.130846228633</v>
      </c>
      <c r="AC93" s="153">
        <v>0</v>
      </c>
      <c r="AD93" s="153">
        <v>-609.07348562795198</v>
      </c>
      <c r="AE93" s="153">
        <v>8831.1150988910595</v>
      </c>
      <c r="AF93" s="153">
        <v>8222.0416132631108</v>
      </c>
      <c r="AG93" s="153">
        <f t="shared" si="6"/>
        <v>8831.1150988910595</v>
      </c>
      <c r="AH93" s="153">
        <f t="shared" si="7"/>
        <v>206.130846228633</v>
      </c>
      <c r="AI93" s="153">
        <f t="shared" si="8"/>
        <v>0</v>
      </c>
      <c r="AK93" s="152">
        <v>0.40625</v>
      </c>
      <c r="AL93" s="153">
        <v>3606.51033702013</v>
      </c>
      <c r="AM93" s="153">
        <v>4868.5901937155304</v>
      </c>
      <c r="AN93" s="153">
        <v>776.60911606348998</v>
      </c>
      <c r="AO93" s="153">
        <v>366.77539654050599</v>
      </c>
      <c r="AP93" s="153">
        <v>219.51977443726199</v>
      </c>
      <c r="AQ93" s="153">
        <v>0</v>
      </c>
      <c r="AR93" s="153">
        <v>671.831514013326</v>
      </c>
      <c r="AS93" s="153">
        <v>42.478052805101498</v>
      </c>
      <c r="AT93" s="153">
        <v>-1686.06547674989</v>
      </c>
      <c r="AU93" s="153">
        <v>0</v>
      </c>
      <c r="AV93" s="153">
        <v>-707.85148236821306</v>
      </c>
      <c r="AW93" s="153">
        <v>8866.2489078454601</v>
      </c>
      <c r="AX93" s="153">
        <v>8158.3974254772502</v>
      </c>
      <c r="AY93" s="153">
        <f t="shared" si="9"/>
        <v>8866.2489078454601</v>
      </c>
      <c r="AZ93" s="153">
        <f t="shared" si="10"/>
        <v>0</v>
      </c>
      <c r="BA93" s="153">
        <f t="shared" si="11"/>
        <v>-1686.06547674989</v>
      </c>
    </row>
    <row r="94" spans="1:53" s="147" customFormat="1" x14ac:dyDescent="0.2">
      <c r="A94" s="152">
        <v>0.41666666666666702</v>
      </c>
      <c r="B94" s="153">
        <v>3894.16066938319</v>
      </c>
      <c r="C94" s="153">
        <v>5019.6236489885396</v>
      </c>
      <c r="D94" s="153">
        <v>101.040910163528</v>
      </c>
      <c r="E94" s="153">
        <v>501.36165467779102</v>
      </c>
      <c r="F94" s="153">
        <v>429.83361983368002</v>
      </c>
      <c r="G94" s="153">
        <v>198.70417551655501</v>
      </c>
      <c r="H94" s="153">
        <v>249.02455653270701</v>
      </c>
      <c r="I94" s="153">
        <v>195.930349849918</v>
      </c>
      <c r="J94" s="153">
        <v>-192.96029503388701</v>
      </c>
      <c r="K94" s="153">
        <v>0</v>
      </c>
      <c r="L94" s="153">
        <v>-730.37663452458798</v>
      </c>
      <c r="M94" s="153">
        <v>10396.719289912</v>
      </c>
      <c r="N94" s="153">
        <v>9666.3426553874397</v>
      </c>
      <c r="O94" s="153">
        <f t="shared" si="3"/>
        <v>10396.719289912</v>
      </c>
      <c r="P94" s="153">
        <f t="shared" si="4"/>
        <v>0</v>
      </c>
      <c r="Q94" s="153">
        <f t="shared" si="5"/>
        <v>-192.96029503388701</v>
      </c>
      <c r="S94" s="152">
        <v>0.41666666666666702</v>
      </c>
      <c r="T94" s="153">
        <v>3027.1911857027699</v>
      </c>
      <c r="U94" s="153">
        <v>3815.1251527661698</v>
      </c>
      <c r="V94" s="153">
        <v>851.16017916722103</v>
      </c>
      <c r="W94" s="153">
        <v>415.80625821721401</v>
      </c>
      <c r="X94" s="153">
        <v>197.82977610568301</v>
      </c>
      <c r="Y94" s="153">
        <v>0</v>
      </c>
      <c r="Z94" s="153">
        <v>221.590012084931</v>
      </c>
      <c r="AA94" s="153">
        <v>33.704681597408801</v>
      </c>
      <c r="AB94" s="153">
        <v>263.55136225198697</v>
      </c>
      <c r="AC94" s="153">
        <v>0</v>
      </c>
      <c r="AD94" s="153">
        <v>-605.49572913716304</v>
      </c>
      <c r="AE94" s="153">
        <v>8825.9586078933899</v>
      </c>
      <c r="AF94" s="153">
        <v>8220.4628787562197</v>
      </c>
      <c r="AG94" s="153">
        <f t="shared" si="6"/>
        <v>8825.9586078933899</v>
      </c>
      <c r="AH94" s="153">
        <f t="shared" si="7"/>
        <v>263.55136225198697</v>
      </c>
      <c r="AI94" s="153">
        <f t="shared" si="8"/>
        <v>0</v>
      </c>
      <c r="AK94" s="152">
        <v>0.41666666666666702</v>
      </c>
      <c r="AL94" s="153">
        <v>3606.57701730088</v>
      </c>
      <c r="AM94" s="153">
        <v>4890.5926415333397</v>
      </c>
      <c r="AN94" s="153">
        <v>723.56854645266105</v>
      </c>
      <c r="AO94" s="153">
        <v>358.38223092998402</v>
      </c>
      <c r="AP94" s="153">
        <v>97.641524802965705</v>
      </c>
      <c r="AQ94" s="153">
        <v>0</v>
      </c>
      <c r="AR94" s="153">
        <v>715.78863477481696</v>
      </c>
      <c r="AS94" s="153">
        <v>43.230691301728399</v>
      </c>
      <c r="AT94" s="153">
        <v>-1591.6909563132499</v>
      </c>
      <c r="AU94" s="153">
        <v>0</v>
      </c>
      <c r="AV94" s="153">
        <v>-708.23960974120598</v>
      </c>
      <c r="AW94" s="153">
        <v>8844.0903307831304</v>
      </c>
      <c r="AX94" s="153">
        <v>8135.8507210419202</v>
      </c>
      <c r="AY94" s="153">
        <f t="shared" si="9"/>
        <v>8844.0903307831304</v>
      </c>
      <c r="AZ94" s="153">
        <f t="shared" si="10"/>
        <v>0</v>
      </c>
      <c r="BA94" s="153">
        <f t="shared" si="11"/>
        <v>-1591.6909563132499</v>
      </c>
    </row>
    <row r="95" spans="1:53" s="147" customFormat="1" x14ac:dyDescent="0.2">
      <c r="A95" s="152">
        <v>0.42708333333333298</v>
      </c>
      <c r="B95" s="153">
        <v>3904.4162511772302</v>
      </c>
      <c r="C95" s="153">
        <v>5005.5439655817099</v>
      </c>
      <c r="D95" s="153">
        <v>101.274878528587</v>
      </c>
      <c r="E95" s="153">
        <v>502.822500794603</v>
      </c>
      <c r="F95" s="153">
        <v>443.31673563352001</v>
      </c>
      <c r="G95" s="153">
        <v>222.351292928372</v>
      </c>
      <c r="H95" s="153">
        <v>291.18609867608802</v>
      </c>
      <c r="I95" s="153">
        <v>190.57098877897101</v>
      </c>
      <c r="J95" s="153">
        <v>-375.72236996240298</v>
      </c>
      <c r="K95" s="153">
        <v>0</v>
      </c>
      <c r="L95" s="153">
        <v>-730.33389857903205</v>
      </c>
      <c r="M95" s="153">
        <v>10285.7603421367</v>
      </c>
      <c r="N95" s="153">
        <v>9555.4264435576406</v>
      </c>
      <c r="O95" s="153">
        <f t="shared" si="3"/>
        <v>10285.7603421367</v>
      </c>
      <c r="P95" s="153">
        <f t="shared" si="4"/>
        <v>0</v>
      </c>
      <c r="Q95" s="153">
        <f t="shared" si="5"/>
        <v>-375.72236996240298</v>
      </c>
      <c r="S95" s="152">
        <v>0.42708333333333298</v>
      </c>
      <c r="T95" s="153">
        <v>3026.2110121771898</v>
      </c>
      <c r="U95" s="153">
        <v>3826.8341983294199</v>
      </c>
      <c r="V95" s="153">
        <v>851.16685098006894</v>
      </c>
      <c r="W95" s="153">
        <v>418.07029683488599</v>
      </c>
      <c r="X95" s="153">
        <v>196.923677350552</v>
      </c>
      <c r="Y95" s="153">
        <v>0</v>
      </c>
      <c r="Z95" s="153">
        <v>236.40706215436299</v>
      </c>
      <c r="AA95" s="153">
        <v>34.6960878808096</v>
      </c>
      <c r="AB95" s="153">
        <v>216.53115149731801</v>
      </c>
      <c r="AC95" s="153">
        <v>0</v>
      </c>
      <c r="AD95" s="153">
        <v>-606.89116712695295</v>
      </c>
      <c r="AE95" s="153">
        <v>8806.8403372046105</v>
      </c>
      <c r="AF95" s="153">
        <v>8199.9491700776598</v>
      </c>
      <c r="AG95" s="153">
        <f t="shared" si="6"/>
        <v>8806.8403372046105</v>
      </c>
      <c r="AH95" s="153">
        <f t="shared" si="7"/>
        <v>216.53115149731801</v>
      </c>
      <c r="AI95" s="153">
        <f t="shared" si="8"/>
        <v>0</v>
      </c>
      <c r="AK95" s="152">
        <v>0.42708333333333298</v>
      </c>
      <c r="AL95" s="153">
        <v>3606.6837122618199</v>
      </c>
      <c r="AM95" s="153">
        <v>4870.3266282559698</v>
      </c>
      <c r="AN95" s="153">
        <v>744.105547531365</v>
      </c>
      <c r="AO95" s="153">
        <v>355.88540178574698</v>
      </c>
      <c r="AP95" s="153">
        <v>93.131675599798797</v>
      </c>
      <c r="AQ95" s="153">
        <v>0</v>
      </c>
      <c r="AR95" s="153">
        <v>750.15923396003905</v>
      </c>
      <c r="AS95" s="153">
        <v>36.950584497186</v>
      </c>
      <c r="AT95" s="153">
        <v>-1605.6597852571399</v>
      </c>
      <c r="AU95" s="153">
        <v>0</v>
      </c>
      <c r="AV95" s="153">
        <v>-706.48057769462105</v>
      </c>
      <c r="AW95" s="153">
        <v>8851.5829986347799</v>
      </c>
      <c r="AX95" s="153">
        <v>8145.1024209401603</v>
      </c>
      <c r="AY95" s="153">
        <f t="shared" si="9"/>
        <v>8851.5829986347799</v>
      </c>
      <c r="AZ95" s="153">
        <f t="shared" si="10"/>
        <v>0</v>
      </c>
      <c r="BA95" s="153">
        <f t="shared" si="11"/>
        <v>-1605.6597852571399</v>
      </c>
    </row>
    <row r="96" spans="1:53" s="147" customFormat="1" x14ac:dyDescent="0.2">
      <c r="A96" s="152">
        <v>0.4375</v>
      </c>
      <c r="B96" s="153">
        <v>3902.5158218653401</v>
      </c>
      <c r="C96" s="153">
        <v>5007.5614505700196</v>
      </c>
      <c r="D96" s="153">
        <v>101.321671487584</v>
      </c>
      <c r="E96" s="153">
        <v>502.41072574574201</v>
      </c>
      <c r="F96" s="153">
        <v>424.501804144115</v>
      </c>
      <c r="G96" s="153">
        <v>228.153753180504</v>
      </c>
      <c r="H96" s="153">
        <v>319.63494541567002</v>
      </c>
      <c r="I96" s="153">
        <v>183.48200548880601</v>
      </c>
      <c r="J96" s="153">
        <v>-372.12373460054903</v>
      </c>
      <c r="K96" s="153">
        <v>0</v>
      </c>
      <c r="L96" s="153">
        <v>-730.44740799582701</v>
      </c>
      <c r="M96" s="153">
        <v>10297.458443297201</v>
      </c>
      <c r="N96" s="153">
        <v>9567.0110353014097</v>
      </c>
      <c r="O96" s="153">
        <f t="shared" si="3"/>
        <v>10297.458443297201</v>
      </c>
      <c r="P96" s="153">
        <f t="shared" si="4"/>
        <v>0</v>
      </c>
      <c r="Q96" s="153">
        <f t="shared" si="5"/>
        <v>-372.12373460054903</v>
      </c>
      <c r="S96" s="152">
        <v>0.4375</v>
      </c>
      <c r="T96" s="153">
        <v>3029.0914815999399</v>
      </c>
      <c r="U96" s="153">
        <v>3862.5612519388401</v>
      </c>
      <c r="V96" s="153">
        <v>851.25344224761295</v>
      </c>
      <c r="W96" s="153">
        <v>421.390275869248</v>
      </c>
      <c r="X96" s="153">
        <v>197.40147172515199</v>
      </c>
      <c r="Y96" s="153">
        <v>0</v>
      </c>
      <c r="Z96" s="153">
        <v>259.793061760961</v>
      </c>
      <c r="AA96" s="153">
        <v>36.617740247326203</v>
      </c>
      <c r="AB96" s="153">
        <v>199.07758321046501</v>
      </c>
      <c r="AC96" s="153">
        <v>0</v>
      </c>
      <c r="AD96" s="153">
        <v>-611.12270755726695</v>
      </c>
      <c r="AE96" s="153">
        <v>8857.1863085995392</v>
      </c>
      <c r="AF96" s="153">
        <v>8246.0636010422804</v>
      </c>
      <c r="AG96" s="153">
        <f t="shared" si="6"/>
        <v>8857.1863085995392</v>
      </c>
      <c r="AH96" s="153">
        <f t="shared" si="7"/>
        <v>199.07758321046501</v>
      </c>
      <c r="AI96" s="153">
        <f t="shared" si="8"/>
        <v>0</v>
      </c>
      <c r="AK96" s="152">
        <v>0.4375</v>
      </c>
      <c r="AL96" s="153">
        <v>3605.59011333122</v>
      </c>
      <c r="AM96" s="153">
        <v>4851.0113760616096</v>
      </c>
      <c r="AN96" s="153">
        <v>721.409219885678</v>
      </c>
      <c r="AO96" s="153">
        <v>349.347680122197</v>
      </c>
      <c r="AP96" s="153">
        <v>93.131675599798797</v>
      </c>
      <c r="AQ96" s="153">
        <v>0</v>
      </c>
      <c r="AR96" s="153">
        <v>777.60085463139797</v>
      </c>
      <c r="AS96" s="153">
        <v>35.6880056711462</v>
      </c>
      <c r="AT96" s="153">
        <v>-1601.2836248122001</v>
      </c>
      <c r="AU96" s="153">
        <v>0</v>
      </c>
      <c r="AV96" s="153">
        <v>-704.08410756040598</v>
      </c>
      <c r="AW96" s="153">
        <v>8832.4953004908493</v>
      </c>
      <c r="AX96" s="153">
        <v>8128.4111929304399</v>
      </c>
      <c r="AY96" s="153">
        <f t="shared" si="9"/>
        <v>8832.4953004908493</v>
      </c>
      <c r="AZ96" s="153">
        <f t="shared" si="10"/>
        <v>0</v>
      </c>
      <c r="BA96" s="153">
        <f t="shared" si="11"/>
        <v>-1601.2836248122001</v>
      </c>
    </row>
    <row r="97" spans="1:53" s="147" customFormat="1" x14ac:dyDescent="0.2">
      <c r="A97" s="152">
        <v>0.44791666666666702</v>
      </c>
      <c r="B97" s="153">
        <v>3895.69430348168</v>
      </c>
      <c r="C97" s="153">
        <v>5004.7991650792801</v>
      </c>
      <c r="D97" s="153">
        <v>101.308302070728</v>
      </c>
      <c r="E97" s="153">
        <v>501.11020578416202</v>
      </c>
      <c r="F97" s="153">
        <v>386.26855582312402</v>
      </c>
      <c r="G97" s="153">
        <v>247.38625589545899</v>
      </c>
      <c r="H97" s="153">
        <v>302.97666028992597</v>
      </c>
      <c r="I97" s="153">
        <v>178.361350581338</v>
      </c>
      <c r="J97" s="153">
        <v>-369.17305650437601</v>
      </c>
      <c r="K97" s="153">
        <v>0</v>
      </c>
      <c r="L97" s="153">
        <v>-729.50223882205296</v>
      </c>
      <c r="M97" s="153">
        <v>10248.731742501301</v>
      </c>
      <c r="N97" s="153">
        <v>9519.2295036792693</v>
      </c>
      <c r="O97" s="153">
        <f t="shared" si="3"/>
        <v>10248.731742501301</v>
      </c>
      <c r="P97" s="153">
        <f t="shared" si="4"/>
        <v>0</v>
      </c>
      <c r="Q97" s="153">
        <f t="shared" si="5"/>
        <v>-369.17305650437601</v>
      </c>
      <c r="S97" s="152">
        <v>0.44791666666666702</v>
      </c>
      <c r="T97" s="153">
        <v>3027.2578621806201</v>
      </c>
      <c r="U97" s="153">
        <v>3832.1366344235698</v>
      </c>
      <c r="V97" s="153">
        <v>834.41381914446595</v>
      </c>
      <c r="W97" s="153">
        <v>416.22237303993899</v>
      </c>
      <c r="X97" s="153">
        <v>196.09415365021101</v>
      </c>
      <c r="Y97" s="153">
        <v>0</v>
      </c>
      <c r="Z97" s="153">
        <v>273.12763955488498</v>
      </c>
      <c r="AA97" s="153">
        <v>39.418240589369397</v>
      </c>
      <c r="AB97" s="153">
        <v>257.94852736240699</v>
      </c>
      <c r="AC97" s="153">
        <v>0</v>
      </c>
      <c r="AD97" s="153">
        <v>-607.46890602946905</v>
      </c>
      <c r="AE97" s="153">
        <v>8876.6192499454592</v>
      </c>
      <c r="AF97" s="153">
        <v>8269.1503439160006</v>
      </c>
      <c r="AG97" s="153">
        <f t="shared" si="6"/>
        <v>8876.6192499454592</v>
      </c>
      <c r="AH97" s="153">
        <f t="shared" si="7"/>
        <v>257.94852736240699</v>
      </c>
      <c r="AI97" s="153">
        <f t="shared" si="8"/>
        <v>0</v>
      </c>
      <c r="AK97" s="152">
        <v>0.44791666666666702</v>
      </c>
      <c r="AL97" s="153">
        <v>3604.5632435194598</v>
      </c>
      <c r="AM97" s="153">
        <v>4849.0115788233097</v>
      </c>
      <c r="AN97" s="153">
        <v>689.13295468529304</v>
      </c>
      <c r="AO97" s="153">
        <v>349.61238457755297</v>
      </c>
      <c r="AP97" s="153">
        <v>93.053789844264998</v>
      </c>
      <c r="AQ97" s="153">
        <v>0</v>
      </c>
      <c r="AR97" s="153">
        <v>819.16859243660394</v>
      </c>
      <c r="AS97" s="153">
        <v>29.261514346314701</v>
      </c>
      <c r="AT97" s="153">
        <v>-1562.6099736021199</v>
      </c>
      <c r="AU97" s="153">
        <v>0</v>
      </c>
      <c r="AV97" s="153">
        <v>-703.73591114414205</v>
      </c>
      <c r="AW97" s="153">
        <v>8871.1940846306807</v>
      </c>
      <c r="AX97" s="153">
        <v>8167.4581734865296</v>
      </c>
      <c r="AY97" s="153">
        <f t="shared" si="9"/>
        <v>8871.1940846306807</v>
      </c>
      <c r="AZ97" s="153">
        <f t="shared" si="10"/>
        <v>0</v>
      </c>
      <c r="BA97" s="153">
        <f t="shared" si="11"/>
        <v>-1562.6099736021199</v>
      </c>
    </row>
    <row r="98" spans="1:53" s="147" customFormat="1" x14ac:dyDescent="0.2">
      <c r="A98" s="152">
        <v>0.45833333333333298</v>
      </c>
      <c r="B98" s="153">
        <v>3894.2073429386</v>
      </c>
      <c r="C98" s="153">
        <v>5029.3772852802704</v>
      </c>
      <c r="D98" s="153">
        <v>98.219919855948007</v>
      </c>
      <c r="E98" s="153">
        <v>483.27977329164702</v>
      </c>
      <c r="F98" s="153">
        <v>424.61696439701501</v>
      </c>
      <c r="G98" s="153">
        <v>198.80964813340401</v>
      </c>
      <c r="H98" s="153">
        <v>321.63519876263098</v>
      </c>
      <c r="I98" s="153">
        <v>174.30533290684801</v>
      </c>
      <c r="J98" s="153">
        <v>-371.19566998409601</v>
      </c>
      <c r="K98" s="153">
        <v>0</v>
      </c>
      <c r="L98" s="153">
        <v>-730.49122649894002</v>
      </c>
      <c r="M98" s="153">
        <v>10253.255795582299</v>
      </c>
      <c r="N98" s="153">
        <v>9522.7645690833306</v>
      </c>
      <c r="O98" s="153">
        <f t="shared" si="3"/>
        <v>10253.255795582299</v>
      </c>
      <c r="P98" s="153">
        <f t="shared" si="4"/>
        <v>0</v>
      </c>
      <c r="Q98" s="153">
        <f t="shared" si="5"/>
        <v>-371.19566998409601</v>
      </c>
      <c r="S98" s="152">
        <v>0.45833333333333298</v>
      </c>
      <c r="T98" s="153">
        <v>3026.0310214995602</v>
      </c>
      <c r="U98" s="153">
        <v>3810.3141776734401</v>
      </c>
      <c r="V98" s="153">
        <v>544.09691061854903</v>
      </c>
      <c r="W98" s="153">
        <v>409.82521288427398</v>
      </c>
      <c r="X98" s="153">
        <v>185.106802785019</v>
      </c>
      <c r="Y98" s="153">
        <v>0</v>
      </c>
      <c r="Z98" s="153">
        <v>288.622140756752</v>
      </c>
      <c r="AA98" s="153">
        <v>38.945798017980799</v>
      </c>
      <c r="AB98" s="153">
        <v>578.52676183489905</v>
      </c>
      <c r="AC98" s="153">
        <v>0</v>
      </c>
      <c r="AD98" s="153">
        <v>-601.03007838901794</v>
      </c>
      <c r="AE98" s="153">
        <v>8881.4688260704697</v>
      </c>
      <c r="AF98" s="153">
        <v>8280.43874768145</v>
      </c>
      <c r="AG98" s="153">
        <f t="shared" si="6"/>
        <v>8881.4688260704697</v>
      </c>
      <c r="AH98" s="153">
        <f t="shared" si="7"/>
        <v>578.52676183489905</v>
      </c>
      <c r="AI98" s="153">
        <f t="shared" si="8"/>
        <v>0</v>
      </c>
      <c r="AK98" s="152">
        <v>0.45833333333333298</v>
      </c>
      <c r="AL98" s="153">
        <v>3601.4959831638198</v>
      </c>
      <c r="AM98" s="153">
        <v>4867.5092338106597</v>
      </c>
      <c r="AN98" s="153">
        <v>653.68789979188205</v>
      </c>
      <c r="AO98" s="153">
        <v>349.98766745278101</v>
      </c>
      <c r="AP98" s="153">
        <v>95.212288720953097</v>
      </c>
      <c r="AQ98" s="153">
        <v>0</v>
      </c>
      <c r="AR98" s="153">
        <v>860.32781937525294</v>
      </c>
      <c r="AS98" s="153">
        <v>23.141408698642099</v>
      </c>
      <c r="AT98" s="153">
        <v>-1526.44034800705</v>
      </c>
      <c r="AU98" s="153">
        <v>0</v>
      </c>
      <c r="AV98" s="153">
        <v>-705.24147723901103</v>
      </c>
      <c r="AW98" s="153">
        <v>8924.9219530069404</v>
      </c>
      <c r="AX98" s="153">
        <v>8219.6804757679292</v>
      </c>
      <c r="AY98" s="153">
        <f t="shared" si="9"/>
        <v>8924.9219530069404</v>
      </c>
      <c r="AZ98" s="153">
        <f t="shared" si="10"/>
        <v>0</v>
      </c>
      <c r="BA98" s="153">
        <f t="shared" si="11"/>
        <v>-1526.44034800705</v>
      </c>
    </row>
    <row r="99" spans="1:53" s="147" customFormat="1" x14ac:dyDescent="0.2">
      <c r="A99" s="152">
        <v>0.46875</v>
      </c>
      <c r="B99" s="153">
        <v>3895.35425561797</v>
      </c>
      <c r="C99" s="153">
        <v>5029.8595268931103</v>
      </c>
      <c r="D99" s="153">
        <v>97.237252416692101</v>
      </c>
      <c r="E99" s="153">
        <v>486.32355893651101</v>
      </c>
      <c r="F99" s="153">
        <v>428.49653617319802</v>
      </c>
      <c r="G99" s="153">
        <v>196.38976203083101</v>
      </c>
      <c r="H99" s="153">
        <v>340.22320874716399</v>
      </c>
      <c r="I99" s="153">
        <v>173.06899062960201</v>
      </c>
      <c r="J99" s="153">
        <v>-417.95139792698501</v>
      </c>
      <c r="K99" s="153">
        <v>0</v>
      </c>
      <c r="L99" s="153">
        <v>-730.883374295414</v>
      </c>
      <c r="M99" s="153">
        <v>10229.001693518099</v>
      </c>
      <c r="N99" s="153">
        <v>9498.1183192226799</v>
      </c>
      <c r="O99" s="153">
        <f t="shared" si="3"/>
        <v>10229.001693518099</v>
      </c>
      <c r="P99" s="153">
        <f t="shared" si="4"/>
        <v>0</v>
      </c>
      <c r="Q99" s="153">
        <f t="shared" si="5"/>
        <v>-417.95139792698501</v>
      </c>
      <c r="S99" s="152">
        <v>0.46875</v>
      </c>
      <c r="T99" s="153">
        <v>3025.2575515666799</v>
      </c>
      <c r="U99" s="153">
        <v>3816.34303232304</v>
      </c>
      <c r="V99" s="153">
        <v>475.51942392479702</v>
      </c>
      <c r="W99" s="153">
        <v>414.27385432124902</v>
      </c>
      <c r="X99" s="153">
        <v>184.20760871506101</v>
      </c>
      <c r="Y99" s="153">
        <v>0</v>
      </c>
      <c r="Z99" s="153">
        <v>324.79539584845998</v>
      </c>
      <c r="AA99" s="153">
        <v>32.387606143175397</v>
      </c>
      <c r="AB99" s="153">
        <v>644.56998321285801</v>
      </c>
      <c r="AC99" s="153">
        <v>0</v>
      </c>
      <c r="AD99" s="153">
        <v>-601.15790430442803</v>
      </c>
      <c r="AE99" s="153">
        <v>8917.35445605532</v>
      </c>
      <c r="AF99" s="153">
        <v>8316.1965517508997</v>
      </c>
      <c r="AG99" s="153">
        <f t="shared" si="6"/>
        <v>8917.35445605532</v>
      </c>
      <c r="AH99" s="153">
        <f t="shared" si="7"/>
        <v>644.56998321285801</v>
      </c>
      <c r="AI99" s="153">
        <f t="shared" si="8"/>
        <v>0</v>
      </c>
      <c r="AK99" s="152">
        <v>0.46875</v>
      </c>
      <c r="AL99" s="153">
        <v>3601.8826994892902</v>
      </c>
      <c r="AM99" s="153">
        <v>4897.1242934116899</v>
      </c>
      <c r="AN99" s="153">
        <v>640.04335904381605</v>
      </c>
      <c r="AO99" s="153">
        <v>354.12213809848703</v>
      </c>
      <c r="AP99" s="153">
        <v>95.212288720953097</v>
      </c>
      <c r="AQ99" s="153">
        <v>0</v>
      </c>
      <c r="AR99" s="153">
        <v>922.13099637705398</v>
      </c>
      <c r="AS99" s="153">
        <v>21.730651275091201</v>
      </c>
      <c r="AT99" s="153">
        <v>-1536.8586974355101</v>
      </c>
      <c r="AU99" s="153">
        <v>0</v>
      </c>
      <c r="AV99" s="153">
        <v>-708.69111624439802</v>
      </c>
      <c r="AW99" s="153">
        <v>8995.3877289808806</v>
      </c>
      <c r="AX99" s="153">
        <v>8286.6966127364794</v>
      </c>
      <c r="AY99" s="153">
        <f t="shared" si="9"/>
        <v>8995.3877289808806</v>
      </c>
      <c r="AZ99" s="153">
        <f t="shared" si="10"/>
        <v>0</v>
      </c>
      <c r="BA99" s="153">
        <f t="shared" si="11"/>
        <v>-1536.8586974355101</v>
      </c>
    </row>
    <row r="100" spans="1:53" s="147" customFormat="1" x14ac:dyDescent="0.2">
      <c r="A100" s="152">
        <v>0.47916666666666702</v>
      </c>
      <c r="B100" s="153">
        <v>3893.7672733363402</v>
      </c>
      <c r="C100" s="153">
        <v>4980.6227701879698</v>
      </c>
      <c r="D100" s="153">
        <v>97.685135021526506</v>
      </c>
      <c r="E100" s="153">
        <v>482.75052777849697</v>
      </c>
      <c r="F100" s="153">
        <v>405.34907693493801</v>
      </c>
      <c r="G100" s="153">
        <v>196.30062362021999</v>
      </c>
      <c r="H100" s="153">
        <v>381.72056017075897</v>
      </c>
      <c r="I100" s="153">
        <v>170.88872250820501</v>
      </c>
      <c r="J100" s="153">
        <v>-428.80257768017299</v>
      </c>
      <c r="K100" s="153">
        <v>0</v>
      </c>
      <c r="L100" s="153">
        <v>-726.00033294775994</v>
      </c>
      <c r="M100" s="153">
        <v>10180.282111878299</v>
      </c>
      <c r="N100" s="153">
        <v>9454.28177893053</v>
      </c>
      <c r="O100" s="153">
        <f t="shared" si="3"/>
        <v>10180.282111878299</v>
      </c>
      <c r="P100" s="153">
        <f t="shared" si="4"/>
        <v>0</v>
      </c>
      <c r="Q100" s="153">
        <f t="shared" si="5"/>
        <v>-428.80257768017299</v>
      </c>
      <c r="S100" s="152">
        <v>0.47916666666666702</v>
      </c>
      <c r="T100" s="153">
        <v>3025.1709014466701</v>
      </c>
      <c r="U100" s="153">
        <v>3797.6698752369002</v>
      </c>
      <c r="V100" s="153">
        <v>478.61690553421698</v>
      </c>
      <c r="W100" s="153">
        <v>415.18404326323702</v>
      </c>
      <c r="X100" s="153">
        <v>183.710583679975</v>
      </c>
      <c r="Y100" s="153">
        <v>0</v>
      </c>
      <c r="Z100" s="153">
        <v>347.05403237395899</v>
      </c>
      <c r="AA100" s="153">
        <v>31.456367585899201</v>
      </c>
      <c r="AB100" s="153">
        <v>633.13974174146597</v>
      </c>
      <c r="AC100" s="153">
        <v>0</v>
      </c>
      <c r="AD100" s="153">
        <v>-599.46906655076396</v>
      </c>
      <c r="AE100" s="153">
        <v>8912.0024508623192</v>
      </c>
      <c r="AF100" s="153">
        <v>8312.5333843115495</v>
      </c>
      <c r="AG100" s="153">
        <f t="shared" si="6"/>
        <v>8912.0024508623192</v>
      </c>
      <c r="AH100" s="153">
        <f t="shared" si="7"/>
        <v>633.13974174146597</v>
      </c>
      <c r="AI100" s="153">
        <f t="shared" si="8"/>
        <v>0</v>
      </c>
      <c r="AK100" s="152">
        <v>0.47916666666666702</v>
      </c>
      <c r="AL100" s="153">
        <v>3601.29590976285</v>
      </c>
      <c r="AM100" s="153">
        <v>4894.8296709565802</v>
      </c>
      <c r="AN100" s="153">
        <v>632.76982788262001</v>
      </c>
      <c r="AO100" s="153">
        <v>351.34656510807901</v>
      </c>
      <c r="AP100" s="153">
        <v>95.212288720953097</v>
      </c>
      <c r="AQ100" s="153">
        <v>0</v>
      </c>
      <c r="AR100" s="153">
        <v>987.247926138965</v>
      </c>
      <c r="AS100" s="153">
        <v>21.678626185917899</v>
      </c>
      <c r="AT100" s="153">
        <v>-1557.98472109811</v>
      </c>
      <c r="AU100" s="153">
        <v>0</v>
      </c>
      <c r="AV100" s="153">
        <v>-708.67344013800005</v>
      </c>
      <c r="AW100" s="153">
        <v>9026.3960936578605</v>
      </c>
      <c r="AX100" s="153">
        <v>8317.7226535198606</v>
      </c>
      <c r="AY100" s="153">
        <f t="shared" si="9"/>
        <v>9026.3960936578605</v>
      </c>
      <c r="AZ100" s="153">
        <f t="shared" si="10"/>
        <v>0</v>
      </c>
      <c r="BA100" s="153">
        <f t="shared" si="11"/>
        <v>-1557.98472109811</v>
      </c>
    </row>
    <row r="101" spans="1:53" s="147" customFormat="1" x14ac:dyDescent="0.2">
      <c r="A101" s="152">
        <v>0.48958333333333298</v>
      </c>
      <c r="B101" s="153">
        <v>3891.2666647544602</v>
      </c>
      <c r="C101" s="153">
        <v>4919.2746490763402</v>
      </c>
      <c r="D101" s="153">
        <v>98.333560409237194</v>
      </c>
      <c r="E101" s="153">
        <v>471.63987888901698</v>
      </c>
      <c r="F101" s="153">
        <v>424.62381328596598</v>
      </c>
      <c r="G101" s="153">
        <v>202.12924814844001</v>
      </c>
      <c r="H101" s="153">
        <v>448.14973887420098</v>
      </c>
      <c r="I101" s="153">
        <v>168.44969036401599</v>
      </c>
      <c r="J101" s="153">
        <v>-437.26068113814898</v>
      </c>
      <c r="K101" s="153">
        <v>0</v>
      </c>
      <c r="L101" s="153">
        <v>-720.07735132610799</v>
      </c>
      <c r="M101" s="153">
        <v>10186.606562663501</v>
      </c>
      <c r="N101" s="153">
        <v>9466.5292113374198</v>
      </c>
      <c r="O101" s="153">
        <f t="shared" si="3"/>
        <v>10186.606562663501</v>
      </c>
      <c r="P101" s="153">
        <f t="shared" si="4"/>
        <v>0</v>
      </c>
      <c r="Q101" s="153">
        <f t="shared" si="5"/>
        <v>-437.26068113814898</v>
      </c>
      <c r="S101" s="152">
        <v>0.48958333333333298</v>
      </c>
      <c r="T101" s="153">
        <v>3023.87735173087</v>
      </c>
      <c r="U101" s="153">
        <v>3790.1063255919798</v>
      </c>
      <c r="V101" s="153">
        <v>475.36621413840902</v>
      </c>
      <c r="W101" s="153">
        <v>408.922721275784</v>
      </c>
      <c r="X101" s="153">
        <v>179.195953782136</v>
      </c>
      <c r="Y101" s="153">
        <v>0</v>
      </c>
      <c r="Z101" s="153">
        <v>359.92547909296502</v>
      </c>
      <c r="AA101" s="153">
        <v>35.793635735807001</v>
      </c>
      <c r="AB101" s="153">
        <v>671.80253937780697</v>
      </c>
      <c r="AC101" s="153">
        <v>0</v>
      </c>
      <c r="AD101" s="153">
        <v>-598.29035477743298</v>
      </c>
      <c r="AE101" s="153">
        <v>8944.9902207257692</v>
      </c>
      <c r="AF101" s="153">
        <v>8346.6998659483306</v>
      </c>
      <c r="AG101" s="153">
        <f t="shared" si="6"/>
        <v>8944.9902207257692</v>
      </c>
      <c r="AH101" s="153">
        <f t="shared" si="7"/>
        <v>671.80253937780697</v>
      </c>
      <c r="AI101" s="153">
        <f t="shared" si="8"/>
        <v>0</v>
      </c>
      <c r="AK101" s="152">
        <v>0.48958333333333298</v>
      </c>
      <c r="AL101" s="153">
        <v>3600.88916981791</v>
      </c>
      <c r="AM101" s="153">
        <v>4884.3417143921097</v>
      </c>
      <c r="AN101" s="153">
        <v>632.05450808826697</v>
      </c>
      <c r="AO101" s="153">
        <v>351.55850890122099</v>
      </c>
      <c r="AP101" s="153">
        <v>95.191076055043595</v>
      </c>
      <c r="AQ101" s="153">
        <v>0</v>
      </c>
      <c r="AR101" s="153">
        <v>1003.25417960944</v>
      </c>
      <c r="AS101" s="153">
        <v>22.1947602033467</v>
      </c>
      <c r="AT101" s="153">
        <v>-1542.03317764435</v>
      </c>
      <c r="AU101" s="153">
        <v>0</v>
      </c>
      <c r="AV101" s="153">
        <v>-707.77645784989204</v>
      </c>
      <c r="AW101" s="153">
        <v>9047.4507394229695</v>
      </c>
      <c r="AX101" s="153">
        <v>8339.6742815730795</v>
      </c>
      <c r="AY101" s="153">
        <f t="shared" si="9"/>
        <v>9047.4507394229695</v>
      </c>
      <c r="AZ101" s="153">
        <f t="shared" si="10"/>
        <v>0</v>
      </c>
      <c r="BA101" s="153">
        <f t="shared" si="11"/>
        <v>-1542.03317764435</v>
      </c>
    </row>
    <row r="102" spans="1:53" s="147" customFormat="1" x14ac:dyDescent="0.2">
      <c r="A102" s="152">
        <v>0.5</v>
      </c>
      <c r="B102" s="153">
        <v>3889.8730838813499</v>
      </c>
      <c r="C102" s="153">
        <v>4935.7955406913798</v>
      </c>
      <c r="D102" s="153">
        <v>97.404371657427703</v>
      </c>
      <c r="E102" s="153">
        <v>454.130403319751</v>
      </c>
      <c r="F102" s="153">
        <v>422.869583938105</v>
      </c>
      <c r="G102" s="153">
        <v>181.74878732102599</v>
      </c>
      <c r="H102" s="153">
        <v>468.77722113011799</v>
      </c>
      <c r="I102" s="153">
        <v>158.72263989101901</v>
      </c>
      <c r="J102" s="153">
        <v>-383.308147343435</v>
      </c>
      <c r="K102" s="153">
        <v>0</v>
      </c>
      <c r="L102" s="153">
        <v>-720.33391821353905</v>
      </c>
      <c r="M102" s="153">
        <v>10226.013484486701</v>
      </c>
      <c r="N102" s="153">
        <v>9505.6795662732002</v>
      </c>
      <c r="O102" s="153">
        <f t="shared" si="3"/>
        <v>10226.013484486701</v>
      </c>
      <c r="P102" s="153">
        <f t="shared" si="4"/>
        <v>0</v>
      </c>
      <c r="Q102" s="153">
        <f t="shared" si="5"/>
        <v>-383.308147343435</v>
      </c>
      <c r="S102" s="152">
        <v>0.5</v>
      </c>
      <c r="T102" s="153">
        <v>3021.8903894352602</v>
      </c>
      <c r="U102" s="153">
        <v>3800.7944095062498</v>
      </c>
      <c r="V102" s="153">
        <v>355.08416599850102</v>
      </c>
      <c r="W102" s="153">
        <v>395.29698888613399</v>
      </c>
      <c r="X102" s="153">
        <v>141.76287155211301</v>
      </c>
      <c r="Y102" s="153">
        <v>0</v>
      </c>
      <c r="Z102" s="153">
        <v>364.99912950596598</v>
      </c>
      <c r="AA102" s="153">
        <v>36.771095796519901</v>
      </c>
      <c r="AB102" s="153">
        <v>849.72152520006898</v>
      </c>
      <c r="AC102" s="153">
        <v>0</v>
      </c>
      <c r="AD102" s="153">
        <v>-596.61433954471204</v>
      </c>
      <c r="AE102" s="153">
        <v>8966.3205758808108</v>
      </c>
      <c r="AF102" s="153">
        <v>8369.7062363360892</v>
      </c>
      <c r="AG102" s="153">
        <f t="shared" si="6"/>
        <v>8966.3205758808108</v>
      </c>
      <c r="AH102" s="153">
        <f t="shared" si="7"/>
        <v>849.72152520006898</v>
      </c>
      <c r="AI102" s="153">
        <f t="shared" si="8"/>
        <v>0</v>
      </c>
      <c r="AK102" s="152">
        <v>0.5</v>
      </c>
      <c r="AL102" s="153">
        <v>3599.56227130152</v>
      </c>
      <c r="AM102" s="153">
        <v>4817.6346181612698</v>
      </c>
      <c r="AN102" s="153">
        <v>627.08069564827395</v>
      </c>
      <c r="AO102" s="153">
        <v>350.22661764156101</v>
      </c>
      <c r="AP102" s="153">
        <v>95.151874849729396</v>
      </c>
      <c r="AQ102" s="153">
        <v>0</v>
      </c>
      <c r="AR102" s="153">
        <v>993.33625291534202</v>
      </c>
      <c r="AS102" s="153">
        <v>20.547990267339401</v>
      </c>
      <c r="AT102" s="153">
        <v>-1292.77625930104</v>
      </c>
      <c r="AU102" s="153">
        <v>-37.686213601162201</v>
      </c>
      <c r="AV102" s="153">
        <v>-701.04177750388806</v>
      </c>
      <c r="AW102" s="153">
        <v>9173.0778478828397</v>
      </c>
      <c r="AX102" s="153">
        <v>8472.0360703789502</v>
      </c>
      <c r="AY102" s="153">
        <f t="shared" si="9"/>
        <v>9173.0778478828397</v>
      </c>
      <c r="AZ102" s="153">
        <f t="shared" si="10"/>
        <v>0</v>
      </c>
      <c r="BA102" s="153">
        <f t="shared" si="11"/>
        <v>-1292.77625930104</v>
      </c>
    </row>
    <row r="103" spans="1:53" s="147" customFormat="1" x14ac:dyDescent="0.2">
      <c r="A103" s="152">
        <v>0.51041666666666696</v>
      </c>
      <c r="B103" s="153">
        <v>3890.7932871318499</v>
      </c>
      <c r="C103" s="153">
        <v>4940.2955293660898</v>
      </c>
      <c r="D103" s="153">
        <v>97.370947095265805</v>
      </c>
      <c r="E103" s="153">
        <v>450.57168384302202</v>
      </c>
      <c r="F103" s="153">
        <v>378.12437518614303</v>
      </c>
      <c r="G103" s="153">
        <v>225.59492451061999</v>
      </c>
      <c r="H103" s="153">
        <v>487.060572128552</v>
      </c>
      <c r="I103" s="153">
        <v>158.452443754645</v>
      </c>
      <c r="J103" s="153">
        <v>-338.79308985346501</v>
      </c>
      <c r="K103" s="153">
        <v>0</v>
      </c>
      <c r="L103" s="153">
        <v>-720.95338061338202</v>
      </c>
      <c r="M103" s="153">
        <v>10289.470673162699</v>
      </c>
      <c r="N103" s="153">
        <v>9568.5172925493407</v>
      </c>
      <c r="O103" s="153">
        <f t="shared" si="3"/>
        <v>10289.470673162699</v>
      </c>
      <c r="P103" s="153">
        <f t="shared" si="4"/>
        <v>0</v>
      </c>
      <c r="Q103" s="153">
        <f t="shared" si="5"/>
        <v>-338.79308985346501</v>
      </c>
      <c r="S103" s="152">
        <v>0.51041666666666696</v>
      </c>
      <c r="T103" s="153">
        <v>3020.4701934797999</v>
      </c>
      <c r="U103" s="153">
        <v>3827.6290519253898</v>
      </c>
      <c r="V103" s="153">
        <v>323.76300719547999</v>
      </c>
      <c r="W103" s="153">
        <v>401.91321066265499</v>
      </c>
      <c r="X103" s="153">
        <v>140.475608186594</v>
      </c>
      <c r="Y103" s="153">
        <v>0</v>
      </c>
      <c r="Z103" s="153">
        <v>379.76687527464401</v>
      </c>
      <c r="AA103" s="153">
        <v>38.140973981677</v>
      </c>
      <c r="AB103" s="153">
        <v>867.608008830936</v>
      </c>
      <c r="AC103" s="153">
        <v>0</v>
      </c>
      <c r="AD103" s="153">
        <v>-599.40944182236899</v>
      </c>
      <c r="AE103" s="153">
        <v>8999.7669295371707</v>
      </c>
      <c r="AF103" s="153">
        <v>8400.3574877148094</v>
      </c>
      <c r="AG103" s="153">
        <f t="shared" si="6"/>
        <v>8999.7669295371707</v>
      </c>
      <c r="AH103" s="153">
        <f t="shared" si="7"/>
        <v>867.608008830936</v>
      </c>
      <c r="AI103" s="153">
        <f t="shared" si="8"/>
        <v>0</v>
      </c>
      <c r="AK103" s="152">
        <v>0.51041666666666696</v>
      </c>
      <c r="AL103" s="153">
        <v>3600.7891656761499</v>
      </c>
      <c r="AM103" s="153">
        <v>4801.6353836836997</v>
      </c>
      <c r="AN103" s="153">
        <v>682.81541791445102</v>
      </c>
      <c r="AO103" s="153">
        <v>358.28726951067301</v>
      </c>
      <c r="AP103" s="153">
        <v>95.092042215487197</v>
      </c>
      <c r="AQ103" s="153">
        <v>0</v>
      </c>
      <c r="AR103" s="153">
        <v>1027.91052247724</v>
      </c>
      <c r="AS103" s="153">
        <v>19.755911736843501</v>
      </c>
      <c r="AT103" s="153">
        <v>-1168.12293439222</v>
      </c>
      <c r="AU103" s="153">
        <v>-51.274205005479701</v>
      </c>
      <c r="AV103" s="153">
        <v>-700.93299554050498</v>
      </c>
      <c r="AW103" s="153">
        <v>9366.8885738168301</v>
      </c>
      <c r="AX103" s="153">
        <v>8665.9555782763291</v>
      </c>
      <c r="AY103" s="153">
        <f t="shared" si="9"/>
        <v>9366.8885738168301</v>
      </c>
      <c r="AZ103" s="153">
        <f t="shared" si="10"/>
        <v>0</v>
      </c>
      <c r="BA103" s="153">
        <f t="shared" si="11"/>
        <v>-1168.12293439222</v>
      </c>
    </row>
    <row r="104" spans="1:53" s="147" customFormat="1" x14ac:dyDescent="0.2">
      <c r="A104" s="152">
        <v>0.52083333333333304</v>
      </c>
      <c r="B104" s="153">
        <v>3906.4166859480702</v>
      </c>
      <c r="C104" s="153">
        <v>4906.0700412211199</v>
      </c>
      <c r="D104" s="153">
        <v>97.3442087715637</v>
      </c>
      <c r="E104" s="153">
        <v>450.10449486526602</v>
      </c>
      <c r="F104" s="153">
        <v>361.77711524153301</v>
      </c>
      <c r="G104" s="153">
        <v>255.30167908121601</v>
      </c>
      <c r="H104" s="153">
        <v>515.63461493987199</v>
      </c>
      <c r="I104" s="153">
        <v>159.26621841926899</v>
      </c>
      <c r="J104" s="153">
        <v>-406.05030502631899</v>
      </c>
      <c r="K104" s="153">
        <v>0</v>
      </c>
      <c r="L104" s="153">
        <v>-718.99284234929701</v>
      </c>
      <c r="M104" s="153">
        <v>10245.864753461599</v>
      </c>
      <c r="N104" s="153">
        <v>9526.8719111122991</v>
      </c>
      <c r="O104" s="153">
        <f t="shared" si="3"/>
        <v>10245.864753461599</v>
      </c>
      <c r="P104" s="153">
        <f t="shared" si="4"/>
        <v>0</v>
      </c>
      <c r="Q104" s="153">
        <f t="shared" si="5"/>
        <v>-406.05030502631899</v>
      </c>
      <c r="S104" s="152">
        <v>0.52083333333333304</v>
      </c>
      <c r="T104" s="153">
        <v>3020.8169241873702</v>
      </c>
      <c r="U104" s="153">
        <v>3786.8565114462999</v>
      </c>
      <c r="V104" s="153">
        <v>323.94952115916601</v>
      </c>
      <c r="W104" s="153">
        <v>400.52963082949498</v>
      </c>
      <c r="X104" s="153">
        <v>140.62092368166901</v>
      </c>
      <c r="Y104" s="153">
        <v>0</v>
      </c>
      <c r="Z104" s="153">
        <v>381.53602562172</v>
      </c>
      <c r="AA104" s="153">
        <v>36.857520530621102</v>
      </c>
      <c r="AB104" s="153">
        <v>844.57444922449395</v>
      </c>
      <c r="AC104" s="153">
        <v>0</v>
      </c>
      <c r="AD104" s="153">
        <v>-595.15501855523303</v>
      </c>
      <c r="AE104" s="153">
        <v>8935.7415066808408</v>
      </c>
      <c r="AF104" s="153">
        <v>8340.5864881256002</v>
      </c>
      <c r="AG104" s="153">
        <f t="shared" si="6"/>
        <v>8935.7415066808408</v>
      </c>
      <c r="AH104" s="153">
        <f t="shared" si="7"/>
        <v>844.57444922449395</v>
      </c>
      <c r="AI104" s="153">
        <f t="shared" si="8"/>
        <v>0</v>
      </c>
      <c r="AK104" s="152">
        <v>0.52083333333333304</v>
      </c>
      <c r="AL104" s="153">
        <v>3599.9956442882699</v>
      </c>
      <c r="AM104" s="153">
        <v>4822.6504684723704</v>
      </c>
      <c r="AN104" s="153">
        <v>661.51628741564195</v>
      </c>
      <c r="AO104" s="153">
        <v>360.48524058809198</v>
      </c>
      <c r="AP104" s="153">
        <v>95.092042215487197</v>
      </c>
      <c r="AQ104" s="153">
        <v>0</v>
      </c>
      <c r="AR104" s="153">
        <v>1037.9492378377499</v>
      </c>
      <c r="AS104" s="153">
        <v>17.510576905018802</v>
      </c>
      <c r="AT104" s="153">
        <v>-1193.1108992413201</v>
      </c>
      <c r="AU104" s="153">
        <v>-51.174281320623699</v>
      </c>
      <c r="AV104" s="153">
        <v>-702.87686359934196</v>
      </c>
      <c r="AW104" s="153">
        <v>9350.9143171606793</v>
      </c>
      <c r="AX104" s="153">
        <v>8648.0374535613391</v>
      </c>
      <c r="AY104" s="153">
        <f t="shared" si="9"/>
        <v>9350.9143171606793</v>
      </c>
      <c r="AZ104" s="153">
        <f t="shared" si="10"/>
        <v>0</v>
      </c>
      <c r="BA104" s="153">
        <f t="shared" si="11"/>
        <v>-1193.1108992413201</v>
      </c>
    </row>
    <row r="105" spans="1:53" s="147" customFormat="1" x14ac:dyDescent="0.2">
      <c r="A105" s="152">
        <v>0.53125</v>
      </c>
      <c r="B105" s="153">
        <v>3912.7046899411898</v>
      </c>
      <c r="C105" s="153">
        <v>4782.9057177164505</v>
      </c>
      <c r="D105" s="153">
        <v>92.684896615680998</v>
      </c>
      <c r="E105" s="153">
        <v>452.93800297793598</v>
      </c>
      <c r="F105" s="153">
        <v>415.58074702494599</v>
      </c>
      <c r="G105" s="153">
        <v>175.36391140113099</v>
      </c>
      <c r="H105" s="153">
        <v>536.38290620880503</v>
      </c>
      <c r="I105" s="153">
        <v>166.93582241473001</v>
      </c>
      <c r="J105" s="153">
        <v>-278.191032653592</v>
      </c>
      <c r="K105" s="153">
        <v>0</v>
      </c>
      <c r="L105" s="153">
        <v>-707.36443011697702</v>
      </c>
      <c r="M105" s="153">
        <v>10257.3056616473</v>
      </c>
      <c r="N105" s="153">
        <v>9549.9412315302998</v>
      </c>
      <c r="O105" s="153">
        <f t="shared" si="3"/>
        <v>10257.3056616473</v>
      </c>
      <c r="P105" s="153">
        <f t="shared" si="4"/>
        <v>0</v>
      </c>
      <c r="Q105" s="153">
        <f t="shared" si="5"/>
        <v>-278.191032653592</v>
      </c>
      <c r="S105" s="152">
        <v>0.53125</v>
      </c>
      <c r="T105" s="153">
        <v>3020.6369335097302</v>
      </c>
      <c r="U105" s="153">
        <v>3751.2662288563201</v>
      </c>
      <c r="V105" s="153">
        <v>323.94285747771698</v>
      </c>
      <c r="W105" s="153">
        <v>400.62133501578302</v>
      </c>
      <c r="X105" s="153">
        <v>140.819824817013</v>
      </c>
      <c r="Y105" s="153">
        <v>0</v>
      </c>
      <c r="Z105" s="153">
        <v>388.17005464153902</v>
      </c>
      <c r="AA105" s="153">
        <v>34.012403987750801</v>
      </c>
      <c r="AB105" s="153">
        <v>823.92116585698295</v>
      </c>
      <c r="AC105" s="153">
        <v>0</v>
      </c>
      <c r="AD105" s="153">
        <v>-591.50651687735399</v>
      </c>
      <c r="AE105" s="153">
        <v>8883.3908041628401</v>
      </c>
      <c r="AF105" s="153">
        <v>8291.8842872854893</v>
      </c>
      <c r="AG105" s="153">
        <f t="shared" si="6"/>
        <v>8883.3908041628401</v>
      </c>
      <c r="AH105" s="153">
        <f t="shared" si="7"/>
        <v>823.92116585698295</v>
      </c>
      <c r="AI105" s="153">
        <f t="shared" si="8"/>
        <v>0</v>
      </c>
      <c r="AK105" s="152">
        <v>0.53125</v>
      </c>
      <c r="AL105" s="153">
        <v>3600.3890677122999</v>
      </c>
      <c r="AM105" s="153">
        <v>4796.0361754427804</v>
      </c>
      <c r="AN105" s="153">
        <v>633.15088647216703</v>
      </c>
      <c r="AO105" s="153">
        <v>364.52186299511197</v>
      </c>
      <c r="AP105" s="153">
        <v>95.092042215487197</v>
      </c>
      <c r="AQ105" s="153">
        <v>0</v>
      </c>
      <c r="AR105" s="153">
        <v>1082.44290262508</v>
      </c>
      <c r="AS105" s="153">
        <v>14.3831520054883</v>
      </c>
      <c r="AT105" s="153">
        <v>-1331.92536208094</v>
      </c>
      <c r="AU105" s="153">
        <v>-51.093460802382197</v>
      </c>
      <c r="AV105" s="153">
        <v>-700.59613884917405</v>
      </c>
      <c r="AW105" s="153">
        <v>9202.9972665850892</v>
      </c>
      <c r="AX105" s="153">
        <v>8502.4011277359205</v>
      </c>
      <c r="AY105" s="153">
        <f t="shared" si="9"/>
        <v>9202.9972665850892</v>
      </c>
      <c r="AZ105" s="153">
        <f t="shared" si="10"/>
        <v>0</v>
      </c>
      <c r="BA105" s="153">
        <f t="shared" si="11"/>
        <v>-1331.92536208094</v>
      </c>
    </row>
    <row r="106" spans="1:53" s="147" customFormat="1" x14ac:dyDescent="0.2">
      <c r="A106" s="152">
        <v>0.54166666666666696</v>
      </c>
      <c r="B106" s="153">
        <v>3928.7815401743001</v>
      </c>
      <c r="C106" s="153">
        <v>4903.3065043522702</v>
      </c>
      <c r="D106" s="153">
        <v>93.894846691547002</v>
      </c>
      <c r="E106" s="153">
        <v>447.07842795727402</v>
      </c>
      <c r="F106" s="153">
        <v>334.54659149355001</v>
      </c>
      <c r="G106" s="153">
        <v>152.25732106230899</v>
      </c>
      <c r="H106" s="153">
        <v>519.64733943893702</v>
      </c>
      <c r="I106" s="153">
        <v>159.834745338533</v>
      </c>
      <c r="J106" s="153">
        <v>-280.59370895393602</v>
      </c>
      <c r="K106" s="153">
        <v>0</v>
      </c>
      <c r="L106" s="153">
        <v>-718.24743659871103</v>
      </c>
      <c r="M106" s="153">
        <v>10258.7536075548</v>
      </c>
      <c r="N106" s="153">
        <v>9540.5061709560705</v>
      </c>
      <c r="O106" s="153">
        <f t="shared" si="3"/>
        <v>10258.7536075548</v>
      </c>
      <c r="P106" s="153">
        <f t="shared" si="4"/>
        <v>0</v>
      </c>
      <c r="Q106" s="153">
        <f t="shared" si="5"/>
        <v>-280.59370895393602</v>
      </c>
      <c r="S106" s="152">
        <v>0.54166666666666696</v>
      </c>
      <c r="T106" s="153">
        <v>3020.4435131216001</v>
      </c>
      <c r="U106" s="153">
        <v>3762.1123324986302</v>
      </c>
      <c r="V106" s="153">
        <v>323.75634757973</v>
      </c>
      <c r="W106" s="153">
        <v>396.97154696143798</v>
      </c>
      <c r="X106" s="153">
        <v>136.80957436373899</v>
      </c>
      <c r="Y106" s="153">
        <v>0</v>
      </c>
      <c r="Z106" s="153">
        <v>420.49421694668501</v>
      </c>
      <c r="AA106" s="153">
        <v>39.525570708647798</v>
      </c>
      <c r="AB106" s="153">
        <v>783.82855077236104</v>
      </c>
      <c r="AC106" s="153">
        <v>0</v>
      </c>
      <c r="AD106" s="153">
        <v>-592.63691289331996</v>
      </c>
      <c r="AE106" s="153">
        <v>8883.9416529528298</v>
      </c>
      <c r="AF106" s="153">
        <v>8291.3047400595096</v>
      </c>
      <c r="AG106" s="153">
        <f t="shared" si="6"/>
        <v>8883.9416529528298</v>
      </c>
      <c r="AH106" s="153">
        <f t="shared" si="7"/>
        <v>783.82855077236104</v>
      </c>
      <c r="AI106" s="153">
        <f t="shared" si="8"/>
        <v>0</v>
      </c>
      <c r="AK106" s="152">
        <v>0.54166666666666696</v>
      </c>
      <c r="AL106" s="153">
        <v>3598.0485996256998</v>
      </c>
      <c r="AM106" s="153">
        <v>4852.0741832461299</v>
      </c>
      <c r="AN106" s="153">
        <v>680.67614212335195</v>
      </c>
      <c r="AO106" s="153">
        <v>357.22187163566502</v>
      </c>
      <c r="AP106" s="153">
        <v>94.006801565179003</v>
      </c>
      <c r="AQ106" s="153">
        <v>0</v>
      </c>
      <c r="AR106" s="153">
        <v>1095.13987960746</v>
      </c>
      <c r="AS106" s="153">
        <v>15.785930917711401</v>
      </c>
      <c r="AT106" s="153">
        <v>-1605.19506402969</v>
      </c>
      <c r="AU106" s="153">
        <v>-51.059665906221298</v>
      </c>
      <c r="AV106" s="153">
        <v>-705.99000895393306</v>
      </c>
      <c r="AW106" s="153">
        <v>9036.6986787852802</v>
      </c>
      <c r="AX106" s="153">
        <v>8330.7086698313396</v>
      </c>
      <c r="AY106" s="153">
        <f t="shared" si="9"/>
        <v>9036.6986787852802</v>
      </c>
      <c r="AZ106" s="153">
        <f t="shared" si="10"/>
        <v>0</v>
      </c>
      <c r="BA106" s="153">
        <f t="shared" si="11"/>
        <v>-1605.19506402969</v>
      </c>
    </row>
    <row r="107" spans="1:53" s="147" customFormat="1" x14ac:dyDescent="0.2">
      <c r="A107" s="152">
        <v>0.55208333333333304</v>
      </c>
      <c r="B107" s="153">
        <v>3944.3249248556099</v>
      </c>
      <c r="C107" s="153">
        <v>4968.9918691201301</v>
      </c>
      <c r="D107" s="153">
        <v>97.297414792545496</v>
      </c>
      <c r="E107" s="153">
        <v>446.74730106268902</v>
      </c>
      <c r="F107" s="153">
        <v>336.379438900548</v>
      </c>
      <c r="G107" s="153">
        <v>150.039697031613</v>
      </c>
      <c r="H107" s="153">
        <v>488.65796003243003</v>
      </c>
      <c r="I107" s="153">
        <v>155.64967648887199</v>
      </c>
      <c r="J107" s="153">
        <v>-402.74612793086402</v>
      </c>
      <c r="K107" s="153">
        <v>0</v>
      </c>
      <c r="L107" s="153">
        <v>-725.073870033866</v>
      </c>
      <c r="M107" s="153">
        <v>10185.342154353601</v>
      </c>
      <c r="N107" s="153">
        <v>9460.2682843196999</v>
      </c>
      <c r="O107" s="153">
        <f t="shared" si="3"/>
        <v>10185.342154353601</v>
      </c>
      <c r="P107" s="153">
        <f t="shared" si="4"/>
        <v>0</v>
      </c>
      <c r="Q107" s="153">
        <f t="shared" si="5"/>
        <v>-402.74612793086402</v>
      </c>
      <c r="S107" s="152">
        <v>0.55208333333333304</v>
      </c>
      <c r="T107" s="153">
        <v>3020.1234790506701</v>
      </c>
      <c r="U107" s="153">
        <v>3791.60504472402</v>
      </c>
      <c r="V107" s="153">
        <v>166.01813428820799</v>
      </c>
      <c r="W107" s="153">
        <v>397.17810590648202</v>
      </c>
      <c r="X107" s="153">
        <v>136.53982213194601</v>
      </c>
      <c r="Y107" s="153">
        <v>0</v>
      </c>
      <c r="Z107" s="153">
        <v>463.70366538772703</v>
      </c>
      <c r="AA107" s="153">
        <v>40.186599424841397</v>
      </c>
      <c r="AB107" s="153">
        <v>847.39799365588397</v>
      </c>
      <c r="AC107" s="153">
        <v>0</v>
      </c>
      <c r="AD107" s="153">
        <v>-593.93144492025203</v>
      </c>
      <c r="AE107" s="153">
        <v>8862.7528445697808</v>
      </c>
      <c r="AF107" s="153">
        <v>8268.8213996495197</v>
      </c>
      <c r="AG107" s="153">
        <f t="shared" si="6"/>
        <v>8862.7528445697808</v>
      </c>
      <c r="AH107" s="153">
        <f t="shared" si="7"/>
        <v>847.39799365588397</v>
      </c>
      <c r="AI107" s="153">
        <f t="shared" si="8"/>
        <v>0</v>
      </c>
      <c r="AK107" s="152">
        <v>0.55208333333333304</v>
      </c>
      <c r="AL107" s="153">
        <v>3597.57514684128</v>
      </c>
      <c r="AM107" s="153">
        <v>4861.81583568317</v>
      </c>
      <c r="AN107" s="153">
        <v>700.33070504631098</v>
      </c>
      <c r="AO107" s="153">
        <v>356.05415744941001</v>
      </c>
      <c r="AP107" s="153">
        <v>94.006801565179003</v>
      </c>
      <c r="AQ107" s="153">
        <v>0</v>
      </c>
      <c r="AR107" s="153">
        <v>1107.7377503568</v>
      </c>
      <c r="AS107" s="153">
        <v>15.2277735159741</v>
      </c>
      <c r="AT107" s="153">
        <v>-1662.56415938183</v>
      </c>
      <c r="AU107" s="153">
        <v>-51.155180714926999</v>
      </c>
      <c r="AV107" s="153">
        <v>-707.11900678310496</v>
      </c>
      <c r="AW107" s="153">
        <v>9019.0288303613797</v>
      </c>
      <c r="AX107" s="153">
        <v>8311.9098235782803</v>
      </c>
      <c r="AY107" s="153">
        <f t="shared" si="9"/>
        <v>9019.0288303613797</v>
      </c>
      <c r="AZ107" s="153">
        <f t="shared" si="10"/>
        <v>0</v>
      </c>
      <c r="BA107" s="153">
        <f t="shared" si="11"/>
        <v>-1662.56415938183</v>
      </c>
    </row>
    <row r="108" spans="1:53" s="147" customFormat="1" x14ac:dyDescent="0.2">
      <c r="A108" s="152">
        <v>0.5625</v>
      </c>
      <c r="B108" s="153">
        <v>3948.6791752368999</v>
      </c>
      <c r="C108" s="153">
        <v>4984.3618550996298</v>
      </c>
      <c r="D108" s="153">
        <v>98.3803554082766</v>
      </c>
      <c r="E108" s="153">
        <v>438.15673676953799</v>
      </c>
      <c r="F108" s="153">
        <v>305.59154279204199</v>
      </c>
      <c r="G108" s="153">
        <v>177.776369053275</v>
      </c>
      <c r="H108" s="153">
        <v>448.27902672186099</v>
      </c>
      <c r="I108" s="153">
        <v>148.64625036862699</v>
      </c>
      <c r="J108" s="153">
        <v>-404.998181733639</v>
      </c>
      <c r="K108" s="153">
        <v>0</v>
      </c>
      <c r="L108" s="153">
        <v>-726.03748955239496</v>
      </c>
      <c r="M108" s="153">
        <v>10144.8731297165</v>
      </c>
      <c r="N108" s="153">
        <v>9418.8356401641104</v>
      </c>
      <c r="O108" s="153">
        <f t="shared" si="3"/>
        <v>10144.8731297165</v>
      </c>
      <c r="P108" s="153">
        <f t="shared" si="4"/>
        <v>0</v>
      </c>
      <c r="Q108" s="153">
        <f t="shared" si="5"/>
        <v>-404.998181733639</v>
      </c>
      <c r="S108" s="152">
        <v>0.5625</v>
      </c>
      <c r="T108" s="153">
        <v>3021.0969621386498</v>
      </c>
      <c r="U108" s="153">
        <v>3825.0347282449302</v>
      </c>
      <c r="V108" s="153">
        <v>41.126507756539397</v>
      </c>
      <c r="W108" s="153">
        <v>395.035694431987</v>
      </c>
      <c r="X108" s="153">
        <v>136.59401096961901</v>
      </c>
      <c r="Y108" s="153">
        <v>0</v>
      </c>
      <c r="Z108" s="153">
        <v>487.90614215048902</v>
      </c>
      <c r="AA108" s="153">
        <v>32.106975455002299</v>
      </c>
      <c r="AB108" s="153">
        <v>827.01135849046</v>
      </c>
      <c r="AC108" s="153">
        <v>0</v>
      </c>
      <c r="AD108" s="153">
        <v>-595.73971475475196</v>
      </c>
      <c r="AE108" s="153">
        <v>8765.9123796376698</v>
      </c>
      <c r="AF108" s="153">
        <v>8170.1726648829199</v>
      </c>
      <c r="AG108" s="153">
        <f t="shared" si="6"/>
        <v>8765.9123796376698</v>
      </c>
      <c r="AH108" s="153">
        <f t="shared" si="7"/>
        <v>827.01135849046</v>
      </c>
      <c r="AI108" s="153">
        <f t="shared" si="8"/>
        <v>0</v>
      </c>
      <c r="AK108" s="152">
        <v>0.5625</v>
      </c>
      <c r="AL108" s="153">
        <v>3596.48828756796</v>
      </c>
      <c r="AM108" s="153">
        <v>4842.0302600118703</v>
      </c>
      <c r="AN108" s="153">
        <v>682.40762495705906</v>
      </c>
      <c r="AO108" s="153">
        <v>354.221886998645</v>
      </c>
      <c r="AP108" s="153">
        <v>93.949538958844101</v>
      </c>
      <c r="AQ108" s="153">
        <v>0</v>
      </c>
      <c r="AR108" s="153">
        <v>1145.2413865624801</v>
      </c>
      <c r="AS108" s="153">
        <v>14.1849176952745</v>
      </c>
      <c r="AT108" s="153">
        <v>-1699.28066214911</v>
      </c>
      <c r="AU108" s="153">
        <v>-51.036887566417001</v>
      </c>
      <c r="AV108" s="153">
        <v>-705.11527159491698</v>
      </c>
      <c r="AW108" s="153">
        <v>8978.2063530365995</v>
      </c>
      <c r="AX108" s="153">
        <v>8273.0910814416893</v>
      </c>
      <c r="AY108" s="153">
        <f t="shared" si="9"/>
        <v>8978.2063530365995</v>
      </c>
      <c r="AZ108" s="153">
        <f t="shared" si="10"/>
        <v>0</v>
      </c>
      <c r="BA108" s="153">
        <f t="shared" si="11"/>
        <v>-1699.28066214911</v>
      </c>
    </row>
    <row r="109" spans="1:53" s="147" customFormat="1" x14ac:dyDescent="0.2">
      <c r="A109" s="152">
        <v>0.57291666666666696</v>
      </c>
      <c r="B109" s="153">
        <v>3947.19221469382</v>
      </c>
      <c r="C109" s="153">
        <v>4934.44711489783</v>
      </c>
      <c r="D109" s="153">
        <v>99.269434889495997</v>
      </c>
      <c r="E109" s="153">
        <v>438.89724788659902</v>
      </c>
      <c r="F109" s="153">
        <v>304.76669747235002</v>
      </c>
      <c r="G109" s="153">
        <v>192.22036904701201</v>
      </c>
      <c r="H109" s="153">
        <v>422.96325510708698</v>
      </c>
      <c r="I109" s="153">
        <v>150.37715105590701</v>
      </c>
      <c r="J109" s="153">
        <v>-455.18161645606801</v>
      </c>
      <c r="K109" s="153">
        <v>0</v>
      </c>
      <c r="L109" s="153">
        <v>-721.26807320562705</v>
      </c>
      <c r="M109" s="153">
        <v>10034.951868594</v>
      </c>
      <c r="N109" s="153">
        <v>9313.6837953884096</v>
      </c>
      <c r="O109" s="153">
        <f t="shared" si="3"/>
        <v>10034.951868594</v>
      </c>
      <c r="P109" s="153">
        <f t="shared" si="4"/>
        <v>0</v>
      </c>
      <c r="Q109" s="153">
        <f t="shared" si="5"/>
        <v>-455.18161645606801</v>
      </c>
      <c r="S109" s="152">
        <v>0.57291666666666696</v>
      </c>
      <c r="T109" s="153">
        <v>3021.2636533332802</v>
      </c>
      <c r="U109" s="153">
        <v>3756.12163306703</v>
      </c>
      <c r="V109" s="153">
        <v>24.080390317819099</v>
      </c>
      <c r="W109" s="153">
        <v>395.54829681882302</v>
      </c>
      <c r="X109" s="153">
        <v>136.44807944315301</v>
      </c>
      <c r="Y109" s="153">
        <v>0</v>
      </c>
      <c r="Z109" s="153">
        <v>524.80259266935104</v>
      </c>
      <c r="AA109" s="153">
        <v>31.9215858349691</v>
      </c>
      <c r="AB109" s="153">
        <v>778.42447077780002</v>
      </c>
      <c r="AC109" s="153">
        <v>0</v>
      </c>
      <c r="AD109" s="153">
        <v>-588.73506762663101</v>
      </c>
      <c r="AE109" s="153">
        <v>8668.61070226222</v>
      </c>
      <c r="AF109" s="153">
        <v>8079.8756346355904</v>
      </c>
      <c r="AG109" s="153">
        <f t="shared" si="6"/>
        <v>8668.61070226222</v>
      </c>
      <c r="AH109" s="153">
        <f t="shared" si="7"/>
        <v>778.42447077780002</v>
      </c>
      <c r="AI109" s="153">
        <f t="shared" si="8"/>
        <v>0</v>
      </c>
      <c r="AK109" s="152">
        <v>0.57291666666666696</v>
      </c>
      <c r="AL109" s="153">
        <v>3595.3947374754498</v>
      </c>
      <c r="AM109" s="153">
        <v>4818.9179594838297</v>
      </c>
      <c r="AN109" s="153">
        <v>674.59928810918302</v>
      </c>
      <c r="AO109" s="153">
        <v>354.32870417341701</v>
      </c>
      <c r="AP109" s="153">
        <v>93.9407293271003</v>
      </c>
      <c r="AQ109" s="153">
        <v>0</v>
      </c>
      <c r="AR109" s="153">
        <v>1153.9021404815601</v>
      </c>
      <c r="AS109" s="153">
        <v>13.3341095848743</v>
      </c>
      <c r="AT109" s="153">
        <v>-1777.8210691655299</v>
      </c>
      <c r="AU109" s="153">
        <v>-33.980998060223101</v>
      </c>
      <c r="AV109" s="153">
        <v>-702.80812854696001</v>
      </c>
      <c r="AW109" s="153">
        <v>8892.6156014096596</v>
      </c>
      <c r="AX109" s="153">
        <v>8189.8074728626998</v>
      </c>
      <c r="AY109" s="153">
        <f t="shared" si="9"/>
        <v>8892.6156014096596</v>
      </c>
      <c r="AZ109" s="153">
        <f t="shared" si="10"/>
        <v>0</v>
      </c>
      <c r="BA109" s="153">
        <f t="shared" si="11"/>
        <v>-1777.8210691655299</v>
      </c>
    </row>
    <row r="110" spans="1:53" s="147" customFormat="1" x14ac:dyDescent="0.2">
      <c r="A110" s="152">
        <v>0.58333333333333304</v>
      </c>
      <c r="B110" s="153">
        <v>3945.8585589540999</v>
      </c>
      <c r="C110" s="153">
        <v>4976.64720774137</v>
      </c>
      <c r="D110" s="153">
        <v>99.316228358503693</v>
      </c>
      <c r="E110" s="153">
        <v>440.83931820715401</v>
      </c>
      <c r="F110" s="153">
        <v>317.09617027108999</v>
      </c>
      <c r="G110" s="153">
        <v>0</v>
      </c>
      <c r="H110" s="153">
        <v>440.48850778611802</v>
      </c>
      <c r="I110" s="153">
        <v>149.6489951364</v>
      </c>
      <c r="J110" s="153">
        <v>-396.128396151971</v>
      </c>
      <c r="K110" s="153">
        <v>0</v>
      </c>
      <c r="L110" s="153">
        <v>-723.06292045022406</v>
      </c>
      <c r="M110" s="153">
        <v>9973.7665903027591</v>
      </c>
      <c r="N110" s="153">
        <v>9250.7036698525408</v>
      </c>
      <c r="O110" s="153">
        <f t="shared" si="3"/>
        <v>9973.7665903027591</v>
      </c>
      <c r="P110" s="153">
        <f t="shared" si="4"/>
        <v>0</v>
      </c>
      <c r="Q110" s="153">
        <f t="shared" si="5"/>
        <v>-396.128396151971</v>
      </c>
      <c r="S110" s="152">
        <v>0.58333333333333304</v>
      </c>
      <c r="T110" s="153">
        <v>3020.6769133509501</v>
      </c>
      <c r="U110" s="153">
        <v>3788.6101325302002</v>
      </c>
      <c r="V110" s="153">
        <v>24.0870515852592</v>
      </c>
      <c r="W110" s="153">
        <v>391.94173488081702</v>
      </c>
      <c r="X110" s="153">
        <v>135.27770856881099</v>
      </c>
      <c r="Y110" s="153">
        <v>0</v>
      </c>
      <c r="Z110" s="153">
        <v>546.13169416650999</v>
      </c>
      <c r="AA110" s="153">
        <v>30.028966035297898</v>
      </c>
      <c r="AB110" s="153">
        <v>898.68252091035595</v>
      </c>
      <c r="AC110" s="153">
        <v>-214.820143622991</v>
      </c>
      <c r="AD110" s="153">
        <v>-591.92303529922003</v>
      </c>
      <c r="AE110" s="153">
        <v>8620.6165784051991</v>
      </c>
      <c r="AF110" s="153">
        <v>8028.6935431059801</v>
      </c>
      <c r="AG110" s="153">
        <f t="shared" si="6"/>
        <v>8620.6165784051991</v>
      </c>
      <c r="AH110" s="153">
        <f t="shared" si="7"/>
        <v>898.68252091035595</v>
      </c>
      <c r="AI110" s="153">
        <f t="shared" si="8"/>
        <v>0</v>
      </c>
      <c r="AK110" s="152">
        <v>0.58333333333333304</v>
      </c>
      <c r="AL110" s="153">
        <v>3595.0880016722699</v>
      </c>
      <c r="AM110" s="153">
        <v>4823.7471761092402</v>
      </c>
      <c r="AN110" s="153">
        <v>688.35747032227698</v>
      </c>
      <c r="AO110" s="153">
        <v>354.33868355700997</v>
      </c>
      <c r="AP110" s="153">
        <v>90.621299828722897</v>
      </c>
      <c r="AQ110" s="153">
        <v>0</v>
      </c>
      <c r="AR110" s="153">
        <v>1126.62303204366</v>
      </c>
      <c r="AS110" s="153">
        <v>11.426301872466899</v>
      </c>
      <c r="AT110" s="153">
        <v>-1847.5817699771401</v>
      </c>
      <c r="AU110" s="153">
        <v>0</v>
      </c>
      <c r="AV110" s="153">
        <v>-703.13983014792802</v>
      </c>
      <c r="AW110" s="153">
        <v>8842.6201954285098</v>
      </c>
      <c r="AX110" s="153">
        <v>8139.4803652805804</v>
      </c>
      <c r="AY110" s="153">
        <f t="shared" si="9"/>
        <v>8842.6201954285098</v>
      </c>
      <c r="AZ110" s="153">
        <f t="shared" si="10"/>
        <v>0</v>
      </c>
      <c r="BA110" s="153">
        <f t="shared" si="11"/>
        <v>-1847.5817699771401</v>
      </c>
    </row>
    <row r="111" spans="1:53" s="147" customFormat="1" x14ac:dyDescent="0.2">
      <c r="A111" s="152">
        <v>0.59375</v>
      </c>
      <c r="B111" s="153">
        <v>3946.3986828540601</v>
      </c>
      <c r="C111" s="153">
        <v>4989.9230782878003</v>
      </c>
      <c r="D111" s="153">
        <v>99.363021317500795</v>
      </c>
      <c r="E111" s="153">
        <v>448.95437170608301</v>
      </c>
      <c r="F111" s="153">
        <v>326.09811214774697</v>
      </c>
      <c r="G111" s="153">
        <v>12.4095438628861</v>
      </c>
      <c r="H111" s="153">
        <v>427.946050709068</v>
      </c>
      <c r="I111" s="153">
        <v>145.48320349779999</v>
      </c>
      <c r="J111" s="153">
        <v>-470.38614506168602</v>
      </c>
      <c r="K111" s="153">
        <v>0</v>
      </c>
      <c r="L111" s="153">
        <v>-724.906144740684</v>
      </c>
      <c r="M111" s="153">
        <v>9926.1899193212594</v>
      </c>
      <c r="N111" s="153">
        <v>9201.28377458057</v>
      </c>
      <c r="O111" s="153">
        <f t="shared" si="3"/>
        <v>9926.1899193212594</v>
      </c>
      <c r="P111" s="153">
        <f t="shared" si="4"/>
        <v>0</v>
      </c>
      <c r="Q111" s="153">
        <f t="shared" si="5"/>
        <v>-470.38614506168602</v>
      </c>
      <c r="S111" s="152">
        <v>0.59375</v>
      </c>
      <c r="T111" s="153">
        <v>3021.9037214751402</v>
      </c>
      <c r="U111" s="153">
        <v>3833.4310390498599</v>
      </c>
      <c r="V111" s="153">
        <v>24.0870515852592</v>
      </c>
      <c r="W111" s="153">
        <v>393.73840575857599</v>
      </c>
      <c r="X111" s="153">
        <v>134.88155279174401</v>
      </c>
      <c r="Y111" s="153">
        <v>0</v>
      </c>
      <c r="Z111" s="153">
        <v>563.12351851776498</v>
      </c>
      <c r="AA111" s="153">
        <v>27.6488206099047</v>
      </c>
      <c r="AB111" s="153">
        <v>831.50669197399304</v>
      </c>
      <c r="AC111" s="153">
        <v>-221.93263524818701</v>
      </c>
      <c r="AD111" s="153">
        <v>-596.79085947707995</v>
      </c>
      <c r="AE111" s="153">
        <v>8608.3881665140507</v>
      </c>
      <c r="AF111" s="153">
        <v>8011.5973070369701</v>
      </c>
      <c r="AG111" s="153">
        <f t="shared" si="6"/>
        <v>8608.3881665140507</v>
      </c>
      <c r="AH111" s="153">
        <f t="shared" si="7"/>
        <v>831.50669197399304</v>
      </c>
      <c r="AI111" s="153">
        <f t="shared" si="8"/>
        <v>0</v>
      </c>
      <c r="AK111" s="152">
        <v>0.59375</v>
      </c>
      <c r="AL111" s="153">
        <v>3594.1677942627198</v>
      </c>
      <c r="AM111" s="153">
        <v>4833.4597710157004</v>
      </c>
      <c r="AN111" s="153">
        <v>687.52849274154801</v>
      </c>
      <c r="AO111" s="153">
        <v>355.18365935277802</v>
      </c>
      <c r="AP111" s="153">
        <v>90.525738507543807</v>
      </c>
      <c r="AQ111" s="153">
        <v>0</v>
      </c>
      <c r="AR111" s="153">
        <v>1151.1058761787899</v>
      </c>
      <c r="AS111" s="153">
        <v>9.8326447866762692</v>
      </c>
      <c r="AT111" s="153">
        <v>-1885.7980976976901</v>
      </c>
      <c r="AU111" s="153">
        <v>0</v>
      </c>
      <c r="AV111" s="153">
        <v>-704.23294289129399</v>
      </c>
      <c r="AW111" s="153">
        <v>8836.0058791480606</v>
      </c>
      <c r="AX111" s="153">
        <v>8131.7729362567698</v>
      </c>
      <c r="AY111" s="153">
        <f t="shared" si="9"/>
        <v>8836.0058791480606</v>
      </c>
      <c r="AZ111" s="153">
        <f t="shared" si="10"/>
        <v>0</v>
      </c>
      <c r="BA111" s="153">
        <f t="shared" si="11"/>
        <v>-1885.7980976976901</v>
      </c>
    </row>
    <row r="112" spans="1:53" s="147" customFormat="1" x14ac:dyDescent="0.2">
      <c r="A112" s="152">
        <v>0.60416666666666696</v>
      </c>
      <c r="B112" s="153">
        <v>3945.4918125794402</v>
      </c>
      <c r="C112" s="153">
        <v>4911.6219449353603</v>
      </c>
      <c r="D112" s="153">
        <v>99.215956202049696</v>
      </c>
      <c r="E112" s="153">
        <v>453.916552346836</v>
      </c>
      <c r="F112" s="153">
        <v>335.91289160938902</v>
      </c>
      <c r="G112" s="153">
        <v>89.987184938452302</v>
      </c>
      <c r="H112" s="153">
        <v>393.16310032779</v>
      </c>
      <c r="I112" s="153">
        <v>140.698004520235</v>
      </c>
      <c r="J112" s="153">
        <v>-547.846845214361</v>
      </c>
      <c r="K112" s="153">
        <v>0</v>
      </c>
      <c r="L112" s="153">
        <v>-718.44598529894199</v>
      </c>
      <c r="M112" s="153">
        <v>9822.1606022451906</v>
      </c>
      <c r="N112" s="153">
        <v>9103.7146169462503</v>
      </c>
      <c r="O112" s="153">
        <f t="shared" si="3"/>
        <v>9822.1606022451906</v>
      </c>
      <c r="P112" s="153">
        <f t="shared" si="4"/>
        <v>0</v>
      </c>
      <c r="Q112" s="153">
        <f t="shared" si="5"/>
        <v>-547.846845214361</v>
      </c>
      <c r="S112" s="152">
        <v>0.60416666666666696</v>
      </c>
      <c r="T112" s="153">
        <v>3023.1438941960901</v>
      </c>
      <c r="U112" s="153">
        <v>3766.8637715826499</v>
      </c>
      <c r="V112" s="153">
        <v>24.153664259660498</v>
      </c>
      <c r="W112" s="153">
        <v>396.51806566021003</v>
      </c>
      <c r="X112" s="153">
        <v>134.64754161036299</v>
      </c>
      <c r="Y112" s="153">
        <v>0</v>
      </c>
      <c r="Z112" s="153">
        <v>618.73222401084001</v>
      </c>
      <c r="AA112" s="153">
        <v>25.100775059407098</v>
      </c>
      <c r="AB112" s="153">
        <v>778.513461725159</v>
      </c>
      <c r="AC112" s="153">
        <v>-221.77129468900301</v>
      </c>
      <c r="AD112" s="153">
        <v>-590.54829564000704</v>
      </c>
      <c r="AE112" s="153">
        <v>8545.9021034153793</v>
      </c>
      <c r="AF112" s="153">
        <v>7955.3538077753701</v>
      </c>
      <c r="AG112" s="153">
        <f t="shared" si="6"/>
        <v>8545.9021034153793</v>
      </c>
      <c r="AH112" s="153">
        <f t="shared" si="7"/>
        <v>778.513461725159</v>
      </c>
      <c r="AI112" s="153">
        <f t="shared" si="8"/>
        <v>0</v>
      </c>
      <c r="AK112" s="152">
        <v>0.60416666666666696</v>
      </c>
      <c r="AL112" s="153">
        <v>3591.7139892340801</v>
      </c>
      <c r="AM112" s="153">
        <v>4820.6484309709404</v>
      </c>
      <c r="AN112" s="153">
        <v>686.69285197054296</v>
      </c>
      <c r="AO112" s="153">
        <v>356.27369295812298</v>
      </c>
      <c r="AP112" s="153">
        <v>90.531114811628001</v>
      </c>
      <c r="AQ112" s="153">
        <v>0</v>
      </c>
      <c r="AR112" s="153">
        <v>1176.1217971922299</v>
      </c>
      <c r="AS112" s="153">
        <v>10.7895897009046</v>
      </c>
      <c r="AT112" s="153">
        <v>-1882.6057121664801</v>
      </c>
      <c r="AU112" s="153">
        <v>0</v>
      </c>
      <c r="AV112" s="153">
        <v>-703.13036944966404</v>
      </c>
      <c r="AW112" s="153">
        <v>8850.1657546719707</v>
      </c>
      <c r="AX112" s="153">
        <v>8147.0353852223097</v>
      </c>
      <c r="AY112" s="153">
        <f t="shared" si="9"/>
        <v>8850.1657546719707</v>
      </c>
      <c r="AZ112" s="153">
        <f t="shared" si="10"/>
        <v>0</v>
      </c>
      <c r="BA112" s="153">
        <f t="shared" si="11"/>
        <v>-1882.6057121664801</v>
      </c>
    </row>
    <row r="113" spans="1:53" s="147" customFormat="1" x14ac:dyDescent="0.2">
      <c r="A113" s="152">
        <v>0.61458333333333304</v>
      </c>
      <c r="B113" s="153">
        <v>3950.1728755260401</v>
      </c>
      <c r="C113" s="153">
        <v>4889.19135425484</v>
      </c>
      <c r="D113" s="153">
        <v>94.824035443356493</v>
      </c>
      <c r="E113" s="153">
        <v>455.511837651821</v>
      </c>
      <c r="F113" s="153">
        <v>335.36702096547702</v>
      </c>
      <c r="G113" s="153">
        <v>59.718886130387403</v>
      </c>
      <c r="H113" s="153">
        <v>373.95654574231497</v>
      </c>
      <c r="I113" s="153">
        <v>146.07806685911601</v>
      </c>
      <c r="J113" s="153">
        <v>-504.11032389520699</v>
      </c>
      <c r="K113" s="153">
        <v>0</v>
      </c>
      <c r="L113" s="153">
        <v>-716.15069977513701</v>
      </c>
      <c r="M113" s="153">
        <v>9800.7102986781501</v>
      </c>
      <c r="N113" s="153">
        <v>9084.5595989030207</v>
      </c>
      <c r="O113" s="153">
        <f t="shared" si="3"/>
        <v>9800.7102986781501</v>
      </c>
      <c r="P113" s="153">
        <f t="shared" si="4"/>
        <v>0</v>
      </c>
      <c r="Q113" s="153">
        <f t="shared" si="5"/>
        <v>-504.11032389520699</v>
      </c>
      <c r="S113" s="152">
        <v>0.61458333333333304</v>
      </c>
      <c r="T113" s="153">
        <v>3023.8373718896601</v>
      </c>
      <c r="U113" s="153">
        <v>3688.56914867042</v>
      </c>
      <c r="V113" s="153">
        <v>24.0870515852592</v>
      </c>
      <c r="W113" s="153">
        <v>393.12816145165402</v>
      </c>
      <c r="X113" s="153">
        <v>134.59282497496201</v>
      </c>
      <c r="Y113" s="153">
        <v>0</v>
      </c>
      <c r="Z113" s="153">
        <v>642.50740434034003</v>
      </c>
      <c r="AA113" s="153">
        <v>26.281274778502301</v>
      </c>
      <c r="AB113" s="153">
        <v>737.86572413560702</v>
      </c>
      <c r="AC113" s="153">
        <v>-221.81163162392201</v>
      </c>
      <c r="AD113" s="153">
        <v>-582.51221236129902</v>
      </c>
      <c r="AE113" s="153">
        <v>8449.0573302024895</v>
      </c>
      <c r="AF113" s="153">
        <v>7866.5451178411904</v>
      </c>
      <c r="AG113" s="153">
        <f t="shared" si="6"/>
        <v>8449.0573302024895</v>
      </c>
      <c r="AH113" s="153">
        <f t="shared" si="7"/>
        <v>737.86572413560702</v>
      </c>
      <c r="AI113" s="153">
        <f t="shared" si="8"/>
        <v>0</v>
      </c>
      <c r="AK113" s="152">
        <v>0.61458333333333304</v>
      </c>
      <c r="AL113" s="153">
        <v>3591.72732203436</v>
      </c>
      <c r="AM113" s="153">
        <v>4822.77292520841</v>
      </c>
      <c r="AN113" s="153">
        <v>685.28226723805699</v>
      </c>
      <c r="AO113" s="153">
        <v>355.462246531007</v>
      </c>
      <c r="AP113" s="153">
        <v>90.566060788175804</v>
      </c>
      <c r="AQ113" s="153">
        <v>0</v>
      </c>
      <c r="AR113" s="153">
        <v>1128.8798191844501</v>
      </c>
      <c r="AS113" s="153">
        <v>13.087479949711801</v>
      </c>
      <c r="AT113" s="153">
        <v>-1919.99839554913</v>
      </c>
      <c r="AU113" s="153">
        <v>0</v>
      </c>
      <c r="AV113" s="153">
        <v>-702.94224153133803</v>
      </c>
      <c r="AW113" s="153">
        <v>8767.7797253850404</v>
      </c>
      <c r="AX113" s="153">
        <v>8064.8374838537102</v>
      </c>
      <c r="AY113" s="153">
        <f t="shared" si="9"/>
        <v>8767.7797253850404</v>
      </c>
      <c r="AZ113" s="153">
        <f t="shared" si="10"/>
        <v>0</v>
      </c>
      <c r="BA113" s="153">
        <f t="shared" si="11"/>
        <v>-1919.99839554913</v>
      </c>
    </row>
    <row r="114" spans="1:53" s="147" customFormat="1" x14ac:dyDescent="0.2">
      <c r="A114" s="152">
        <v>0.625</v>
      </c>
      <c r="B114" s="153">
        <v>3949.11257021143</v>
      </c>
      <c r="C114" s="153">
        <v>4874.8734479698896</v>
      </c>
      <c r="D114" s="153">
        <v>97.284046905720899</v>
      </c>
      <c r="E114" s="153">
        <v>464.478104696809</v>
      </c>
      <c r="F114" s="153">
        <v>294.92148281685502</v>
      </c>
      <c r="G114" s="153">
        <v>159.81948859006201</v>
      </c>
      <c r="H114" s="153">
        <v>368.90436251752101</v>
      </c>
      <c r="I114" s="153">
        <v>148.34447450568101</v>
      </c>
      <c r="J114" s="153">
        <v>-515.00029440175899</v>
      </c>
      <c r="K114" s="153">
        <v>0</v>
      </c>
      <c r="L114" s="153">
        <v>-716.21797896067801</v>
      </c>
      <c r="M114" s="153">
        <v>9842.7376838122109</v>
      </c>
      <c r="N114" s="153">
        <v>9126.5197048515292</v>
      </c>
      <c r="O114" s="153">
        <f t="shared" si="3"/>
        <v>9842.7376838122109</v>
      </c>
      <c r="P114" s="153">
        <f t="shared" si="4"/>
        <v>0</v>
      </c>
      <c r="Q114" s="153">
        <f t="shared" si="5"/>
        <v>-515.00029440175899</v>
      </c>
      <c r="S114" s="152">
        <v>0.625</v>
      </c>
      <c r="T114" s="153">
        <v>3024.5708131460101</v>
      </c>
      <c r="U114" s="153">
        <v>3681.33299754259</v>
      </c>
      <c r="V114" s="153">
        <v>24.073729050378901</v>
      </c>
      <c r="W114" s="153">
        <v>393.24043416258598</v>
      </c>
      <c r="X114" s="153">
        <v>140.98726824521</v>
      </c>
      <c r="Y114" s="153">
        <v>50.5471074536934</v>
      </c>
      <c r="Z114" s="153">
        <v>633.02341314678904</v>
      </c>
      <c r="AA114" s="153">
        <v>24.274730077990199</v>
      </c>
      <c r="AB114" s="153">
        <v>484.82632351356301</v>
      </c>
      <c r="AC114" s="153">
        <v>0</v>
      </c>
      <c r="AD114" s="153">
        <v>-582.40607573075602</v>
      </c>
      <c r="AE114" s="153">
        <v>8456.8768163388195</v>
      </c>
      <c r="AF114" s="153">
        <v>7874.4707406080597</v>
      </c>
      <c r="AG114" s="153">
        <f t="shared" si="6"/>
        <v>8456.8768163388195</v>
      </c>
      <c r="AH114" s="153">
        <f t="shared" si="7"/>
        <v>484.82632351356301</v>
      </c>
      <c r="AI114" s="153">
        <f t="shared" si="8"/>
        <v>0</v>
      </c>
      <c r="AK114" s="152">
        <v>0.625</v>
      </c>
      <c r="AL114" s="153">
        <v>3591.5072738520198</v>
      </c>
      <c r="AM114" s="153">
        <v>4872.38289330314</v>
      </c>
      <c r="AN114" s="153">
        <v>675.26112284649798</v>
      </c>
      <c r="AO114" s="153">
        <v>354.02046060381201</v>
      </c>
      <c r="AP114" s="153">
        <v>90.561952386605</v>
      </c>
      <c r="AQ114" s="153">
        <v>0</v>
      </c>
      <c r="AR114" s="153">
        <v>1109.8170650918701</v>
      </c>
      <c r="AS114" s="153">
        <v>11.9545127020771</v>
      </c>
      <c r="AT114" s="153">
        <v>-1911.39790940646</v>
      </c>
      <c r="AU114" s="153">
        <v>0</v>
      </c>
      <c r="AV114" s="153">
        <v>-707.345560833783</v>
      </c>
      <c r="AW114" s="153">
        <v>8794.1073713795595</v>
      </c>
      <c r="AX114" s="153">
        <v>8086.7618105457796</v>
      </c>
      <c r="AY114" s="153">
        <f t="shared" si="9"/>
        <v>8794.1073713795595</v>
      </c>
      <c r="AZ114" s="153">
        <f t="shared" si="10"/>
        <v>0</v>
      </c>
      <c r="BA114" s="153">
        <f t="shared" si="11"/>
        <v>-1911.39790940646</v>
      </c>
    </row>
    <row r="115" spans="1:53" s="147" customFormat="1" x14ac:dyDescent="0.2">
      <c r="A115" s="152">
        <v>0.63541666666666696</v>
      </c>
      <c r="B115" s="153">
        <v>3949.72609873689</v>
      </c>
      <c r="C115" s="153">
        <v>4856.3346761945004</v>
      </c>
      <c r="D115" s="153">
        <v>97.424427312743802</v>
      </c>
      <c r="E115" s="153">
        <v>471.60591840330699</v>
      </c>
      <c r="F115" s="153">
        <v>287.085680723937</v>
      </c>
      <c r="G115" s="153">
        <v>137.58436069467601</v>
      </c>
      <c r="H115" s="153">
        <v>343.14997323199299</v>
      </c>
      <c r="I115" s="153">
        <v>145.31263081095699</v>
      </c>
      <c r="J115" s="153">
        <v>-469.03268660475402</v>
      </c>
      <c r="K115" s="153">
        <v>0</v>
      </c>
      <c r="L115" s="153">
        <v>-714.31879321946894</v>
      </c>
      <c r="M115" s="153">
        <v>9819.1910795042495</v>
      </c>
      <c r="N115" s="153">
        <v>9104.8722862847808</v>
      </c>
      <c r="O115" s="153">
        <f t="shared" si="3"/>
        <v>9819.1910795042495</v>
      </c>
      <c r="P115" s="153">
        <f t="shared" si="4"/>
        <v>0</v>
      </c>
      <c r="Q115" s="153">
        <f t="shared" si="5"/>
        <v>-469.03268660475402</v>
      </c>
      <c r="S115" s="152">
        <v>0.63541666666666696</v>
      </c>
      <c r="T115" s="153">
        <v>3027.8446184413901</v>
      </c>
      <c r="U115" s="153">
        <v>3650.4243156237599</v>
      </c>
      <c r="V115" s="153">
        <v>24.1403417247802</v>
      </c>
      <c r="W115" s="153">
        <v>392.79734694613001</v>
      </c>
      <c r="X115" s="153">
        <v>141.43286161089699</v>
      </c>
      <c r="Y115" s="153">
        <v>77.1737212183059</v>
      </c>
      <c r="Z115" s="153">
        <v>650.50842876097101</v>
      </c>
      <c r="AA115" s="153">
        <v>27.0593762309108</v>
      </c>
      <c r="AB115" s="153">
        <v>500.472484392669</v>
      </c>
      <c r="AC115" s="153">
        <v>0</v>
      </c>
      <c r="AD115" s="153">
        <v>-579.88194940264702</v>
      </c>
      <c r="AE115" s="153">
        <v>8491.8534949498207</v>
      </c>
      <c r="AF115" s="153">
        <v>7911.9715455471696</v>
      </c>
      <c r="AG115" s="153">
        <f t="shared" si="6"/>
        <v>8491.8534949498207</v>
      </c>
      <c r="AH115" s="153">
        <f t="shared" si="7"/>
        <v>500.472484392669</v>
      </c>
      <c r="AI115" s="153">
        <f t="shared" si="8"/>
        <v>0</v>
      </c>
      <c r="AK115" s="152">
        <v>0.63541666666666696</v>
      </c>
      <c r="AL115" s="153">
        <v>3591.7673041558201</v>
      </c>
      <c r="AM115" s="153">
        <v>4906.4896145880803</v>
      </c>
      <c r="AN115" s="153">
        <v>673.86390121759803</v>
      </c>
      <c r="AO115" s="153">
        <v>354.18322037885503</v>
      </c>
      <c r="AP115" s="153">
        <v>90.504434764614302</v>
      </c>
      <c r="AQ115" s="153">
        <v>0</v>
      </c>
      <c r="AR115" s="153">
        <v>1082.5568747930699</v>
      </c>
      <c r="AS115" s="153">
        <v>12.1355367739285</v>
      </c>
      <c r="AT115" s="153">
        <v>-1927.5246158386699</v>
      </c>
      <c r="AU115" s="153">
        <v>0</v>
      </c>
      <c r="AV115" s="153">
        <v>-710.43472805393299</v>
      </c>
      <c r="AW115" s="153">
        <v>8783.9762708332892</v>
      </c>
      <c r="AX115" s="153">
        <v>8073.5415427793596</v>
      </c>
      <c r="AY115" s="153">
        <f t="shared" si="9"/>
        <v>8783.9762708332892</v>
      </c>
      <c r="AZ115" s="153">
        <f t="shared" si="10"/>
        <v>0</v>
      </c>
      <c r="BA115" s="153">
        <f t="shared" si="11"/>
        <v>-1927.5246158386699</v>
      </c>
    </row>
    <row r="116" spans="1:53" s="147" customFormat="1" x14ac:dyDescent="0.2">
      <c r="A116" s="152">
        <v>0.64583333333333304</v>
      </c>
      <c r="B116" s="153">
        <v>3945.96525532037</v>
      </c>
      <c r="C116" s="153">
        <v>4894.6396899635902</v>
      </c>
      <c r="D116" s="153">
        <v>97.377633333725697</v>
      </c>
      <c r="E116" s="153">
        <v>470.067413945086</v>
      </c>
      <c r="F116" s="153">
        <v>280.93781925059602</v>
      </c>
      <c r="G116" s="153">
        <v>137.31615191028899</v>
      </c>
      <c r="H116" s="153">
        <v>333.30825891427997</v>
      </c>
      <c r="I116" s="153">
        <v>153.72292284386199</v>
      </c>
      <c r="J116" s="153">
        <v>-436.33332184455298</v>
      </c>
      <c r="K116" s="153">
        <v>0</v>
      </c>
      <c r="L116" s="153">
        <v>-717.65111769288501</v>
      </c>
      <c r="M116" s="153">
        <v>9877.0018236372507</v>
      </c>
      <c r="N116" s="153">
        <v>9159.35070594436</v>
      </c>
      <c r="O116" s="153">
        <f t="shared" si="3"/>
        <v>9877.0018236372507</v>
      </c>
      <c r="P116" s="153">
        <f t="shared" si="4"/>
        <v>0</v>
      </c>
      <c r="Q116" s="153">
        <f t="shared" si="5"/>
        <v>-436.33332184455298</v>
      </c>
      <c r="S116" s="152">
        <v>0.64583333333333304</v>
      </c>
      <c r="T116" s="153">
        <v>3027.5645804901101</v>
      </c>
      <c r="U116" s="153">
        <v>3588.9422091884298</v>
      </c>
      <c r="V116" s="153">
        <v>25.2660912211966</v>
      </c>
      <c r="W116" s="153">
        <v>387.55773737843703</v>
      </c>
      <c r="X116" s="153">
        <v>142.00439382456699</v>
      </c>
      <c r="Y116" s="153">
        <v>69.608443165296194</v>
      </c>
      <c r="Z116" s="153">
        <v>648.18944045505998</v>
      </c>
      <c r="AA116" s="153">
        <v>30.0002935068113</v>
      </c>
      <c r="AB116" s="153">
        <v>503.68687359675403</v>
      </c>
      <c r="AC116" s="153">
        <v>0</v>
      </c>
      <c r="AD116" s="153">
        <v>-573.170772772399</v>
      </c>
      <c r="AE116" s="153">
        <v>8422.8200628266604</v>
      </c>
      <c r="AF116" s="153">
        <v>7849.6492900542598</v>
      </c>
      <c r="AG116" s="153">
        <f t="shared" si="6"/>
        <v>8422.8200628266604</v>
      </c>
      <c r="AH116" s="153">
        <f t="shared" si="7"/>
        <v>503.68687359675403</v>
      </c>
      <c r="AI116" s="153">
        <f t="shared" si="8"/>
        <v>0</v>
      </c>
      <c r="AK116" s="152">
        <v>0.64583333333333304</v>
      </c>
      <c r="AL116" s="153">
        <v>3592.8608705276902</v>
      </c>
      <c r="AM116" s="153">
        <v>4928.0626896211497</v>
      </c>
      <c r="AN116" s="153">
        <v>676.32406286890603</v>
      </c>
      <c r="AO116" s="153">
        <v>356.49679539510697</v>
      </c>
      <c r="AP116" s="153">
        <v>90.504434764614302</v>
      </c>
      <c r="AQ116" s="153">
        <v>0</v>
      </c>
      <c r="AR116" s="153">
        <v>1020.62388982939</v>
      </c>
      <c r="AS116" s="153">
        <v>14.8965019085683</v>
      </c>
      <c r="AT116" s="153">
        <v>-1899.7582892391899</v>
      </c>
      <c r="AU116" s="153">
        <v>0</v>
      </c>
      <c r="AV116" s="153">
        <v>-712.31904078060302</v>
      </c>
      <c r="AW116" s="153">
        <v>8780.0109556762309</v>
      </c>
      <c r="AX116" s="153">
        <v>8067.6919148956304</v>
      </c>
      <c r="AY116" s="153">
        <f t="shared" si="9"/>
        <v>8780.0109556762309</v>
      </c>
      <c r="AZ116" s="153">
        <f t="shared" si="10"/>
        <v>0</v>
      </c>
      <c r="BA116" s="153">
        <f t="shared" si="11"/>
        <v>-1899.7582892391899</v>
      </c>
    </row>
    <row r="117" spans="1:53" s="147" customFormat="1" x14ac:dyDescent="0.2">
      <c r="A117" s="152">
        <v>0.65625</v>
      </c>
      <c r="B117" s="153">
        <v>3947.2388719696401</v>
      </c>
      <c r="C117" s="153">
        <v>4900.7995987923996</v>
      </c>
      <c r="D117" s="153">
        <v>97.317469937851101</v>
      </c>
      <c r="E117" s="153">
        <v>471.49087972174499</v>
      </c>
      <c r="F117" s="153">
        <v>284.65636118293901</v>
      </c>
      <c r="G117" s="153">
        <v>54.976178877758898</v>
      </c>
      <c r="H117" s="153">
        <v>297.27918827929301</v>
      </c>
      <c r="I117" s="153">
        <v>152.65437610773699</v>
      </c>
      <c r="J117" s="153">
        <v>-350.28435210293799</v>
      </c>
      <c r="K117" s="153">
        <v>0</v>
      </c>
      <c r="L117" s="153">
        <v>-717.08158894127905</v>
      </c>
      <c r="M117" s="153">
        <v>9856.1285727664199</v>
      </c>
      <c r="N117" s="153">
        <v>9139.0469838251393</v>
      </c>
      <c r="O117" s="153">
        <f t="shared" si="3"/>
        <v>9856.1285727664199</v>
      </c>
      <c r="P117" s="153">
        <f t="shared" si="4"/>
        <v>0</v>
      </c>
      <c r="Q117" s="153">
        <f t="shared" si="5"/>
        <v>-350.28435210293799</v>
      </c>
      <c r="S117" s="152">
        <v>0.65625</v>
      </c>
      <c r="T117" s="153">
        <v>3027.5512321717902</v>
      </c>
      <c r="U117" s="153">
        <v>3589.3086049469298</v>
      </c>
      <c r="V117" s="153">
        <v>24.000455108537601</v>
      </c>
      <c r="W117" s="153">
        <v>387.65483750777003</v>
      </c>
      <c r="X117" s="153">
        <v>141.79591051344701</v>
      </c>
      <c r="Y117" s="153">
        <v>69.799386341573097</v>
      </c>
      <c r="Z117" s="153">
        <v>641.94981393821195</v>
      </c>
      <c r="AA117" s="153">
        <v>34.771320238252201</v>
      </c>
      <c r="AB117" s="153">
        <v>506.49485708328302</v>
      </c>
      <c r="AC117" s="153">
        <v>0</v>
      </c>
      <c r="AD117" s="153">
        <v>-573.21665189743703</v>
      </c>
      <c r="AE117" s="153">
        <v>8423.3264178497993</v>
      </c>
      <c r="AF117" s="153">
        <v>7850.1097659523602</v>
      </c>
      <c r="AG117" s="153">
        <f t="shared" si="6"/>
        <v>8423.3264178497993</v>
      </c>
      <c r="AH117" s="153">
        <f t="shared" si="7"/>
        <v>506.49485708328302</v>
      </c>
      <c r="AI117" s="153">
        <f t="shared" si="8"/>
        <v>0</v>
      </c>
      <c r="AK117" s="152">
        <v>0.65625</v>
      </c>
      <c r="AL117" s="153">
        <v>3592.3074046622501</v>
      </c>
      <c r="AM117" s="153">
        <v>4923.35573206151</v>
      </c>
      <c r="AN117" s="153">
        <v>681.29787938923596</v>
      </c>
      <c r="AO117" s="153">
        <v>356.83530866857802</v>
      </c>
      <c r="AP117" s="153">
        <v>101.463378749729</v>
      </c>
      <c r="AQ117" s="153">
        <v>0</v>
      </c>
      <c r="AR117" s="153">
        <v>979.89626975027397</v>
      </c>
      <c r="AS117" s="153">
        <v>18.8752263601964</v>
      </c>
      <c r="AT117" s="153">
        <v>-1878.8817681738899</v>
      </c>
      <c r="AU117" s="153">
        <v>0</v>
      </c>
      <c r="AV117" s="153">
        <v>-711.74509161148296</v>
      </c>
      <c r="AW117" s="153">
        <v>8775.1494314678803</v>
      </c>
      <c r="AX117" s="153">
        <v>8063.4043398563999</v>
      </c>
      <c r="AY117" s="153">
        <f t="shared" si="9"/>
        <v>8775.1494314678803</v>
      </c>
      <c r="AZ117" s="153">
        <f t="shared" si="10"/>
        <v>0</v>
      </c>
      <c r="BA117" s="153">
        <f t="shared" si="11"/>
        <v>-1878.8817681738899</v>
      </c>
    </row>
    <row r="118" spans="1:53" s="147" customFormat="1" x14ac:dyDescent="0.2">
      <c r="A118" s="152">
        <v>0.66666666666666696</v>
      </c>
      <c r="B118" s="153">
        <v>3952.07993062692</v>
      </c>
      <c r="C118" s="153">
        <v>4973.2270595970203</v>
      </c>
      <c r="D118" s="153">
        <v>97.344208261553206</v>
      </c>
      <c r="E118" s="153">
        <v>485.99273665470901</v>
      </c>
      <c r="F118" s="153">
        <v>353.86912701239203</v>
      </c>
      <c r="G118" s="153">
        <v>129.70164884310401</v>
      </c>
      <c r="H118" s="153">
        <v>273.47254952521001</v>
      </c>
      <c r="I118" s="153">
        <v>159.223110563555</v>
      </c>
      <c r="J118" s="153">
        <v>-646.04557624257598</v>
      </c>
      <c r="K118" s="153">
        <v>0</v>
      </c>
      <c r="L118" s="153">
        <v>-726.47846874603601</v>
      </c>
      <c r="M118" s="153">
        <v>9778.8647948418893</v>
      </c>
      <c r="N118" s="153">
        <v>9052.3863260958606</v>
      </c>
      <c r="O118" s="153">
        <f t="shared" si="3"/>
        <v>9778.8647948418893</v>
      </c>
      <c r="P118" s="153">
        <f t="shared" si="4"/>
        <v>0</v>
      </c>
      <c r="Q118" s="153">
        <f t="shared" si="5"/>
        <v>-646.04557624257598</v>
      </c>
      <c r="S118" s="152">
        <v>0.66666666666666696</v>
      </c>
      <c r="T118" s="153">
        <v>3025.8042954293701</v>
      </c>
      <c r="U118" s="153">
        <v>3660.10938454502</v>
      </c>
      <c r="V118" s="153">
        <v>24.0470839806184</v>
      </c>
      <c r="W118" s="153">
        <v>390.505884442433</v>
      </c>
      <c r="X118" s="153">
        <v>141.30883983976901</v>
      </c>
      <c r="Y118" s="153">
        <v>196.59943247385399</v>
      </c>
      <c r="Z118" s="153">
        <v>582.96455250589395</v>
      </c>
      <c r="AA118" s="153">
        <v>39.047181977432999</v>
      </c>
      <c r="AB118" s="153">
        <v>319.26815177447702</v>
      </c>
      <c r="AC118" s="153">
        <v>0</v>
      </c>
      <c r="AD118" s="153">
        <v>-581.78657560418605</v>
      </c>
      <c r="AE118" s="153">
        <v>8379.6548069688597</v>
      </c>
      <c r="AF118" s="153">
        <v>7797.8682313646796</v>
      </c>
      <c r="AG118" s="153">
        <f t="shared" si="6"/>
        <v>8379.6548069688597</v>
      </c>
      <c r="AH118" s="153">
        <f t="shared" si="7"/>
        <v>319.26815177447702</v>
      </c>
      <c r="AI118" s="153">
        <f t="shared" si="8"/>
        <v>0</v>
      </c>
      <c r="AK118" s="152">
        <v>0.66666666666666696</v>
      </c>
      <c r="AL118" s="153">
        <v>3592.8074904884902</v>
      </c>
      <c r="AM118" s="153">
        <v>4797.5985283600503</v>
      </c>
      <c r="AN118" s="153">
        <v>610.00663983529796</v>
      </c>
      <c r="AO118" s="153">
        <v>357.69050917293401</v>
      </c>
      <c r="AP118" s="153">
        <v>291.16578813891198</v>
      </c>
      <c r="AQ118" s="153">
        <v>0</v>
      </c>
      <c r="AR118" s="153">
        <v>962.52971648005405</v>
      </c>
      <c r="AS118" s="153">
        <v>19.378448153936599</v>
      </c>
      <c r="AT118" s="153">
        <v>-1913.40874176025</v>
      </c>
      <c r="AU118" s="153">
        <v>0</v>
      </c>
      <c r="AV118" s="153">
        <v>-700.36188972405603</v>
      </c>
      <c r="AW118" s="153">
        <v>8717.7683788694303</v>
      </c>
      <c r="AX118" s="153">
        <v>8017.40648914538</v>
      </c>
      <c r="AY118" s="153">
        <f t="shared" si="9"/>
        <v>8717.7683788694303</v>
      </c>
      <c r="AZ118" s="153">
        <f t="shared" si="10"/>
        <v>0</v>
      </c>
      <c r="BA118" s="153">
        <f t="shared" si="11"/>
        <v>-1913.40874176025</v>
      </c>
    </row>
    <row r="119" spans="1:53" s="147" customFormat="1" x14ac:dyDescent="0.2">
      <c r="A119" s="152">
        <v>0.67708333333333304</v>
      </c>
      <c r="B119" s="153">
        <v>3951.11308638017</v>
      </c>
      <c r="C119" s="153">
        <v>5018.7385294809001</v>
      </c>
      <c r="D119" s="153">
        <v>97.364262896848203</v>
      </c>
      <c r="E119" s="153">
        <v>491.34877650506201</v>
      </c>
      <c r="F119" s="153">
        <v>359.95008539791598</v>
      </c>
      <c r="G119" s="153">
        <v>265.36276056391699</v>
      </c>
      <c r="H119" s="153">
        <v>246.298639956084</v>
      </c>
      <c r="I119" s="153">
        <v>162.310083888354</v>
      </c>
      <c r="J119" s="153">
        <v>-806.46378199171397</v>
      </c>
      <c r="K119" s="153">
        <v>0</v>
      </c>
      <c r="L119" s="153">
        <v>-732.69900196485696</v>
      </c>
      <c r="M119" s="153">
        <v>9786.0224430775397</v>
      </c>
      <c r="N119" s="153">
        <v>9053.3234411126905</v>
      </c>
      <c r="O119" s="153">
        <f t="shared" ref="O119:O149" si="12">M119</f>
        <v>9786.0224430775397</v>
      </c>
      <c r="P119" s="153">
        <f t="shared" ref="P119:P149" si="13">IF(J119&lt;0,0,J119)</f>
        <v>0</v>
      </c>
      <c r="Q119" s="153">
        <f t="shared" ref="Q119:Q149" si="14">IF(J119&lt;0,J119,0)</f>
        <v>-806.46378199171397</v>
      </c>
      <c r="S119" s="152">
        <v>0.67708333333333304</v>
      </c>
      <c r="T119" s="153">
        <v>3023.6440166152702</v>
      </c>
      <c r="U119" s="153">
        <v>3715.4750658953199</v>
      </c>
      <c r="V119" s="153">
        <v>24.080390317819099</v>
      </c>
      <c r="W119" s="153">
        <v>392.46636160568301</v>
      </c>
      <c r="X119" s="153">
        <v>141.44307532579899</v>
      </c>
      <c r="Y119" s="153">
        <v>219.759391519742</v>
      </c>
      <c r="Z119" s="153">
        <v>519.44101339721101</v>
      </c>
      <c r="AA119" s="153">
        <v>30.2968354954548</v>
      </c>
      <c r="AB119" s="153">
        <v>277.18480072512398</v>
      </c>
      <c r="AC119" s="153">
        <v>0</v>
      </c>
      <c r="AD119" s="153">
        <v>-587.21292192406099</v>
      </c>
      <c r="AE119" s="153">
        <v>8343.7909508974299</v>
      </c>
      <c r="AF119" s="153">
        <v>7756.5780289733702</v>
      </c>
      <c r="AG119" s="153">
        <f t="shared" ref="AG119:AG149" si="15">AE119</f>
        <v>8343.7909508974299</v>
      </c>
      <c r="AH119" s="153">
        <f t="shared" ref="AH119:AH149" si="16">IF(AB119&lt;0,0,AB119)</f>
        <v>277.18480072512398</v>
      </c>
      <c r="AI119" s="153">
        <f t="shared" ref="AI119:AI149" si="17">IF(AB119&lt;0,AB119,0)</f>
        <v>0</v>
      </c>
      <c r="AK119" s="152">
        <v>0.67708333333333304</v>
      </c>
      <c r="AL119" s="153">
        <v>3592.9475744278998</v>
      </c>
      <c r="AM119" s="153">
        <v>4780.0823721836596</v>
      </c>
      <c r="AN119" s="153">
        <v>610.46123425776705</v>
      </c>
      <c r="AO119" s="153">
        <v>358.05227366934201</v>
      </c>
      <c r="AP119" s="153">
        <v>315.88979662728099</v>
      </c>
      <c r="AQ119" s="153">
        <v>0</v>
      </c>
      <c r="AR119" s="153">
        <v>888.91511438291604</v>
      </c>
      <c r="AS119" s="153">
        <v>14.6398304026331</v>
      </c>
      <c r="AT119" s="153">
        <v>-1859.99528690846</v>
      </c>
      <c r="AU119" s="153">
        <v>0</v>
      </c>
      <c r="AV119" s="153">
        <v>-698.28126971137306</v>
      </c>
      <c r="AW119" s="153">
        <v>8700.9929090430396</v>
      </c>
      <c r="AX119" s="153">
        <v>8002.7116393316601</v>
      </c>
      <c r="AY119" s="153">
        <f t="shared" ref="AY119:AY149" si="18">AW119</f>
        <v>8700.9929090430396</v>
      </c>
      <c r="AZ119" s="153">
        <f t="shared" ref="AZ119:AZ149" si="19">IF(AT119&lt;0,0,AT119)</f>
        <v>0</v>
      </c>
      <c r="BA119" s="153">
        <f t="shared" ref="BA119:BA149" si="20">IF(AT119&lt;0,AT119,0)</f>
        <v>-1859.99528690846</v>
      </c>
    </row>
    <row r="120" spans="1:53" s="147" customFormat="1" x14ac:dyDescent="0.2">
      <c r="A120" s="152">
        <v>0.6875</v>
      </c>
      <c r="B120" s="153">
        <v>3952.9868171811199</v>
      </c>
      <c r="C120" s="153">
        <v>5087.1570687325502</v>
      </c>
      <c r="D120" s="153">
        <v>97.243938145141399</v>
      </c>
      <c r="E120" s="153">
        <v>489.44379983027699</v>
      </c>
      <c r="F120" s="153">
        <v>359.88148117738302</v>
      </c>
      <c r="G120" s="153">
        <v>171.14311617553599</v>
      </c>
      <c r="H120" s="153">
        <v>231.82032227378301</v>
      </c>
      <c r="I120" s="153">
        <v>163.22360306560699</v>
      </c>
      <c r="J120" s="153">
        <v>-738.85689099006299</v>
      </c>
      <c r="K120" s="153">
        <v>0</v>
      </c>
      <c r="L120" s="153">
        <v>-737.90025108495297</v>
      </c>
      <c r="M120" s="153">
        <v>9814.0432555913303</v>
      </c>
      <c r="N120" s="153">
        <v>9076.1430045063807</v>
      </c>
      <c r="O120" s="153">
        <f t="shared" si="12"/>
        <v>9814.0432555913303</v>
      </c>
      <c r="P120" s="153">
        <f t="shared" si="13"/>
        <v>0</v>
      </c>
      <c r="Q120" s="153">
        <f t="shared" si="14"/>
        <v>-738.85689099006299</v>
      </c>
      <c r="S120" s="152">
        <v>0.6875</v>
      </c>
      <c r="T120" s="153">
        <v>3022.4571883322901</v>
      </c>
      <c r="U120" s="153">
        <v>3717.1399938458899</v>
      </c>
      <c r="V120" s="153">
        <v>24.0470839806184</v>
      </c>
      <c r="W120" s="153">
        <v>398.193614578064</v>
      </c>
      <c r="X120" s="153">
        <v>141.31605093638899</v>
      </c>
      <c r="Y120" s="153">
        <v>229.349471984567</v>
      </c>
      <c r="Z120" s="153">
        <v>524.01652757316799</v>
      </c>
      <c r="AA120" s="153">
        <v>29.229585605277698</v>
      </c>
      <c r="AB120" s="153">
        <v>288.84845735919401</v>
      </c>
      <c r="AC120" s="153">
        <v>0</v>
      </c>
      <c r="AD120" s="153">
        <v>-587.81113874143898</v>
      </c>
      <c r="AE120" s="153">
        <v>8374.5979741954707</v>
      </c>
      <c r="AF120" s="153">
        <v>7786.7868354540296</v>
      </c>
      <c r="AG120" s="153">
        <f t="shared" si="15"/>
        <v>8374.5979741954707</v>
      </c>
      <c r="AH120" s="153">
        <f t="shared" si="16"/>
        <v>288.84845735919401</v>
      </c>
      <c r="AI120" s="153">
        <f t="shared" si="17"/>
        <v>0</v>
      </c>
      <c r="AK120" s="152">
        <v>0.6875</v>
      </c>
      <c r="AL120" s="153">
        <v>3591.7472968157199</v>
      </c>
      <c r="AM120" s="153">
        <v>4766.2642644776597</v>
      </c>
      <c r="AN120" s="153">
        <v>611.443967096302</v>
      </c>
      <c r="AO120" s="153">
        <v>358.68776377984</v>
      </c>
      <c r="AP120" s="153">
        <v>315.83108120448298</v>
      </c>
      <c r="AQ120" s="153">
        <v>0</v>
      </c>
      <c r="AR120" s="153">
        <v>816.42194407522197</v>
      </c>
      <c r="AS120" s="153">
        <v>13.817406791197699</v>
      </c>
      <c r="AT120" s="153">
        <v>-1849.1563692367799</v>
      </c>
      <c r="AU120" s="153">
        <v>0</v>
      </c>
      <c r="AV120" s="153">
        <v>-696.37342644805199</v>
      </c>
      <c r="AW120" s="153">
        <v>8625.0573550036406</v>
      </c>
      <c r="AX120" s="153">
        <v>7928.6839285555898</v>
      </c>
      <c r="AY120" s="153">
        <f t="shared" si="18"/>
        <v>8625.0573550036406</v>
      </c>
      <c r="AZ120" s="153">
        <f t="shared" si="19"/>
        <v>0</v>
      </c>
      <c r="BA120" s="153">
        <f t="shared" si="20"/>
        <v>-1849.1563692367799</v>
      </c>
    </row>
    <row r="121" spans="1:53" s="147" customFormat="1" x14ac:dyDescent="0.2">
      <c r="A121" s="152">
        <v>0.69791666666666696</v>
      </c>
      <c r="B121" s="153">
        <v>3957.0210110227399</v>
      </c>
      <c r="C121" s="153">
        <v>5114.1766935207897</v>
      </c>
      <c r="D121" s="153">
        <v>97.304100520994794</v>
      </c>
      <c r="E121" s="153">
        <v>492.93425788600501</v>
      </c>
      <c r="F121" s="153">
        <v>361.52519900007599</v>
      </c>
      <c r="G121" s="153">
        <v>159.90453147096201</v>
      </c>
      <c r="H121" s="153">
        <v>199.59393994932699</v>
      </c>
      <c r="I121" s="153">
        <v>168.32007770654499</v>
      </c>
      <c r="J121" s="153">
        <v>-733.14232512927595</v>
      </c>
      <c r="K121" s="153">
        <v>0</v>
      </c>
      <c r="L121" s="153">
        <v>-740.58744639799602</v>
      </c>
      <c r="M121" s="153">
        <v>9817.6374859481693</v>
      </c>
      <c r="N121" s="153">
        <v>9077.0500395501695</v>
      </c>
      <c r="O121" s="153">
        <f t="shared" si="12"/>
        <v>9817.6374859481693</v>
      </c>
      <c r="P121" s="153">
        <f t="shared" si="13"/>
        <v>0</v>
      </c>
      <c r="Q121" s="153">
        <f t="shared" si="14"/>
        <v>-733.14232512927595</v>
      </c>
      <c r="S121" s="152">
        <v>0.69791666666666696</v>
      </c>
      <c r="T121" s="153">
        <v>3022.7438678858598</v>
      </c>
      <c r="U121" s="153">
        <v>3739.4644616555502</v>
      </c>
      <c r="V121" s="153">
        <v>24.0137776434178</v>
      </c>
      <c r="W121" s="153">
        <v>404.14472719212</v>
      </c>
      <c r="X121" s="153">
        <v>145.54491071677199</v>
      </c>
      <c r="Y121" s="153">
        <v>180.161582462213</v>
      </c>
      <c r="Z121" s="153">
        <v>486.297344083638</v>
      </c>
      <c r="AA121" s="153">
        <v>27.440893720305201</v>
      </c>
      <c r="AB121" s="153">
        <v>310.93978106837801</v>
      </c>
      <c r="AC121" s="153">
        <v>0</v>
      </c>
      <c r="AD121" s="153">
        <v>-589.63627331487203</v>
      </c>
      <c r="AE121" s="153">
        <v>8340.7513464282601</v>
      </c>
      <c r="AF121" s="153">
        <v>7751.1150731133803</v>
      </c>
      <c r="AG121" s="153">
        <f t="shared" si="15"/>
        <v>8340.7513464282601</v>
      </c>
      <c r="AH121" s="153">
        <f t="shared" si="16"/>
        <v>310.93978106837801</v>
      </c>
      <c r="AI121" s="153">
        <f t="shared" si="17"/>
        <v>0</v>
      </c>
      <c r="AK121" s="152">
        <v>0.69791666666666696</v>
      </c>
      <c r="AL121" s="153">
        <v>3589.5335147507899</v>
      </c>
      <c r="AM121" s="153">
        <v>4762.4421120189099</v>
      </c>
      <c r="AN121" s="153">
        <v>618.51694153461403</v>
      </c>
      <c r="AO121" s="153">
        <v>357.98817219125999</v>
      </c>
      <c r="AP121" s="153">
        <v>316.85532785055</v>
      </c>
      <c r="AQ121" s="153">
        <v>0</v>
      </c>
      <c r="AR121" s="153">
        <v>776.838117512851</v>
      </c>
      <c r="AS121" s="153">
        <v>15.037265301921501</v>
      </c>
      <c r="AT121" s="153">
        <v>-1838.14528310081</v>
      </c>
      <c r="AU121" s="153">
        <v>0</v>
      </c>
      <c r="AV121" s="153">
        <v>-695.63642387379002</v>
      </c>
      <c r="AW121" s="153">
        <v>8599.0661680600897</v>
      </c>
      <c r="AX121" s="153">
        <v>7903.4297441863</v>
      </c>
      <c r="AY121" s="153">
        <f t="shared" si="18"/>
        <v>8599.0661680600897</v>
      </c>
      <c r="AZ121" s="153">
        <f t="shared" si="19"/>
        <v>0</v>
      </c>
      <c r="BA121" s="153">
        <f t="shared" si="20"/>
        <v>-1838.14528310081</v>
      </c>
    </row>
    <row r="122" spans="1:53" s="147" customFormat="1" x14ac:dyDescent="0.2">
      <c r="A122" s="152">
        <v>0.70833333333333304</v>
      </c>
      <c r="B122" s="153">
        <v>3960.0749788029898</v>
      </c>
      <c r="C122" s="153">
        <v>5144.6762691554404</v>
      </c>
      <c r="D122" s="153">
        <v>97.284045885699797</v>
      </c>
      <c r="E122" s="153">
        <v>502.958934044611</v>
      </c>
      <c r="F122" s="153">
        <v>401.89119533235697</v>
      </c>
      <c r="G122" s="153">
        <v>324.79381270649299</v>
      </c>
      <c r="H122" s="153">
        <v>175.24632968638099</v>
      </c>
      <c r="I122" s="153">
        <v>167.03565876832999</v>
      </c>
      <c r="J122" s="153">
        <v>-882.25445795776602</v>
      </c>
      <c r="K122" s="153">
        <v>0</v>
      </c>
      <c r="L122" s="153">
        <v>-746.47675667232795</v>
      </c>
      <c r="M122" s="153">
        <v>9891.7067664245405</v>
      </c>
      <c r="N122" s="153">
        <v>9145.2300097522093</v>
      </c>
      <c r="O122" s="153">
        <f t="shared" si="12"/>
        <v>9891.7067664245405</v>
      </c>
      <c r="P122" s="153">
        <f t="shared" si="13"/>
        <v>0</v>
      </c>
      <c r="Q122" s="153">
        <f t="shared" si="14"/>
        <v>-882.25445795776602</v>
      </c>
      <c r="S122" s="152">
        <v>0.70833333333333304</v>
      </c>
      <c r="T122" s="153">
        <v>3023.27727970866</v>
      </c>
      <c r="U122" s="153">
        <v>3789.4763765037601</v>
      </c>
      <c r="V122" s="153">
        <v>24.113696655019702</v>
      </c>
      <c r="W122" s="153">
        <v>407.98025429547801</v>
      </c>
      <c r="X122" s="153">
        <v>186.163105180142</v>
      </c>
      <c r="Y122" s="153">
        <v>3.1273994154101099</v>
      </c>
      <c r="Z122" s="153">
        <v>499.57382265415202</v>
      </c>
      <c r="AA122" s="153">
        <v>27.962071352401299</v>
      </c>
      <c r="AB122" s="153">
        <v>519.36438994801495</v>
      </c>
      <c r="AC122" s="153">
        <v>-132.72018418666099</v>
      </c>
      <c r="AD122" s="153">
        <v>-593.27371584731202</v>
      </c>
      <c r="AE122" s="153">
        <v>8348.3182115263808</v>
      </c>
      <c r="AF122" s="153">
        <v>7755.0444956790698</v>
      </c>
      <c r="AG122" s="153">
        <f t="shared" si="15"/>
        <v>8348.3182115263808</v>
      </c>
      <c r="AH122" s="153">
        <f t="shared" si="16"/>
        <v>519.36438994801495</v>
      </c>
      <c r="AI122" s="153">
        <f t="shared" si="17"/>
        <v>0</v>
      </c>
      <c r="AK122" s="152">
        <v>0.70833333333333304</v>
      </c>
      <c r="AL122" s="153">
        <v>3588.72001858155</v>
      </c>
      <c r="AM122" s="153">
        <v>4880.2257909580203</v>
      </c>
      <c r="AN122" s="153">
        <v>673.04162355017797</v>
      </c>
      <c r="AO122" s="153">
        <v>367.26470817378203</v>
      </c>
      <c r="AP122" s="153">
        <v>340.71984305402799</v>
      </c>
      <c r="AQ122" s="153">
        <v>78.942566140094499</v>
      </c>
      <c r="AR122" s="153">
        <v>713.55304710122903</v>
      </c>
      <c r="AS122" s="153">
        <v>15.135253053389301</v>
      </c>
      <c r="AT122" s="153">
        <v>-2031.67611229056</v>
      </c>
      <c r="AU122" s="153">
        <v>0</v>
      </c>
      <c r="AV122" s="153">
        <v>-708.80247340831602</v>
      </c>
      <c r="AW122" s="153">
        <v>8625.9267383217193</v>
      </c>
      <c r="AX122" s="153">
        <v>7917.1242649134001</v>
      </c>
      <c r="AY122" s="153">
        <f t="shared" si="18"/>
        <v>8625.9267383217193</v>
      </c>
      <c r="AZ122" s="153">
        <f t="shared" si="19"/>
        <v>0</v>
      </c>
      <c r="BA122" s="153">
        <f t="shared" si="20"/>
        <v>-2031.67611229056</v>
      </c>
    </row>
    <row r="123" spans="1:53" s="147" customFormat="1" x14ac:dyDescent="0.2">
      <c r="A123" s="152">
        <v>0.71875</v>
      </c>
      <c r="B123" s="153">
        <v>3962.8489378099798</v>
      </c>
      <c r="C123" s="153">
        <v>5161.3285225427899</v>
      </c>
      <c r="D123" s="153">
        <v>97.3976874590101</v>
      </c>
      <c r="E123" s="153">
        <v>506.99997842673702</v>
      </c>
      <c r="F123" s="153">
        <v>406.36538063861002</v>
      </c>
      <c r="G123" s="153">
        <v>412.16432997400102</v>
      </c>
      <c r="H123" s="153">
        <v>141.78985578714099</v>
      </c>
      <c r="I123" s="153">
        <v>161.52557935861299</v>
      </c>
      <c r="J123" s="153">
        <v>-993.66123311771003</v>
      </c>
      <c r="K123" s="153">
        <v>0</v>
      </c>
      <c r="L123" s="153">
        <v>-749.29653781965703</v>
      </c>
      <c r="M123" s="153">
        <v>9856.7590388791705</v>
      </c>
      <c r="N123" s="153">
        <v>9107.46250105951</v>
      </c>
      <c r="O123" s="153">
        <f t="shared" si="12"/>
        <v>9856.7590388791705</v>
      </c>
      <c r="P123" s="153">
        <f t="shared" si="13"/>
        <v>0</v>
      </c>
      <c r="Q123" s="153">
        <f t="shared" si="14"/>
        <v>-993.66123311771003</v>
      </c>
      <c r="S123" s="152">
        <v>0.71875</v>
      </c>
      <c r="T123" s="153">
        <v>3023.1905970317698</v>
      </c>
      <c r="U123" s="153">
        <v>3813.6456020495798</v>
      </c>
      <c r="V123" s="153">
        <v>24.180309329421</v>
      </c>
      <c r="W123" s="153">
        <v>412.70806195997102</v>
      </c>
      <c r="X123" s="153">
        <v>191.558493125166</v>
      </c>
      <c r="Y123" s="153">
        <v>0</v>
      </c>
      <c r="Z123" s="153">
        <v>445.15258841996598</v>
      </c>
      <c r="AA123" s="153">
        <v>30.3904344149542</v>
      </c>
      <c r="AB123" s="153">
        <v>523.69195383991405</v>
      </c>
      <c r="AC123" s="153">
        <v>-163.721371808481</v>
      </c>
      <c r="AD123" s="153">
        <v>-595.71193821211102</v>
      </c>
      <c r="AE123" s="153">
        <v>8300.7966683622508</v>
      </c>
      <c r="AF123" s="153">
        <v>7705.0847301501399</v>
      </c>
      <c r="AG123" s="153">
        <f t="shared" si="15"/>
        <v>8300.7966683622508</v>
      </c>
      <c r="AH123" s="153">
        <f t="shared" si="16"/>
        <v>523.69195383991405</v>
      </c>
      <c r="AI123" s="153">
        <f t="shared" si="17"/>
        <v>0</v>
      </c>
      <c r="AK123" s="152">
        <v>0.71875</v>
      </c>
      <c r="AL123" s="153">
        <v>3586.3528686150198</v>
      </c>
      <c r="AM123" s="153">
        <v>4895.3237807567502</v>
      </c>
      <c r="AN123" s="153">
        <v>668.28173909732902</v>
      </c>
      <c r="AO123" s="153">
        <v>373.03655192083698</v>
      </c>
      <c r="AP123" s="153">
        <v>342.74759507282801</v>
      </c>
      <c r="AQ123" s="153">
        <v>154.18541799243701</v>
      </c>
      <c r="AR123" s="153">
        <v>663.560608047747</v>
      </c>
      <c r="AS123" s="153">
        <v>17.8909875629762</v>
      </c>
      <c r="AT123" s="153">
        <v>-2109.6654562547601</v>
      </c>
      <c r="AU123" s="153">
        <v>0</v>
      </c>
      <c r="AV123" s="153">
        <v>-711.063913813559</v>
      </c>
      <c r="AW123" s="153">
        <v>8591.7140928111694</v>
      </c>
      <c r="AX123" s="153">
        <v>7880.6501789976101</v>
      </c>
      <c r="AY123" s="153">
        <f t="shared" si="18"/>
        <v>8591.7140928111694</v>
      </c>
      <c r="AZ123" s="153">
        <f t="shared" si="19"/>
        <v>0</v>
      </c>
      <c r="BA123" s="153">
        <f t="shared" si="20"/>
        <v>-2109.6654562547601</v>
      </c>
    </row>
    <row r="124" spans="1:53" s="147" customFormat="1" x14ac:dyDescent="0.2">
      <c r="A124" s="152">
        <v>0.72916666666666696</v>
      </c>
      <c r="B124" s="153">
        <v>3966.0896486505799</v>
      </c>
      <c r="C124" s="153">
        <v>5130.3433463329602</v>
      </c>
      <c r="D124" s="153">
        <v>97.404372677448904</v>
      </c>
      <c r="E124" s="153">
        <v>513.238640216882</v>
      </c>
      <c r="F124" s="153">
        <v>406.77049863014099</v>
      </c>
      <c r="G124" s="153">
        <v>408.52062013864901</v>
      </c>
      <c r="H124" s="153">
        <v>114.108771167641</v>
      </c>
      <c r="I124" s="153">
        <v>176.090728686586</v>
      </c>
      <c r="J124" s="153">
        <v>-987.57152366247306</v>
      </c>
      <c r="K124" s="153">
        <v>0</v>
      </c>
      <c r="L124" s="153">
        <v>-746.80507828575003</v>
      </c>
      <c r="M124" s="153">
        <v>9824.9951028384203</v>
      </c>
      <c r="N124" s="153">
        <v>9078.1900245526704</v>
      </c>
      <c r="O124" s="153">
        <f t="shared" si="12"/>
        <v>9824.9951028384203</v>
      </c>
      <c r="P124" s="153">
        <f t="shared" si="13"/>
        <v>0</v>
      </c>
      <c r="Q124" s="153">
        <f t="shared" si="14"/>
        <v>-987.57152366247306</v>
      </c>
      <c r="S124" s="152">
        <v>0.72916666666666696</v>
      </c>
      <c r="T124" s="153">
        <v>3024.3374617519798</v>
      </c>
      <c r="U124" s="153">
        <v>3824.5478736069099</v>
      </c>
      <c r="V124" s="153">
        <v>24.153664259660498</v>
      </c>
      <c r="W124" s="153">
        <v>411.63368845516402</v>
      </c>
      <c r="X124" s="153">
        <v>191.33279462431599</v>
      </c>
      <c r="Y124" s="153">
        <v>0</v>
      </c>
      <c r="Z124" s="153">
        <v>406.58711999575598</v>
      </c>
      <c r="AA124" s="153">
        <v>34.663269779070099</v>
      </c>
      <c r="AB124" s="153">
        <v>465.16664240359597</v>
      </c>
      <c r="AC124" s="153">
        <v>-163.85560190170401</v>
      </c>
      <c r="AD124" s="153">
        <v>-596.61814902196102</v>
      </c>
      <c r="AE124" s="153">
        <v>8218.5669129747494</v>
      </c>
      <c r="AF124" s="153">
        <v>7621.9487639527897</v>
      </c>
      <c r="AG124" s="153">
        <f t="shared" si="15"/>
        <v>8218.5669129747494</v>
      </c>
      <c r="AH124" s="153">
        <f t="shared" si="16"/>
        <v>465.16664240359597</v>
      </c>
      <c r="AI124" s="153">
        <f t="shared" si="17"/>
        <v>0</v>
      </c>
      <c r="AK124" s="152">
        <v>0.72916666666666696</v>
      </c>
      <c r="AL124" s="153">
        <v>3586.2261500346199</v>
      </c>
      <c r="AM124" s="153">
        <v>4920.0025852778699</v>
      </c>
      <c r="AN124" s="153">
        <v>673.88395607381904</v>
      </c>
      <c r="AO124" s="153">
        <v>374.72465264458901</v>
      </c>
      <c r="AP124" s="153">
        <v>343.28538003619798</v>
      </c>
      <c r="AQ124" s="153">
        <v>145.859422149229</v>
      </c>
      <c r="AR124" s="153">
        <v>589.13400628057195</v>
      </c>
      <c r="AS124" s="153">
        <v>17.587283944631899</v>
      </c>
      <c r="AT124" s="153">
        <v>-2118.98464189387</v>
      </c>
      <c r="AU124" s="153">
        <v>0</v>
      </c>
      <c r="AV124" s="153">
        <v>-712.93346711044103</v>
      </c>
      <c r="AW124" s="153">
        <v>8531.7187945476508</v>
      </c>
      <c r="AX124" s="153">
        <v>7818.7853274372101</v>
      </c>
      <c r="AY124" s="153">
        <f t="shared" si="18"/>
        <v>8531.7187945476508</v>
      </c>
      <c r="AZ124" s="153">
        <f t="shared" si="19"/>
        <v>0</v>
      </c>
      <c r="BA124" s="153">
        <f t="shared" si="20"/>
        <v>-2118.98464189387</v>
      </c>
    </row>
    <row r="125" spans="1:53" s="147" customFormat="1" x14ac:dyDescent="0.2">
      <c r="A125" s="152">
        <v>0.73958333333333304</v>
      </c>
      <c r="B125" s="153">
        <v>3963.03563203159</v>
      </c>
      <c r="C125" s="153">
        <v>5138.02519441189</v>
      </c>
      <c r="D125" s="153">
        <v>97.290731104138501</v>
      </c>
      <c r="E125" s="153">
        <v>515.658683831639</v>
      </c>
      <c r="F125" s="153">
        <v>406.81037877010499</v>
      </c>
      <c r="G125" s="153">
        <v>398.62307336693402</v>
      </c>
      <c r="H125" s="153">
        <v>84.360886716591494</v>
      </c>
      <c r="I125" s="153">
        <v>183.925403259815</v>
      </c>
      <c r="J125" s="153">
        <v>-1021.51142308723</v>
      </c>
      <c r="K125" s="153">
        <v>0</v>
      </c>
      <c r="L125" s="153">
        <v>-747.256158324897</v>
      </c>
      <c r="M125" s="153">
        <v>9766.2185604054794</v>
      </c>
      <c r="N125" s="153">
        <v>9018.9624020805804</v>
      </c>
      <c r="O125" s="153">
        <f t="shared" si="12"/>
        <v>9766.2185604054794</v>
      </c>
      <c r="P125" s="153">
        <f t="shared" si="13"/>
        <v>0</v>
      </c>
      <c r="Q125" s="153">
        <f t="shared" si="14"/>
        <v>-1021.51142308723</v>
      </c>
      <c r="S125" s="152">
        <v>0.73958333333333304</v>
      </c>
      <c r="T125" s="153">
        <v>3024.6375059022998</v>
      </c>
      <c r="U125" s="153">
        <v>3819.3889447195502</v>
      </c>
      <c r="V125" s="153">
        <v>24.0870515852592</v>
      </c>
      <c r="W125" s="153">
        <v>414.62157660308299</v>
      </c>
      <c r="X125" s="153">
        <v>201.35399009075601</v>
      </c>
      <c r="Y125" s="153">
        <v>0</v>
      </c>
      <c r="Z125" s="153">
        <v>367.21429962853</v>
      </c>
      <c r="AA125" s="153">
        <v>39.287176362485901</v>
      </c>
      <c r="AB125" s="153">
        <v>484.03979406101303</v>
      </c>
      <c r="AC125" s="153">
        <v>-263.31420169173703</v>
      </c>
      <c r="AD125" s="153">
        <v>-596.16333625641096</v>
      </c>
      <c r="AE125" s="153">
        <v>8111.3161372612403</v>
      </c>
      <c r="AF125" s="153">
        <v>7515.1528010048296</v>
      </c>
      <c r="AG125" s="153">
        <f t="shared" si="15"/>
        <v>8111.3161372612403</v>
      </c>
      <c r="AH125" s="153">
        <f t="shared" si="16"/>
        <v>484.03979406101303</v>
      </c>
      <c r="AI125" s="153">
        <f t="shared" si="17"/>
        <v>0</v>
      </c>
      <c r="AK125" s="152">
        <v>0.73958333333333304</v>
      </c>
      <c r="AL125" s="153">
        <v>3584.20573427211</v>
      </c>
      <c r="AM125" s="153">
        <v>4921.7882067720102</v>
      </c>
      <c r="AN125" s="153">
        <v>683.13630785499697</v>
      </c>
      <c r="AO125" s="153">
        <v>375.98119026735299</v>
      </c>
      <c r="AP125" s="153">
        <v>348.82963235310598</v>
      </c>
      <c r="AQ125" s="153">
        <v>134.22142237257199</v>
      </c>
      <c r="AR125" s="153">
        <v>505.10110488262097</v>
      </c>
      <c r="AS125" s="153">
        <v>17.9081038183643</v>
      </c>
      <c r="AT125" s="153">
        <v>-2099.84655704136</v>
      </c>
      <c r="AU125" s="153">
        <v>0</v>
      </c>
      <c r="AV125" s="153">
        <v>-712.43905031317104</v>
      </c>
      <c r="AW125" s="153">
        <v>8471.3251455517602</v>
      </c>
      <c r="AX125" s="153">
        <v>7758.8860952385903</v>
      </c>
      <c r="AY125" s="153">
        <f t="shared" si="18"/>
        <v>8471.3251455517602</v>
      </c>
      <c r="AZ125" s="153">
        <f t="shared" si="19"/>
        <v>0</v>
      </c>
      <c r="BA125" s="153">
        <f t="shared" si="20"/>
        <v>-2099.84655704136</v>
      </c>
    </row>
    <row r="126" spans="1:53" s="147" customFormat="1" x14ac:dyDescent="0.2">
      <c r="A126" s="152">
        <v>0.75</v>
      </c>
      <c r="B126" s="153">
        <v>3963.8291638713599</v>
      </c>
      <c r="C126" s="153">
        <v>5163.8130020893896</v>
      </c>
      <c r="D126" s="153">
        <v>97.464536073323401</v>
      </c>
      <c r="E126" s="153">
        <v>508.68045036049602</v>
      </c>
      <c r="F126" s="153">
        <v>398.02644802953699</v>
      </c>
      <c r="G126" s="153">
        <v>471.91592444403602</v>
      </c>
      <c r="H126" s="153">
        <v>63.662798077283497</v>
      </c>
      <c r="I126" s="153">
        <v>188.82539771093801</v>
      </c>
      <c r="J126" s="153">
        <v>-1140.73462221365</v>
      </c>
      <c r="K126" s="153">
        <v>0</v>
      </c>
      <c r="L126" s="153">
        <v>-750.14623346238704</v>
      </c>
      <c r="M126" s="153">
        <v>9715.4830984427099</v>
      </c>
      <c r="N126" s="153">
        <v>8965.3368649803197</v>
      </c>
      <c r="O126" s="153">
        <f t="shared" si="12"/>
        <v>9715.4830984427099</v>
      </c>
      <c r="P126" s="153">
        <f t="shared" si="13"/>
        <v>0</v>
      </c>
      <c r="Q126" s="153">
        <f t="shared" si="14"/>
        <v>-1140.73462221365</v>
      </c>
      <c r="S126" s="152">
        <v>0.75</v>
      </c>
      <c r="T126" s="153">
        <v>3026.4310803666599</v>
      </c>
      <c r="U126" s="153">
        <v>3705.6815080352999</v>
      </c>
      <c r="V126" s="153">
        <v>24.060406261392501</v>
      </c>
      <c r="W126" s="153">
        <v>425.06669952847699</v>
      </c>
      <c r="X126" s="153">
        <v>361.47996106704801</v>
      </c>
      <c r="Y126" s="153">
        <v>0</v>
      </c>
      <c r="Z126" s="153">
        <v>328.28528083587901</v>
      </c>
      <c r="AA126" s="153">
        <v>46.4569991905934</v>
      </c>
      <c r="AB126" s="153">
        <v>435.72084915137401</v>
      </c>
      <c r="AC126" s="153">
        <v>-279.399713371198</v>
      </c>
      <c r="AD126" s="153">
        <v>-586.36537802794601</v>
      </c>
      <c r="AE126" s="153">
        <v>8073.7830710655198</v>
      </c>
      <c r="AF126" s="153">
        <v>7487.4176930375797</v>
      </c>
      <c r="AG126" s="153">
        <f t="shared" si="15"/>
        <v>8073.7830710655198</v>
      </c>
      <c r="AH126" s="153">
        <f t="shared" si="16"/>
        <v>435.72084915137401</v>
      </c>
      <c r="AI126" s="153">
        <f t="shared" si="17"/>
        <v>0</v>
      </c>
      <c r="AK126" s="152">
        <v>0.75</v>
      </c>
      <c r="AL126" s="153">
        <v>3584.2124250912898</v>
      </c>
      <c r="AM126" s="153">
        <v>4938.7293730602696</v>
      </c>
      <c r="AN126" s="153">
        <v>736.53119352685496</v>
      </c>
      <c r="AO126" s="153">
        <v>383.42611404736402</v>
      </c>
      <c r="AP126" s="153">
        <v>312.592397832046</v>
      </c>
      <c r="AQ126" s="153">
        <v>172.769417697227</v>
      </c>
      <c r="AR126" s="153">
        <v>410.28900278938801</v>
      </c>
      <c r="AS126" s="153">
        <v>20.632315965872898</v>
      </c>
      <c r="AT126" s="153">
        <v>-2160.2497070137101</v>
      </c>
      <c r="AU126" s="153">
        <v>0</v>
      </c>
      <c r="AV126" s="153">
        <v>-714.62719174218398</v>
      </c>
      <c r="AW126" s="153">
        <v>8398.9325329965995</v>
      </c>
      <c r="AX126" s="153">
        <v>7684.3053412544105</v>
      </c>
      <c r="AY126" s="153">
        <f t="shared" si="18"/>
        <v>8398.9325329965995</v>
      </c>
      <c r="AZ126" s="153">
        <f t="shared" si="19"/>
        <v>0</v>
      </c>
      <c r="BA126" s="153">
        <f t="shared" si="20"/>
        <v>-2160.2497070137101</v>
      </c>
    </row>
    <row r="127" spans="1:53" s="147" customFormat="1" x14ac:dyDescent="0.2">
      <c r="A127" s="152">
        <v>0.76041666666666696</v>
      </c>
      <c r="B127" s="153">
        <v>3966.5564004841999</v>
      </c>
      <c r="C127" s="153">
        <v>5178.0126531413698</v>
      </c>
      <c r="D127" s="153">
        <v>98.580899211174099</v>
      </c>
      <c r="E127" s="153">
        <v>511.27255412208098</v>
      </c>
      <c r="F127" s="153">
        <v>400.00326626827501</v>
      </c>
      <c r="G127" s="153">
        <v>488.53176098531497</v>
      </c>
      <c r="H127" s="153">
        <v>46.688579531313898</v>
      </c>
      <c r="I127" s="153">
        <v>179.97910736706501</v>
      </c>
      <c r="J127" s="153">
        <v>-1180.45693875651</v>
      </c>
      <c r="K127" s="153">
        <v>0</v>
      </c>
      <c r="L127" s="153">
        <v>-751.80437352468505</v>
      </c>
      <c r="M127" s="153">
        <v>9689.1682823542797</v>
      </c>
      <c r="N127" s="153">
        <v>8937.3639088295895</v>
      </c>
      <c r="O127" s="153">
        <f t="shared" si="12"/>
        <v>9689.1682823542797</v>
      </c>
      <c r="P127" s="153">
        <f t="shared" si="13"/>
        <v>0</v>
      </c>
      <c r="Q127" s="153">
        <f t="shared" si="14"/>
        <v>-1180.45693875651</v>
      </c>
      <c r="S127" s="152">
        <v>0.76041666666666696</v>
      </c>
      <c r="T127" s="153">
        <v>3025.1508789691902</v>
      </c>
      <c r="U127" s="153">
        <v>3699.2985577732002</v>
      </c>
      <c r="V127" s="153">
        <v>23.980471306217201</v>
      </c>
      <c r="W127" s="153">
        <v>428.37706787821099</v>
      </c>
      <c r="X127" s="153">
        <v>382.00396020775702</v>
      </c>
      <c r="Y127" s="153">
        <v>0</v>
      </c>
      <c r="Z127" s="153">
        <v>287.36188360749401</v>
      </c>
      <c r="AA127" s="153">
        <v>47.809526974588302</v>
      </c>
      <c r="AB127" s="153">
        <v>437.65520465159102</v>
      </c>
      <c r="AC127" s="153">
        <v>-278.58539822642302</v>
      </c>
      <c r="AD127" s="153">
        <v>-585.74682762392899</v>
      </c>
      <c r="AE127" s="153">
        <v>8053.0521531418199</v>
      </c>
      <c r="AF127" s="153">
        <v>7467.3053255178902</v>
      </c>
      <c r="AG127" s="153">
        <f t="shared" si="15"/>
        <v>8053.0521531418199</v>
      </c>
      <c r="AH127" s="153">
        <f t="shared" si="16"/>
        <v>437.65520465159102</v>
      </c>
      <c r="AI127" s="153">
        <f t="shared" si="17"/>
        <v>0</v>
      </c>
      <c r="AK127" s="152">
        <v>0.76041666666666696</v>
      </c>
      <c r="AL127" s="153">
        <v>3582.5854490321699</v>
      </c>
      <c r="AM127" s="153">
        <v>4954.8388087167696</v>
      </c>
      <c r="AN127" s="153">
        <v>752.48214066842297</v>
      </c>
      <c r="AO127" s="153">
        <v>384.39562385468798</v>
      </c>
      <c r="AP127" s="153">
        <v>305.38643700718598</v>
      </c>
      <c r="AQ127" s="153">
        <v>194.56027607743599</v>
      </c>
      <c r="AR127" s="153">
        <v>328.20729854629599</v>
      </c>
      <c r="AS127" s="153">
        <v>24.862486745720499</v>
      </c>
      <c r="AT127" s="153">
        <v>-2171.7101312681398</v>
      </c>
      <c r="AU127" s="153">
        <v>0</v>
      </c>
      <c r="AV127" s="153">
        <v>-715.96965977144998</v>
      </c>
      <c r="AW127" s="153">
        <v>8355.6083893805608</v>
      </c>
      <c r="AX127" s="153">
        <v>7639.6387296091098</v>
      </c>
      <c r="AY127" s="153">
        <f t="shared" si="18"/>
        <v>8355.6083893805608</v>
      </c>
      <c r="AZ127" s="153">
        <f t="shared" si="19"/>
        <v>0</v>
      </c>
      <c r="BA127" s="153">
        <f t="shared" si="20"/>
        <v>-2171.7101312681398</v>
      </c>
    </row>
    <row r="128" spans="1:53" s="147" customFormat="1" x14ac:dyDescent="0.2">
      <c r="A128" s="152">
        <v>0.77083333333333304</v>
      </c>
      <c r="B128" s="153">
        <v>3934.31607637364</v>
      </c>
      <c r="C128" s="153">
        <v>5201.6742705885399</v>
      </c>
      <c r="D128" s="153">
        <v>101.335040904441</v>
      </c>
      <c r="E128" s="153">
        <v>510.47247968686202</v>
      </c>
      <c r="F128" s="153">
        <v>406.43733167696098</v>
      </c>
      <c r="G128" s="153">
        <v>502.77297286667903</v>
      </c>
      <c r="H128" s="153">
        <v>31.267694589134301</v>
      </c>
      <c r="I128" s="153">
        <v>180.13642155738199</v>
      </c>
      <c r="J128" s="153">
        <v>-1227.7566028700101</v>
      </c>
      <c r="K128" s="153">
        <v>0</v>
      </c>
      <c r="L128" s="153">
        <v>-752.39564819844998</v>
      </c>
      <c r="M128" s="153">
        <v>9640.6556853736292</v>
      </c>
      <c r="N128" s="153">
        <v>8888.2600371751796</v>
      </c>
      <c r="O128" s="153">
        <f t="shared" si="12"/>
        <v>9640.6556853736292</v>
      </c>
      <c r="P128" s="153">
        <f t="shared" si="13"/>
        <v>0</v>
      </c>
      <c r="Q128" s="153">
        <f t="shared" si="14"/>
        <v>-1227.7566028700101</v>
      </c>
      <c r="S128" s="152">
        <v>0.77083333333333304</v>
      </c>
      <c r="T128" s="153">
        <v>3025.6376042347401</v>
      </c>
      <c r="U128" s="153">
        <v>3735.41959579075</v>
      </c>
      <c r="V128" s="153">
        <v>25.958860112748201</v>
      </c>
      <c r="W128" s="153">
        <v>430.28730005031599</v>
      </c>
      <c r="X128" s="153">
        <v>382.013384632439</v>
      </c>
      <c r="Y128" s="153">
        <v>0</v>
      </c>
      <c r="Z128" s="153">
        <v>242.96251487863699</v>
      </c>
      <c r="AA128" s="153">
        <v>52.291275254408703</v>
      </c>
      <c r="AB128" s="153">
        <v>479.292155920293</v>
      </c>
      <c r="AC128" s="153">
        <v>-278.19385822731601</v>
      </c>
      <c r="AD128" s="153">
        <v>-589.38279701682995</v>
      </c>
      <c r="AE128" s="153">
        <v>8095.6688326470203</v>
      </c>
      <c r="AF128" s="153">
        <v>7506.2860356301899</v>
      </c>
      <c r="AG128" s="153">
        <f t="shared" si="15"/>
        <v>8095.6688326470203</v>
      </c>
      <c r="AH128" s="153">
        <f t="shared" si="16"/>
        <v>479.292155920293</v>
      </c>
      <c r="AI128" s="153">
        <f t="shared" si="17"/>
        <v>0</v>
      </c>
      <c r="AK128" s="152">
        <v>0.77083333333333304</v>
      </c>
      <c r="AL128" s="153">
        <v>3583.41895254151</v>
      </c>
      <c r="AM128" s="153">
        <v>4965.8186018732404</v>
      </c>
      <c r="AN128" s="153">
        <v>754.62810005148299</v>
      </c>
      <c r="AO128" s="153">
        <v>388.28133131180499</v>
      </c>
      <c r="AP128" s="153">
        <v>304.88192993094498</v>
      </c>
      <c r="AQ128" s="153">
        <v>199.10770420433099</v>
      </c>
      <c r="AR128" s="153">
        <v>261.61838894278202</v>
      </c>
      <c r="AS128" s="153">
        <v>25.899882234377198</v>
      </c>
      <c r="AT128" s="153">
        <v>-2127.6152824720698</v>
      </c>
      <c r="AU128" s="153">
        <v>0</v>
      </c>
      <c r="AV128" s="153">
        <v>-716.91162289208501</v>
      </c>
      <c r="AW128" s="153">
        <v>8356.0396086183991</v>
      </c>
      <c r="AX128" s="153">
        <v>7639.1279857263198</v>
      </c>
      <c r="AY128" s="153">
        <f t="shared" si="18"/>
        <v>8356.0396086183991</v>
      </c>
      <c r="AZ128" s="153">
        <f t="shared" si="19"/>
        <v>0</v>
      </c>
      <c r="BA128" s="153">
        <f t="shared" si="20"/>
        <v>-2127.6152824720698</v>
      </c>
    </row>
    <row r="129" spans="1:53" s="147" customFormat="1" x14ac:dyDescent="0.2">
      <c r="A129" s="152">
        <v>0.78125</v>
      </c>
      <c r="B129" s="153">
        <v>3968.95695476837</v>
      </c>
      <c r="C129" s="153">
        <v>5192.5267952751901</v>
      </c>
      <c r="D129" s="153">
        <v>101.301616852289</v>
      </c>
      <c r="E129" s="153">
        <v>511.29390005487102</v>
      </c>
      <c r="F129" s="153">
        <v>408.100731183768</v>
      </c>
      <c r="G129" s="153">
        <v>510.82576848369303</v>
      </c>
      <c r="H129" s="153">
        <v>21.514117153554398</v>
      </c>
      <c r="I129" s="153">
        <v>177.01099713155301</v>
      </c>
      <c r="J129" s="153">
        <v>-1288.62142088665</v>
      </c>
      <c r="K129" s="153">
        <v>0</v>
      </c>
      <c r="L129" s="153">
        <v>-753.47449383399896</v>
      </c>
      <c r="M129" s="153">
        <v>9602.9094600166409</v>
      </c>
      <c r="N129" s="153">
        <v>8849.43496618264</v>
      </c>
      <c r="O129" s="153">
        <f t="shared" si="12"/>
        <v>9602.9094600166409</v>
      </c>
      <c r="P129" s="153">
        <f t="shared" si="13"/>
        <v>0</v>
      </c>
      <c r="Q129" s="153">
        <f t="shared" si="14"/>
        <v>-1288.62142088665</v>
      </c>
      <c r="S129" s="152">
        <v>0.78125</v>
      </c>
      <c r="T129" s="153">
        <v>3026.57109120308</v>
      </c>
      <c r="U129" s="153">
        <v>3803.7738350732998</v>
      </c>
      <c r="V129" s="153">
        <v>25.585831041897801</v>
      </c>
      <c r="W129" s="153">
        <v>433.95582137413902</v>
      </c>
      <c r="X129" s="153">
        <v>382.18503921272298</v>
      </c>
      <c r="Y129" s="153">
        <v>0</v>
      </c>
      <c r="Z129" s="153">
        <v>189.45988324519399</v>
      </c>
      <c r="AA129" s="153">
        <v>45.195500315444001</v>
      </c>
      <c r="AB129" s="153">
        <v>424.50294004870801</v>
      </c>
      <c r="AC129" s="153">
        <v>-239.99614002349099</v>
      </c>
      <c r="AD129" s="153">
        <v>-596.224673345822</v>
      </c>
      <c r="AE129" s="153">
        <v>8091.2338014909901</v>
      </c>
      <c r="AF129" s="153">
        <v>7495.0091281451696</v>
      </c>
      <c r="AG129" s="153">
        <f t="shared" si="15"/>
        <v>8091.2338014909901</v>
      </c>
      <c r="AH129" s="153">
        <f t="shared" si="16"/>
        <v>424.50294004870801</v>
      </c>
      <c r="AI129" s="153">
        <f t="shared" si="17"/>
        <v>0</v>
      </c>
      <c r="AK129" s="152">
        <v>0.78125</v>
      </c>
      <c r="AL129" s="153">
        <v>3583.94573652704</v>
      </c>
      <c r="AM129" s="153">
        <v>4980.3040114863197</v>
      </c>
      <c r="AN129" s="153">
        <v>767.45703448307995</v>
      </c>
      <c r="AO129" s="153">
        <v>398.26889564270903</v>
      </c>
      <c r="AP129" s="153">
        <v>310.83524502308597</v>
      </c>
      <c r="AQ129" s="153">
        <v>199.061704407343</v>
      </c>
      <c r="AR129" s="153">
        <v>203.55200381892499</v>
      </c>
      <c r="AS129" s="153">
        <v>30.2241203893104</v>
      </c>
      <c r="AT129" s="153">
        <v>-2113.9562730463299</v>
      </c>
      <c r="AU129" s="153">
        <v>0</v>
      </c>
      <c r="AV129" s="153">
        <v>-718.79282899462498</v>
      </c>
      <c r="AW129" s="153">
        <v>8359.6924787314802</v>
      </c>
      <c r="AX129" s="153">
        <v>7640.8996497368598</v>
      </c>
      <c r="AY129" s="153">
        <f t="shared" si="18"/>
        <v>8359.6924787314802</v>
      </c>
      <c r="AZ129" s="153">
        <f t="shared" si="19"/>
        <v>0</v>
      </c>
      <c r="BA129" s="153">
        <f t="shared" si="20"/>
        <v>-2113.9562730463299</v>
      </c>
    </row>
    <row r="130" spans="1:53" s="147" customFormat="1" x14ac:dyDescent="0.2">
      <c r="A130" s="152">
        <v>0.79166666666666696</v>
      </c>
      <c r="B130" s="153">
        <v>3933.8293006568201</v>
      </c>
      <c r="C130" s="153">
        <v>5167.2524478017003</v>
      </c>
      <c r="D130" s="153">
        <v>101.248138674854</v>
      </c>
      <c r="E130" s="153">
        <v>518.20115362790204</v>
      </c>
      <c r="F130" s="153">
        <v>434.01875230631902</v>
      </c>
      <c r="G130" s="153">
        <v>503.85234408235198</v>
      </c>
      <c r="H130" s="153">
        <v>10.837226658191501</v>
      </c>
      <c r="I130" s="153">
        <v>184.410145122438</v>
      </c>
      <c r="J130" s="153">
        <v>-1214.55703864263</v>
      </c>
      <c r="K130" s="153">
        <v>0</v>
      </c>
      <c r="L130" s="153">
        <v>-749.66093823342101</v>
      </c>
      <c r="M130" s="153">
        <v>9639.0924702879402</v>
      </c>
      <c r="N130" s="153">
        <v>8889.4315320545193</v>
      </c>
      <c r="O130" s="153">
        <f t="shared" si="12"/>
        <v>9639.0924702879402</v>
      </c>
      <c r="P130" s="153">
        <f t="shared" si="13"/>
        <v>0</v>
      </c>
      <c r="Q130" s="153">
        <f t="shared" si="14"/>
        <v>-1214.55703864263</v>
      </c>
      <c r="S130" s="152">
        <v>0.79166666666666696</v>
      </c>
      <c r="T130" s="153">
        <v>3027.05112603104</v>
      </c>
      <c r="U130" s="153">
        <v>3858.8590565844802</v>
      </c>
      <c r="V130" s="153">
        <v>24.100374120139499</v>
      </c>
      <c r="W130" s="153">
        <v>454.08816785416798</v>
      </c>
      <c r="X130" s="153">
        <v>392.77171620256502</v>
      </c>
      <c r="Y130" s="153">
        <v>0</v>
      </c>
      <c r="Z130" s="153">
        <v>145.457737625036</v>
      </c>
      <c r="AA130" s="153">
        <v>52.640863552558599</v>
      </c>
      <c r="AB130" s="153">
        <v>164.54057037134501</v>
      </c>
      <c r="AC130" s="153">
        <v>-3.4410609524998899</v>
      </c>
      <c r="AD130" s="153">
        <v>-603.03447017635403</v>
      </c>
      <c r="AE130" s="153">
        <v>8116.0685513888302</v>
      </c>
      <c r="AF130" s="153">
        <v>7513.0340812124796</v>
      </c>
      <c r="AG130" s="153">
        <f t="shared" si="15"/>
        <v>8116.0685513888302</v>
      </c>
      <c r="AH130" s="153">
        <f t="shared" si="16"/>
        <v>164.54057037134501</v>
      </c>
      <c r="AI130" s="153">
        <f t="shared" si="17"/>
        <v>0</v>
      </c>
      <c r="AK130" s="152">
        <v>0.79166666666666696</v>
      </c>
      <c r="AL130" s="153">
        <v>3584.8058730782</v>
      </c>
      <c r="AM130" s="153">
        <v>4945.3169656267501</v>
      </c>
      <c r="AN130" s="153">
        <v>770.919996070156</v>
      </c>
      <c r="AO130" s="153">
        <v>405.76988225652599</v>
      </c>
      <c r="AP130" s="153">
        <v>403.89588709790598</v>
      </c>
      <c r="AQ130" s="153">
        <v>70.1105665136986</v>
      </c>
      <c r="AR130" s="153">
        <v>154.865844993048</v>
      </c>
      <c r="AS130" s="153">
        <v>34.031768788146799</v>
      </c>
      <c r="AT130" s="153">
        <v>-2052.1102341384799</v>
      </c>
      <c r="AU130" s="153">
        <v>0</v>
      </c>
      <c r="AV130" s="153">
        <v>-714.82633439636299</v>
      </c>
      <c r="AW130" s="153">
        <v>8317.6065502859492</v>
      </c>
      <c r="AX130" s="153">
        <v>7602.7802158895802</v>
      </c>
      <c r="AY130" s="153">
        <f t="shared" si="18"/>
        <v>8317.6065502859492</v>
      </c>
      <c r="AZ130" s="153">
        <f t="shared" si="19"/>
        <v>0</v>
      </c>
      <c r="BA130" s="153">
        <f t="shared" si="20"/>
        <v>-2052.1102341384799</v>
      </c>
    </row>
    <row r="131" spans="1:53" s="147" customFormat="1" x14ac:dyDescent="0.2">
      <c r="A131" s="152">
        <v>0.80208333333333304</v>
      </c>
      <c r="B131" s="153">
        <v>3969.4370558574601</v>
      </c>
      <c r="C131" s="153">
        <v>5186.81662515893</v>
      </c>
      <c r="D131" s="153">
        <v>101.395203790305</v>
      </c>
      <c r="E131" s="153">
        <v>521.61197719878498</v>
      </c>
      <c r="F131" s="153">
        <v>438.19206113031998</v>
      </c>
      <c r="G131" s="153">
        <v>508.424971562255</v>
      </c>
      <c r="H131" s="153">
        <v>5.5876673150911902</v>
      </c>
      <c r="I131" s="153">
        <v>192.03217758226899</v>
      </c>
      <c r="J131" s="153">
        <v>-1217.11088446651</v>
      </c>
      <c r="K131" s="153">
        <v>0</v>
      </c>
      <c r="L131" s="153">
        <v>-753.81108483924402</v>
      </c>
      <c r="M131" s="153">
        <v>9706.3868551289106</v>
      </c>
      <c r="N131" s="153">
        <v>8952.5757702896608</v>
      </c>
      <c r="O131" s="153">
        <f t="shared" si="12"/>
        <v>9706.3868551289106</v>
      </c>
      <c r="P131" s="153">
        <f t="shared" si="13"/>
        <v>0</v>
      </c>
      <c r="Q131" s="153">
        <f t="shared" si="14"/>
        <v>-1217.11088446651</v>
      </c>
      <c r="S131" s="152">
        <v>0.80208333333333304</v>
      </c>
      <c r="T131" s="153">
        <v>3026.3977258493001</v>
      </c>
      <c r="U131" s="153">
        <v>3871.5142723049298</v>
      </c>
      <c r="V131" s="153">
        <v>24.0670677829388</v>
      </c>
      <c r="W131" s="153">
        <v>458.155312945172</v>
      </c>
      <c r="X131" s="153">
        <v>393.88658329028499</v>
      </c>
      <c r="Y131" s="153">
        <v>58.237484658086998</v>
      </c>
      <c r="Z131" s="153">
        <v>112.93280327162999</v>
      </c>
      <c r="AA131" s="153">
        <v>47.030989028306898</v>
      </c>
      <c r="AB131" s="153">
        <v>68.576710742350201</v>
      </c>
      <c r="AC131" s="153">
        <v>0</v>
      </c>
      <c r="AD131" s="153">
        <v>-604.98861551049401</v>
      </c>
      <c r="AE131" s="153">
        <v>8060.7989498729903</v>
      </c>
      <c r="AF131" s="153">
        <v>7455.8103343624998</v>
      </c>
      <c r="AG131" s="153">
        <f t="shared" si="15"/>
        <v>8060.7989498729903</v>
      </c>
      <c r="AH131" s="153">
        <f t="shared" si="16"/>
        <v>68.576710742350201</v>
      </c>
      <c r="AI131" s="153">
        <f t="shared" si="17"/>
        <v>0</v>
      </c>
      <c r="AK131" s="152">
        <v>0.80208333333333304</v>
      </c>
      <c r="AL131" s="153">
        <v>3583.3189321203899</v>
      </c>
      <c r="AM131" s="153">
        <v>4944.0719723377597</v>
      </c>
      <c r="AN131" s="153">
        <v>761.48045066967904</v>
      </c>
      <c r="AO131" s="153">
        <v>408.99083427438501</v>
      </c>
      <c r="AP131" s="153">
        <v>415.10313187847697</v>
      </c>
      <c r="AQ131" s="153">
        <v>68.927709684987093</v>
      </c>
      <c r="AR131" s="153">
        <v>118.591860833425</v>
      </c>
      <c r="AS131" s="153">
        <v>39.769025864762298</v>
      </c>
      <c r="AT131" s="153">
        <v>-2079.4394904678202</v>
      </c>
      <c r="AU131" s="153">
        <v>0</v>
      </c>
      <c r="AV131" s="153">
        <v>-714.618320202419</v>
      </c>
      <c r="AW131" s="153">
        <v>8260.8144271960391</v>
      </c>
      <c r="AX131" s="153">
        <v>7546.1961069936297</v>
      </c>
      <c r="AY131" s="153">
        <f t="shared" si="18"/>
        <v>8260.8144271960391</v>
      </c>
      <c r="AZ131" s="153">
        <f t="shared" si="19"/>
        <v>0</v>
      </c>
      <c r="BA131" s="153">
        <f t="shared" si="20"/>
        <v>-2079.4394904678202</v>
      </c>
    </row>
    <row r="132" spans="1:53" s="147" customFormat="1" x14ac:dyDescent="0.2">
      <c r="A132" s="152">
        <v>0.8125</v>
      </c>
      <c r="B132" s="153">
        <v>3977.1920453491898</v>
      </c>
      <c r="C132" s="153">
        <v>5224.4881452168702</v>
      </c>
      <c r="D132" s="153">
        <v>101.208030424285</v>
      </c>
      <c r="E132" s="153">
        <v>519.92011172301295</v>
      </c>
      <c r="F132" s="153">
        <v>438.11290855621002</v>
      </c>
      <c r="G132" s="153">
        <v>505.90642940934498</v>
      </c>
      <c r="H132" s="153">
        <v>3.6740775221203901</v>
      </c>
      <c r="I132" s="153">
        <v>204.42083574877299</v>
      </c>
      <c r="J132" s="153">
        <v>-1161.10013842539</v>
      </c>
      <c r="K132" s="153">
        <v>0</v>
      </c>
      <c r="L132" s="153">
        <v>-757.82708623252097</v>
      </c>
      <c r="M132" s="153">
        <v>9813.8224455244308</v>
      </c>
      <c r="N132" s="153">
        <v>9055.9953592918991</v>
      </c>
      <c r="O132" s="153">
        <f t="shared" si="12"/>
        <v>9813.8224455244308</v>
      </c>
      <c r="P132" s="153">
        <f t="shared" si="13"/>
        <v>0</v>
      </c>
      <c r="Q132" s="153">
        <f t="shared" si="14"/>
        <v>-1161.10013842539</v>
      </c>
      <c r="S132" s="152">
        <v>0.8125</v>
      </c>
      <c r="T132" s="153">
        <v>3026.39774212773</v>
      </c>
      <c r="U132" s="153">
        <v>3863.4142546814101</v>
      </c>
      <c r="V132" s="153">
        <v>24.020438910857902</v>
      </c>
      <c r="W132" s="153">
        <v>457.27654786688998</v>
      </c>
      <c r="X132" s="153">
        <v>393.35695885793001</v>
      </c>
      <c r="Y132" s="153">
        <v>95.385691086483504</v>
      </c>
      <c r="Z132" s="153">
        <v>85.006663413027795</v>
      </c>
      <c r="AA132" s="153">
        <v>42.5035032439839</v>
      </c>
      <c r="AB132" s="153">
        <v>66.688287965339597</v>
      </c>
      <c r="AC132" s="153">
        <v>0</v>
      </c>
      <c r="AD132" s="153">
        <v>-604.30840039211398</v>
      </c>
      <c r="AE132" s="153">
        <v>8054.05008815366</v>
      </c>
      <c r="AF132" s="153">
        <v>7449.7416877615397</v>
      </c>
      <c r="AG132" s="153">
        <f t="shared" si="15"/>
        <v>8054.05008815366</v>
      </c>
      <c r="AH132" s="153">
        <f t="shared" si="16"/>
        <v>66.688287965339597</v>
      </c>
      <c r="AI132" s="153">
        <f t="shared" si="17"/>
        <v>0</v>
      </c>
      <c r="AK132" s="152">
        <v>0.8125</v>
      </c>
      <c r="AL132" s="153">
        <v>3584.2590980319401</v>
      </c>
      <c r="AM132" s="153">
        <v>4944.0533913318004</v>
      </c>
      <c r="AN132" s="153">
        <v>754.58799033904097</v>
      </c>
      <c r="AO132" s="153">
        <v>408.82299311429301</v>
      </c>
      <c r="AP132" s="153">
        <v>415.34917451582203</v>
      </c>
      <c r="AQ132" s="153">
        <v>68.934282015654304</v>
      </c>
      <c r="AR132" s="153">
        <v>93.121351328378395</v>
      </c>
      <c r="AS132" s="153">
        <v>38.471672288188799</v>
      </c>
      <c r="AT132" s="153">
        <v>-2090.3532709933402</v>
      </c>
      <c r="AU132" s="153">
        <v>0</v>
      </c>
      <c r="AV132" s="153">
        <v>-714.37504434814798</v>
      </c>
      <c r="AW132" s="153">
        <v>8217.2466819717793</v>
      </c>
      <c r="AX132" s="153">
        <v>7502.8716376236398</v>
      </c>
      <c r="AY132" s="153">
        <f t="shared" si="18"/>
        <v>8217.2466819717793</v>
      </c>
      <c r="AZ132" s="153">
        <f t="shared" si="19"/>
        <v>0</v>
      </c>
      <c r="BA132" s="153">
        <f t="shared" si="20"/>
        <v>-2090.3532709933402</v>
      </c>
    </row>
    <row r="133" spans="1:53" s="147" customFormat="1" x14ac:dyDescent="0.2">
      <c r="A133" s="152">
        <v>0.82291666666666696</v>
      </c>
      <c r="B133" s="153">
        <v>3979.45923731531</v>
      </c>
      <c r="C133" s="153">
        <v>5297.4878151354496</v>
      </c>
      <c r="D133" s="153">
        <v>101.288247945444</v>
      </c>
      <c r="E133" s="153">
        <v>519.14428344145699</v>
      </c>
      <c r="F133" s="153">
        <v>433.20283626995399</v>
      </c>
      <c r="G133" s="153">
        <v>503.66264210074002</v>
      </c>
      <c r="H133" s="153">
        <v>3.68519908687944</v>
      </c>
      <c r="I133" s="153">
        <v>215.21476312205999</v>
      </c>
      <c r="J133" s="153">
        <v>-1220.1192467513199</v>
      </c>
      <c r="K133" s="153">
        <v>0</v>
      </c>
      <c r="L133" s="153">
        <v>-764.92192256059195</v>
      </c>
      <c r="M133" s="153">
        <v>9833.0257776659691</v>
      </c>
      <c r="N133" s="153">
        <v>9068.1038551053807</v>
      </c>
      <c r="O133" s="153">
        <f t="shared" si="12"/>
        <v>9833.0257776659691</v>
      </c>
      <c r="P133" s="153">
        <f t="shared" si="13"/>
        <v>0</v>
      </c>
      <c r="Q133" s="153">
        <f t="shared" si="14"/>
        <v>-1220.1192467513199</v>
      </c>
      <c r="S133" s="152">
        <v>0.82291666666666696</v>
      </c>
      <c r="T133" s="153">
        <v>3025.2975802432102</v>
      </c>
      <c r="U133" s="153">
        <v>3878.6596830268099</v>
      </c>
      <c r="V133" s="153">
        <v>23.987132573657298</v>
      </c>
      <c r="W133" s="153">
        <v>458.45192141825601</v>
      </c>
      <c r="X133" s="153">
        <v>393.37556813953103</v>
      </c>
      <c r="Y133" s="153">
        <v>125.883829330189</v>
      </c>
      <c r="Z133" s="153">
        <v>62.774486956098997</v>
      </c>
      <c r="AA133" s="153">
        <v>41.783207555527703</v>
      </c>
      <c r="AB133" s="153">
        <v>43.123305068076697</v>
      </c>
      <c r="AC133" s="153">
        <v>0</v>
      </c>
      <c r="AD133" s="153">
        <v>-606.10141252949802</v>
      </c>
      <c r="AE133" s="153">
        <v>8053.3367143113501</v>
      </c>
      <c r="AF133" s="153">
        <v>7447.2353017818496</v>
      </c>
      <c r="AG133" s="153">
        <f t="shared" si="15"/>
        <v>8053.3367143113501</v>
      </c>
      <c r="AH133" s="153">
        <f t="shared" si="16"/>
        <v>43.123305068076697</v>
      </c>
      <c r="AI133" s="153">
        <f t="shared" si="17"/>
        <v>0</v>
      </c>
      <c r="AK133" s="152">
        <v>0.82291666666666696</v>
      </c>
      <c r="AL133" s="153">
        <v>3584.9125680391398</v>
      </c>
      <c r="AM133" s="153">
        <v>4942.7309442396199</v>
      </c>
      <c r="AN133" s="153">
        <v>758.75288005452501</v>
      </c>
      <c r="AO133" s="153">
        <v>407.652989632909</v>
      </c>
      <c r="AP133" s="153">
        <v>410.65883384243898</v>
      </c>
      <c r="AQ133" s="153">
        <v>69.827996654505</v>
      </c>
      <c r="AR133" s="153">
        <v>75.109753517887199</v>
      </c>
      <c r="AS133" s="153">
        <v>38.955131470755497</v>
      </c>
      <c r="AT133" s="153">
        <v>-2093.76560036924</v>
      </c>
      <c r="AU133" s="153">
        <v>0</v>
      </c>
      <c r="AV133" s="153">
        <v>-714.09470120498395</v>
      </c>
      <c r="AW133" s="153">
        <v>8194.8354970825403</v>
      </c>
      <c r="AX133" s="153">
        <v>7480.7407958775602</v>
      </c>
      <c r="AY133" s="153">
        <f t="shared" si="18"/>
        <v>8194.8354970825403</v>
      </c>
      <c r="AZ133" s="153">
        <f t="shared" si="19"/>
        <v>0</v>
      </c>
      <c r="BA133" s="153">
        <f t="shared" si="20"/>
        <v>-2093.76560036924</v>
      </c>
    </row>
    <row r="134" spans="1:53" s="147" customFormat="1" x14ac:dyDescent="0.2">
      <c r="A134" s="152">
        <v>0.83333333333333304</v>
      </c>
      <c r="B134" s="153">
        <v>3980.9461978584</v>
      </c>
      <c r="C134" s="153">
        <v>5264.9033118176603</v>
      </c>
      <c r="D134" s="153">
        <v>101.22139933113</v>
      </c>
      <c r="E134" s="153">
        <v>513.25106278695398</v>
      </c>
      <c r="F134" s="153">
        <v>387.46054195640301</v>
      </c>
      <c r="G134" s="153">
        <v>456.98783743005998</v>
      </c>
      <c r="H134" s="153">
        <v>3.7517689400337799</v>
      </c>
      <c r="I134" s="153">
        <v>206.10554564592999</v>
      </c>
      <c r="J134" s="153">
        <v>-1208.5362985417401</v>
      </c>
      <c r="K134" s="153">
        <v>0</v>
      </c>
      <c r="L134" s="153">
        <v>-760.49607975999095</v>
      </c>
      <c r="M134" s="153">
        <v>9706.0913672248298</v>
      </c>
      <c r="N134" s="153">
        <v>8945.5952874648392</v>
      </c>
      <c r="O134" s="153">
        <f t="shared" si="12"/>
        <v>9706.0913672248298</v>
      </c>
      <c r="P134" s="153">
        <f t="shared" si="13"/>
        <v>0</v>
      </c>
      <c r="Q134" s="153">
        <f t="shared" si="14"/>
        <v>-1208.5362985417401</v>
      </c>
      <c r="S134" s="152">
        <v>0.83333333333333304</v>
      </c>
      <c r="T134" s="153">
        <v>3023.9307124472798</v>
      </c>
      <c r="U134" s="153">
        <v>3893.60545009712</v>
      </c>
      <c r="V134" s="153">
        <v>24.0137776434178</v>
      </c>
      <c r="W134" s="153">
        <v>454.562466610927</v>
      </c>
      <c r="X134" s="153">
        <v>391.33493207212899</v>
      </c>
      <c r="Y134" s="153">
        <v>158.633775406289</v>
      </c>
      <c r="Z134" s="153">
        <v>44.747304192076903</v>
      </c>
      <c r="AA134" s="153">
        <v>41.108581469602903</v>
      </c>
      <c r="AB134" s="153">
        <v>-68.4591991079282</v>
      </c>
      <c r="AC134" s="153">
        <v>0</v>
      </c>
      <c r="AD134" s="153">
        <v>-607.57148280874901</v>
      </c>
      <c r="AE134" s="153">
        <v>7963.4778008309104</v>
      </c>
      <c r="AF134" s="153">
        <v>7355.9063180221601</v>
      </c>
      <c r="AG134" s="153">
        <f t="shared" si="15"/>
        <v>7963.4778008309104</v>
      </c>
      <c r="AH134" s="153">
        <f t="shared" si="16"/>
        <v>0</v>
      </c>
      <c r="AI134" s="153">
        <f t="shared" si="17"/>
        <v>-68.4591991079282</v>
      </c>
      <c r="AK134" s="152">
        <v>0.83333333333333304</v>
      </c>
      <c r="AL134" s="153">
        <v>3585.13261622148</v>
      </c>
      <c r="AM134" s="153">
        <v>4949.6262435359104</v>
      </c>
      <c r="AN134" s="153">
        <v>785.460350318564</v>
      </c>
      <c r="AO134" s="153">
        <v>402.48174519542403</v>
      </c>
      <c r="AP134" s="153">
        <v>357.82701302568898</v>
      </c>
      <c r="AQ134" s="153">
        <v>270.86731881898601</v>
      </c>
      <c r="AR134" s="153">
        <v>57.781106467605298</v>
      </c>
      <c r="AS134" s="153">
        <v>36.963899758196099</v>
      </c>
      <c r="AT134" s="153">
        <v>-2326.3513339393598</v>
      </c>
      <c r="AU134" s="153">
        <v>0</v>
      </c>
      <c r="AV134" s="153">
        <v>-716.62617153150495</v>
      </c>
      <c r="AW134" s="153">
        <v>8119.78895940249</v>
      </c>
      <c r="AX134" s="153">
        <v>7403.1627878709896</v>
      </c>
      <c r="AY134" s="153">
        <f t="shared" si="18"/>
        <v>8119.78895940249</v>
      </c>
      <c r="AZ134" s="153">
        <f t="shared" si="19"/>
        <v>0</v>
      </c>
      <c r="BA134" s="153">
        <f t="shared" si="20"/>
        <v>-2326.3513339393598</v>
      </c>
    </row>
    <row r="135" spans="1:53" s="147" customFormat="1" x14ac:dyDescent="0.2">
      <c r="A135" s="152">
        <v>0.84375</v>
      </c>
      <c r="B135" s="153">
        <v>3984.1335442362802</v>
      </c>
      <c r="C135" s="153">
        <v>5192.7875100285901</v>
      </c>
      <c r="D135" s="153">
        <v>101.314986269146</v>
      </c>
      <c r="E135" s="153">
        <v>513.49988023569597</v>
      </c>
      <c r="F135" s="153">
        <v>382.56942831740901</v>
      </c>
      <c r="G135" s="153">
        <v>459.82037485233298</v>
      </c>
      <c r="H135" s="153">
        <v>1.2545925121988599</v>
      </c>
      <c r="I135" s="153">
        <v>196.02553049248201</v>
      </c>
      <c r="J135" s="153">
        <v>-1253.5009913378699</v>
      </c>
      <c r="K135" s="153">
        <v>0</v>
      </c>
      <c r="L135" s="153">
        <v>-753.67634929686403</v>
      </c>
      <c r="M135" s="153">
        <v>9577.9048556062698</v>
      </c>
      <c r="N135" s="153">
        <v>8824.2285063094005</v>
      </c>
      <c r="O135" s="153">
        <f t="shared" si="12"/>
        <v>9577.9048556062698</v>
      </c>
      <c r="P135" s="153">
        <f t="shared" si="13"/>
        <v>0</v>
      </c>
      <c r="Q135" s="153">
        <f t="shared" si="14"/>
        <v>-1253.5009913378699</v>
      </c>
      <c r="S135" s="152">
        <v>0.84375</v>
      </c>
      <c r="T135" s="153">
        <v>3023.2639313903401</v>
      </c>
      <c r="U135" s="153">
        <v>3897.70866323168</v>
      </c>
      <c r="V135" s="153">
        <v>24.080390317819099</v>
      </c>
      <c r="W135" s="153">
        <v>456.77994539077702</v>
      </c>
      <c r="X135" s="153">
        <v>391.32876748022397</v>
      </c>
      <c r="Y135" s="153">
        <v>153.346641188154</v>
      </c>
      <c r="Z135" s="153">
        <v>31.1020657885711</v>
      </c>
      <c r="AA135" s="153">
        <v>40.951494733410797</v>
      </c>
      <c r="AB135" s="153">
        <v>-121.72217895948</v>
      </c>
      <c r="AC135" s="153">
        <v>0</v>
      </c>
      <c r="AD135" s="153">
        <v>-607.93386162975605</v>
      </c>
      <c r="AE135" s="153">
        <v>7896.8397205615001</v>
      </c>
      <c r="AF135" s="153">
        <v>7288.9058589317401</v>
      </c>
      <c r="AG135" s="153">
        <f t="shared" si="15"/>
        <v>7896.8397205615001</v>
      </c>
      <c r="AH135" s="153">
        <f t="shared" si="16"/>
        <v>0</v>
      </c>
      <c r="AI135" s="153">
        <f t="shared" si="17"/>
        <v>-121.72217895948</v>
      </c>
      <c r="AK135" s="152">
        <v>0.84375</v>
      </c>
      <c r="AL135" s="153">
        <v>3584.21911591048</v>
      </c>
      <c r="AM135" s="153">
        <v>4949.81897205511</v>
      </c>
      <c r="AN135" s="153">
        <v>790.68819637780496</v>
      </c>
      <c r="AO135" s="153">
        <v>404.37989269428601</v>
      </c>
      <c r="AP135" s="153">
        <v>350.46067716039101</v>
      </c>
      <c r="AQ135" s="153">
        <v>313.22549362234901</v>
      </c>
      <c r="AR135" s="153">
        <v>43.194760592165899</v>
      </c>
      <c r="AS135" s="153">
        <v>32.706725937221201</v>
      </c>
      <c r="AT135" s="153">
        <v>-2397.6611001426099</v>
      </c>
      <c r="AU135" s="153">
        <v>0</v>
      </c>
      <c r="AV135" s="153">
        <v>-717.06832578382796</v>
      </c>
      <c r="AW135" s="153">
        <v>8071.0327342071996</v>
      </c>
      <c r="AX135" s="153">
        <v>7353.9644084233696</v>
      </c>
      <c r="AY135" s="153">
        <f t="shared" si="18"/>
        <v>8071.0327342071996</v>
      </c>
      <c r="AZ135" s="153">
        <f t="shared" si="19"/>
        <v>0</v>
      </c>
      <c r="BA135" s="153">
        <f t="shared" si="20"/>
        <v>-2397.6611001426099</v>
      </c>
    </row>
    <row r="136" spans="1:53" s="147" customFormat="1" x14ac:dyDescent="0.2">
      <c r="A136" s="152">
        <v>0.85416666666666696</v>
      </c>
      <c r="B136" s="153">
        <v>3982.41316707744</v>
      </c>
      <c r="C136" s="153">
        <v>5159.3430794207297</v>
      </c>
      <c r="D136" s="153">
        <v>101.388518571866</v>
      </c>
      <c r="E136" s="153">
        <v>513.17683453907398</v>
      </c>
      <c r="F136" s="153">
        <v>382.65496623843802</v>
      </c>
      <c r="G136" s="153">
        <v>437.48058486169703</v>
      </c>
      <c r="H136" s="153">
        <v>0</v>
      </c>
      <c r="I136" s="153">
        <v>194.30246759715001</v>
      </c>
      <c r="J136" s="153">
        <v>-1385.18175504634</v>
      </c>
      <c r="K136" s="153">
        <v>0</v>
      </c>
      <c r="L136" s="153">
        <v>-750.06240106355699</v>
      </c>
      <c r="M136" s="153">
        <v>9385.5778632600504</v>
      </c>
      <c r="N136" s="153">
        <v>8635.5154621964903</v>
      </c>
      <c r="O136" s="153">
        <f t="shared" si="12"/>
        <v>9385.5778632600504</v>
      </c>
      <c r="P136" s="153">
        <f t="shared" si="13"/>
        <v>0</v>
      </c>
      <c r="Q136" s="153">
        <f t="shared" si="14"/>
        <v>-1385.18175504634</v>
      </c>
      <c r="S136" s="152">
        <v>0.85416666666666696</v>
      </c>
      <c r="T136" s="153">
        <v>3024.50408783285</v>
      </c>
      <c r="U136" s="153">
        <v>3869.1449339796</v>
      </c>
      <c r="V136" s="153">
        <v>24.080390317819099</v>
      </c>
      <c r="W136" s="153">
        <v>455.828673090476</v>
      </c>
      <c r="X136" s="153">
        <v>391.11405915050801</v>
      </c>
      <c r="Y136" s="153">
        <v>148.171437617827</v>
      </c>
      <c r="Z136" s="153">
        <v>20.951240143732502</v>
      </c>
      <c r="AA136" s="153">
        <v>44.520250215667602</v>
      </c>
      <c r="AB136" s="153">
        <v>-133.08842478319201</v>
      </c>
      <c r="AC136" s="153">
        <v>0</v>
      </c>
      <c r="AD136" s="153">
        <v>-604.92247754745404</v>
      </c>
      <c r="AE136" s="153">
        <v>7845.2266475652896</v>
      </c>
      <c r="AF136" s="153">
        <v>7240.3041700178401</v>
      </c>
      <c r="AG136" s="153">
        <f t="shared" si="15"/>
        <v>7845.2266475652896</v>
      </c>
      <c r="AH136" s="153">
        <f t="shared" si="16"/>
        <v>0</v>
      </c>
      <c r="AI136" s="153">
        <f t="shared" si="17"/>
        <v>-133.08842478319201</v>
      </c>
      <c r="AK136" s="152">
        <v>0.85416666666666696</v>
      </c>
      <c r="AL136" s="153">
        <v>3583.06551123895</v>
      </c>
      <c r="AM136" s="153">
        <v>4944.0769799847503</v>
      </c>
      <c r="AN136" s="153">
        <v>777.99295826745697</v>
      </c>
      <c r="AO136" s="153">
        <v>403.72081373536099</v>
      </c>
      <c r="AP136" s="153">
        <v>350.05678535196103</v>
      </c>
      <c r="AQ136" s="153">
        <v>317.76975215015301</v>
      </c>
      <c r="AR136" s="153">
        <v>31.945487406117199</v>
      </c>
      <c r="AS136" s="153">
        <v>37.1762527132096</v>
      </c>
      <c r="AT136" s="153">
        <v>-2470.0518215572201</v>
      </c>
      <c r="AU136" s="153">
        <v>0</v>
      </c>
      <c r="AV136" s="153">
        <v>-716.30760728169798</v>
      </c>
      <c r="AW136" s="153">
        <v>7975.7527192907401</v>
      </c>
      <c r="AX136" s="153">
        <v>7259.4451120090398</v>
      </c>
      <c r="AY136" s="153">
        <f t="shared" si="18"/>
        <v>7975.7527192907401</v>
      </c>
      <c r="AZ136" s="153">
        <f t="shared" si="19"/>
        <v>0</v>
      </c>
      <c r="BA136" s="153">
        <f t="shared" si="20"/>
        <v>-2470.0518215572201</v>
      </c>
    </row>
    <row r="137" spans="1:53" s="147" customFormat="1" x14ac:dyDescent="0.2">
      <c r="A137" s="152">
        <v>0.86458333333333304</v>
      </c>
      <c r="B137" s="153">
        <v>3981.10624240781</v>
      </c>
      <c r="C137" s="153">
        <v>5080.04719925054</v>
      </c>
      <c r="D137" s="153">
        <v>101.341726122879</v>
      </c>
      <c r="E137" s="153">
        <v>512.42687274640798</v>
      </c>
      <c r="F137" s="153">
        <v>381.39367946262797</v>
      </c>
      <c r="G137" s="153">
        <v>363.27190127262497</v>
      </c>
      <c r="H137" s="153">
        <v>0</v>
      </c>
      <c r="I137" s="153">
        <v>202.44503067612601</v>
      </c>
      <c r="J137" s="153">
        <v>-1328.7718042833201</v>
      </c>
      <c r="K137" s="153">
        <v>0</v>
      </c>
      <c r="L137" s="153">
        <v>-741.52699474581095</v>
      </c>
      <c r="M137" s="153">
        <v>9293.2608476557107</v>
      </c>
      <c r="N137" s="153">
        <v>8551.7338529098997</v>
      </c>
      <c r="O137" s="153">
        <f t="shared" si="12"/>
        <v>9293.2608476557107</v>
      </c>
      <c r="P137" s="153">
        <f t="shared" si="13"/>
        <v>0</v>
      </c>
      <c r="Q137" s="153">
        <f t="shared" si="14"/>
        <v>-1328.7718042833201</v>
      </c>
      <c r="S137" s="152">
        <v>0.86458333333333304</v>
      </c>
      <c r="T137" s="153">
        <v>3024.4174214343998</v>
      </c>
      <c r="U137" s="153">
        <v>3841.6254623577302</v>
      </c>
      <c r="V137" s="153">
        <v>24.0137776434178</v>
      </c>
      <c r="W137" s="153">
        <v>460.77836359254201</v>
      </c>
      <c r="X137" s="153">
        <v>391.43206824408901</v>
      </c>
      <c r="Y137" s="153">
        <v>85.502766450720301</v>
      </c>
      <c r="Z137" s="153">
        <v>17.0313333573352</v>
      </c>
      <c r="AA137" s="153">
        <v>46.719821665670601</v>
      </c>
      <c r="AB137" s="153">
        <v>-25.4980123717908</v>
      </c>
      <c r="AC137" s="153">
        <v>0</v>
      </c>
      <c r="AD137" s="153">
        <v>-601.62864408336304</v>
      </c>
      <c r="AE137" s="153">
        <v>7866.0230023741096</v>
      </c>
      <c r="AF137" s="153">
        <v>7264.3943582907496</v>
      </c>
      <c r="AG137" s="153">
        <f t="shared" si="15"/>
        <v>7866.0230023741096</v>
      </c>
      <c r="AH137" s="153">
        <f t="shared" si="16"/>
        <v>0</v>
      </c>
      <c r="AI137" s="153">
        <f t="shared" si="17"/>
        <v>-25.4980123717908</v>
      </c>
      <c r="AK137" s="152">
        <v>0.86458333333333304</v>
      </c>
      <c r="AL137" s="153">
        <v>3582.1186382288502</v>
      </c>
      <c r="AM137" s="153">
        <v>4937.1999322439597</v>
      </c>
      <c r="AN137" s="153">
        <v>778.460923954186</v>
      </c>
      <c r="AO137" s="153">
        <v>403.07069035324201</v>
      </c>
      <c r="AP137" s="153">
        <v>347.47091114723702</v>
      </c>
      <c r="AQ137" s="153">
        <v>320.75318016041899</v>
      </c>
      <c r="AR137" s="153">
        <v>23.7342357409483</v>
      </c>
      <c r="AS137" s="153">
        <v>42.567540610374301</v>
      </c>
      <c r="AT137" s="153">
        <v>-2511.9030225738102</v>
      </c>
      <c r="AU137" s="153">
        <v>0</v>
      </c>
      <c r="AV137" s="153">
        <v>-715.58731665440405</v>
      </c>
      <c r="AW137" s="153">
        <v>7923.4730298654003</v>
      </c>
      <c r="AX137" s="153">
        <v>7207.8857132109997</v>
      </c>
      <c r="AY137" s="153">
        <f t="shared" si="18"/>
        <v>7923.4730298654003</v>
      </c>
      <c r="AZ137" s="153">
        <f t="shared" si="19"/>
        <v>0</v>
      </c>
      <c r="BA137" s="153">
        <f t="shared" si="20"/>
        <v>-2511.9030225738102</v>
      </c>
    </row>
    <row r="138" spans="1:53" s="147" customFormat="1" x14ac:dyDescent="0.2">
      <c r="A138" s="152">
        <v>0.875</v>
      </c>
      <c r="B138" s="153">
        <v>3980.75281272947</v>
      </c>
      <c r="C138" s="153">
        <v>5210.8294517566801</v>
      </c>
      <c r="D138" s="153">
        <v>101.301616852289</v>
      </c>
      <c r="E138" s="153">
        <v>482.89069317504698</v>
      </c>
      <c r="F138" s="153">
        <v>371.00465570541098</v>
      </c>
      <c r="G138" s="153">
        <v>0</v>
      </c>
      <c r="H138" s="153">
        <v>0</v>
      </c>
      <c r="I138" s="153">
        <v>204.84114073383901</v>
      </c>
      <c r="J138" s="153">
        <v>-1167.93434020105</v>
      </c>
      <c r="K138" s="153">
        <v>0</v>
      </c>
      <c r="L138" s="153">
        <v>-747.55865001563302</v>
      </c>
      <c r="M138" s="153">
        <v>9183.6860307516799</v>
      </c>
      <c r="N138" s="153">
        <v>8436.1273807360503</v>
      </c>
      <c r="O138" s="153">
        <f t="shared" si="12"/>
        <v>9183.6860307516799</v>
      </c>
      <c r="P138" s="153">
        <f t="shared" si="13"/>
        <v>0</v>
      </c>
      <c r="Q138" s="153">
        <f t="shared" si="14"/>
        <v>-1167.93434020105</v>
      </c>
      <c r="S138" s="152">
        <v>0.875</v>
      </c>
      <c r="T138" s="153">
        <v>3024.1573896821601</v>
      </c>
      <c r="U138" s="153">
        <v>3926.5380095963601</v>
      </c>
      <c r="V138" s="153">
        <v>23.980471306217201</v>
      </c>
      <c r="W138" s="153">
        <v>446.09054805049402</v>
      </c>
      <c r="X138" s="153">
        <v>376.78589839590899</v>
      </c>
      <c r="Y138" s="153">
        <v>69.147547800629098</v>
      </c>
      <c r="Z138" s="153">
        <v>16.563035628957799</v>
      </c>
      <c r="AA138" s="153">
        <v>52.405447681621403</v>
      </c>
      <c r="AB138" s="153">
        <v>-15.268085939167999</v>
      </c>
      <c r="AC138" s="153">
        <v>0</v>
      </c>
      <c r="AD138" s="153">
        <v>-609.15745551336101</v>
      </c>
      <c r="AE138" s="153">
        <v>7920.4002622031803</v>
      </c>
      <c r="AF138" s="153">
        <v>7311.2428066898201</v>
      </c>
      <c r="AG138" s="153">
        <f t="shared" si="15"/>
        <v>7920.4002622031803</v>
      </c>
      <c r="AH138" s="153">
        <f t="shared" si="16"/>
        <v>0</v>
      </c>
      <c r="AI138" s="153">
        <f t="shared" si="17"/>
        <v>-15.268085939167999</v>
      </c>
      <c r="AK138" s="152">
        <v>0.875</v>
      </c>
      <c r="AL138" s="153">
        <v>3582.1519946485901</v>
      </c>
      <c r="AM138" s="153">
        <v>4984.4456320563004</v>
      </c>
      <c r="AN138" s="153">
        <v>804.34610430979399</v>
      </c>
      <c r="AO138" s="153">
        <v>376.48764793173098</v>
      </c>
      <c r="AP138" s="153">
        <v>325.90801490547602</v>
      </c>
      <c r="AQ138" s="153">
        <v>396.83717728143802</v>
      </c>
      <c r="AR138" s="153">
        <v>14.4164542965077</v>
      </c>
      <c r="AS138" s="153">
        <v>47.3721731315837</v>
      </c>
      <c r="AT138" s="153">
        <v>-2570.2607744832999</v>
      </c>
      <c r="AU138" s="153">
        <v>0</v>
      </c>
      <c r="AV138" s="153">
        <v>-719.438235551204</v>
      </c>
      <c r="AW138" s="153">
        <v>7961.7044240781197</v>
      </c>
      <c r="AX138" s="153">
        <v>7242.2661885269099</v>
      </c>
      <c r="AY138" s="153">
        <f t="shared" si="18"/>
        <v>7961.7044240781197</v>
      </c>
      <c r="AZ138" s="153">
        <f t="shared" si="19"/>
        <v>0</v>
      </c>
      <c r="BA138" s="153">
        <f t="shared" si="20"/>
        <v>-2570.2607744832999</v>
      </c>
    </row>
    <row r="139" spans="1:53" s="147" customFormat="1" x14ac:dyDescent="0.2">
      <c r="A139" s="152">
        <v>0.88541666666666696</v>
      </c>
      <c r="B139" s="153">
        <v>3994.4157919821</v>
      </c>
      <c r="C139" s="153">
        <v>5121.2882754149696</v>
      </c>
      <c r="D139" s="153">
        <v>101.381833863438</v>
      </c>
      <c r="E139" s="153">
        <v>481.70464874534503</v>
      </c>
      <c r="F139" s="153">
        <v>369.96344715263899</v>
      </c>
      <c r="G139" s="153">
        <v>0</v>
      </c>
      <c r="H139" s="153">
        <v>0</v>
      </c>
      <c r="I139" s="153">
        <v>196.76072581367799</v>
      </c>
      <c r="J139" s="153">
        <v>-1186.94836163881</v>
      </c>
      <c r="K139" s="153">
        <v>0</v>
      </c>
      <c r="L139" s="153">
        <v>-739.60699152187601</v>
      </c>
      <c r="M139" s="153">
        <v>9078.5663613333509</v>
      </c>
      <c r="N139" s="153">
        <v>8338.9593698114804</v>
      </c>
      <c r="O139" s="153">
        <f t="shared" si="12"/>
        <v>9078.5663613333509</v>
      </c>
      <c r="P139" s="153">
        <f t="shared" si="13"/>
        <v>0</v>
      </c>
      <c r="Q139" s="153">
        <f t="shared" si="14"/>
        <v>-1186.94836163881</v>
      </c>
      <c r="S139" s="152">
        <v>0.88541666666666696</v>
      </c>
      <c r="T139" s="153">
        <v>3025.5776344729302</v>
      </c>
      <c r="U139" s="153">
        <v>3887.4995915804602</v>
      </c>
      <c r="V139" s="153">
        <v>24.000455108537601</v>
      </c>
      <c r="W139" s="153">
        <v>443.53226336266403</v>
      </c>
      <c r="X139" s="153">
        <v>376.86398251370701</v>
      </c>
      <c r="Y139" s="153">
        <v>36.963849136501999</v>
      </c>
      <c r="Z139" s="153">
        <v>16.144738321385798</v>
      </c>
      <c r="AA139" s="153">
        <v>57.642429319563902</v>
      </c>
      <c r="AB139" s="153">
        <v>20.370298004368401</v>
      </c>
      <c r="AC139" s="153">
        <v>0</v>
      </c>
      <c r="AD139" s="153">
        <v>-604.73541397566396</v>
      </c>
      <c r="AE139" s="153">
        <v>7888.5952418201196</v>
      </c>
      <c r="AF139" s="153">
        <v>7283.8598278444497</v>
      </c>
      <c r="AG139" s="153">
        <f t="shared" si="15"/>
        <v>7888.5952418201196</v>
      </c>
      <c r="AH139" s="153">
        <f t="shared" si="16"/>
        <v>20.370298004368401</v>
      </c>
      <c r="AI139" s="153">
        <f t="shared" si="17"/>
        <v>0</v>
      </c>
      <c r="AK139" s="152">
        <v>0.88541666666666696</v>
      </c>
      <c r="AL139" s="153">
        <v>3581.0584608354402</v>
      </c>
      <c r="AM139" s="153">
        <v>4953.34106103473</v>
      </c>
      <c r="AN139" s="153">
        <v>800.95669487698899</v>
      </c>
      <c r="AO139" s="153">
        <v>365.33843574304302</v>
      </c>
      <c r="AP139" s="153">
        <v>325.58943521758499</v>
      </c>
      <c r="AQ139" s="153">
        <v>403.74374472964797</v>
      </c>
      <c r="AR139" s="153">
        <v>11.0034697149795</v>
      </c>
      <c r="AS139" s="153">
        <v>56.828813761777297</v>
      </c>
      <c r="AT139" s="153">
        <v>-2566.9007686074001</v>
      </c>
      <c r="AU139" s="153">
        <v>0</v>
      </c>
      <c r="AV139" s="153">
        <v>-715.810591381167</v>
      </c>
      <c r="AW139" s="153">
        <v>7930.9593473067998</v>
      </c>
      <c r="AX139" s="153">
        <v>7215.1487559256302</v>
      </c>
      <c r="AY139" s="153">
        <f t="shared" si="18"/>
        <v>7930.9593473067998</v>
      </c>
      <c r="AZ139" s="153">
        <f t="shared" si="19"/>
        <v>0</v>
      </c>
      <c r="BA139" s="153">
        <f t="shared" si="20"/>
        <v>-2566.9007686074001</v>
      </c>
    </row>
    <row r="140" spans="1:53" s="147" customFormat="1" x14ac:dyDescent="0.2">
      <c r="A140" s="152">
        <v>0.89583333333333304</v>
      </c>
      <c r="B140" s="153">
        <v>4000.3170419969301</v>
      </c>
      <c r="C140" s="153">
        <v>5029.6407662379597</v>
      </c>
      <c r="D140" s="153">
        <v>101.421943134028</v>
      </c>
      <c r="E140" s="153">
        <v>484.56546193836999</v>
      </c>
      <c r="F140" s="153">
        <v>369.73051395539301</v>
      </c>
      <c r="G140" s="153">
        <v>0</v>
      </c>
      <c r="H140" s="153">
        <v>0</v>
      </c>
      <c r="I140" s="153">
        <v>194.856845788659</v>
      </c>
      <c r="J140" s="153">
        <v>-1323.93854734711</v>
      </c>
      <c r="K140" s="153">
        <v>0</v>
      </c>
      <c r="L140" s="153">
        <v>-731.33875430143803</v>
      </c>
      <c r="M140" s="153">
        <v>8856.5940257042294</v>
      </c>
      <c r="N140" s="153">
        <v>8125.2552714027897</v>
      </c>
      <c r="O140" s="153">
        <f t="shared" si="12"/>
        <v>8856.5940257042294</v>
      </c>
      <c r="P140" s="153">
        <f t="shared" si="13"/>
        <v>0</v>
      </c>
      <c r="Q140" s="153">
        <f t="shared" si="14"/>
        <v>-1323.93854734711</v>
      </c>
      <c r="S140" s="152">
        <v>0.89583333333333304</v>
      </c>
      <c r="T140" s="153">
        <v>3027.3178970561898</v>
      </c>
      <c r="U140" s="153">
        <v>3855.4826087208999</v>
      </c>
      <c r="V140" s="153">
        <v>23.9937938410974</v>
      </c>
      <c r="W140" s="153">
        <v>437.78781463510501</v>
      </c>
      <c r="X140" s="153">
        <v>377.08932380190902</v>
      </c>
      <c r="Y140" s="153">
        <v>0</v>
      </c>
      <c r="Z140" s="153">
        <v>15.097587036758799</v>
      </c>
      <c r="AA140" s="153">
        <v>61.091152802954397</v>
      </c>
      <c r="AB140" s="153">
        <v>-41.690055888078</v>
      </c>
      <c r="AC140" s="153">
        <v>0</v>
      </c>
      <c r="AD140" s="153">
        <v>-600.76664666655597</v>
      </c>
      <c r="AE140" s="153">
        <v>7756.1701220068298</v>
      </c>
      <c r="AF140" s="153">
        <v>7155.4034753402702</v>
      </c>
      <c r="AG140" s="153">
        <f t="shared" si="15"/>
        <v>7756.1701220068298</v>
      </c>
      <c r="AH140" s="153">
        <f t="shared" si="16"/>
        <v>0</v>
      </c>
      <c r="AI140" s="153">
        <f t="shared" si="17"/>
        <v>-41.690055888078</v>
      </c>
      <c r="AK140" s="152">
        <v>0.89583333333333304</v>
      </c>
      <c r="AL140" s="153">
        <v>3581.8386005849502</v>
      </c>
      <c r="AM140" s="153">
        <v>4934.75264244561</v>
      </c>
      <c r="AN140" s="153">
        <v>779.37011687946199</v>
      </c>
      <c r="AO140" s="153">
        <v>360.47636759593797</v>
      </c>
      <c r="AP140" s="153">
        <v>325.46937693796002</v>
      </c>
      <c r="AQ140" s="153">
        <v>400.34631754377102</v>
      </c>
      <c r="AR140" s="153">
        <v>11.1931639507361</v>
      </c>
      <c r="AS140" s="153">
        <v>60.3374013799503</v>
      </c>
      <c r="AT140" s="153">
        <v>-2657.9349970529802</v>
      </c>
      <c r="AU140" s="153">
        <v>0</v>
      </c>
      <c r="AV140" s="153">
        <v>-713.52793020282797</v>
      </c>
      <c r="AW140" s="153">
        <v>7795.8489902653901</v>
      </c>
      <c r="AX140" s="153">
        <v>7082.3210600625598</v>
      </c>
      <c r="AY140" s="153">
        <f t="shared" si="18"/>
        <v>7795.8489902653901</v>
      </c>
      <c r="AZ140" s="153">
        <f t="shared" si="19"/>
        <v>0</v>
      </c>
      <c r="BA140" s="153">
        <f t="shared" si="20"/>
        <v>-2657.9349970529802</v>
      </c>
    </row>
    <row r="141" spans="1:53" s="147" customFormat="1" x14ac:dyDescent="0.2">
      <c r="A141" s="152">
        <v>0.90625</v>
      </c>
      <c r="B141" s="153">
        <v>4003.0443762872501</v>
      </c>
      <c r="C141" s="153">
        <v>4867.4681544569703</v>
      </c>
      <c r="D141" s="153">
        <v>98.326876210819606</v>
      </c>
      <c r="E141" s="153">
        <v>479.13337896229302</v>
      </c>
      <c r="F141" s="153">
        <v>369.40459289606099</v>
      </c>
      <c r="G141" s="153">
        <v>0</v>
      </c>
      <c r="H141" s="153">
        <v>0</v>
      </c>
      <c r="I141" s="153">
        <v>195.40238219942501</v>
      </c>
      <c r="J141" s="153">
        <v>-1330.7040843396601</v>
      </c>
      <c r="K141" s="153">
        <v>0</v>
      </c>
      <c r="L141" s="153">
        <v>-715.71404791716498</v>
      </c>
      <c r="M141" s="153">
        <v>8682.0756766731593</v>
      </c>
      <c r="N141" s="153">
        <v>7966.3616287559898</v>
      </c>
      <c r="O141" s="153">
        <f t="shared" si="12"/>
        <v>8682.0756766731593</v>
      </c>
      <c r="P141" s="153">
        <f t="shared" si="13"/>
        <v>0</v>
      </c>
      <c r="Q141" s="153">
        <f t="shared" si="14"/>
        <v>-1330.7040843396601</v>
      </c>
      <c r="S141" s="152">
        <v>0.90625</v>
      </c>
      <c r="T141" s="153">
        <v>3027.15117330469</v>
      </c>
      <c r="U141" s="153">
        <v>3824.9357492177</v>
      </c>
      <c r="V141" s="153">
        <v>24.027100178298099</v>
      </c>
      <c r="W141" s="153">
        <v>429.29816096923901</v>
      </c>
      <c r="X141" s="153">
        <v>369.99589345525698</v>
      </c>
      <c r="Y141" s="153">
        <v>0</v>
      </c>
      <c r="Z141" s="153">
        <v>0</v>
      </c>
      <c r="AA141" s="153">
        <v>63.683412932542602</v>
      </c>
      <c r="AB141" s="153">
        <v>-141.529963702939</v>
      </c>
      <c r="AC141" s="153">
        <v>0</v>
      </c>
      <c r="AD141" s="153">
        <v>-596.96002479442598</v>
      </c>
      <c r="AE141" s="153">
        <v>7597.5615263547897</v>
      </c>
      <c r="AF141" s="153">
        <v>7000.6015015603598</v>
      </c>
      <c r="AG141" s="153">
        <f t="shared" si="15"/>
        <v>7597.5615263547897</v>
      </c>
      <c r="AH141" s="153">
        <f t="shared" si="16"/>
        <v>0</v>
      </c>
      <c r="AI141" s="153">
        <f t="shared" si="17"/>
        <v>-141.529963702939</v>
      </c>
      <c r="AK141" s="152">
        <v>0.90625</v>
      </c>
      <c r="AL141" s="153">
        <v>3584.43247327363</v>
      </c>
      <c r="AM141" s="153">
        <v>4925.14125472051</v>
      </c>
      <c r="AN141" s="153">
        <v>778.74838777425202</v>
      </c>
      <c r="AO141" s="153">
        <v>358.28164525298598</v>
      </c>
      <c r="AP141" s="153">
        <v>325.17176373203398</v>
      </c>
      <c r="AQ141" s="153">
        <v>397.63759280071298</v>
      </c>
      <c r="AR141" s="153">
        <v>11.1905335887557</v>
      </c>
      <c r="AS141" s="153">
        <v>61.560307052341599</v>
      </c>
      <c r="AT141" s="153">
        <v>-2731.71584921555</v>
      </c>
      <c r="AU141" s="153">
        <v>0</v>
      </c>
      <c r="AV141" s="153">
        <v>-712.57728611200798</v>
      </c>
      <c r="AW141" s="153">
        <v>7710.44810897968</v>
      </c>
      <c r="AX141" s="153">
        <v>6997.8708228676696</v>
      </c>
      <c r="AY141" s="153">
        <f t="shared" si="18"/>
        <v>7710.44810897968</v>
      </c>
      <c r="AZ141" s="153">
        <f t="shared" si="19"/>
        <v>0</v>
      </c>
      <c r="BA141" s="153">
        <f t="shared" si="20"/>
        <v>-2731.71584921555</v>
      </c>
    </row>
    <row r="142" spans="1:53" s="147" customFormat="1" x14ac:dyDescent="0.2">
      <c r="A142" s="152">
        <v>0.91666666666666696</v>
      </c>
      <c r="B142" s="153">
        <v>4002.9710042209099</v>
      </c>
      <c r="C142" s="153">
        <v>4996.4874127685598</v>
      </c>
      <c r="D142" s="153">
        <v>86.715361717467502</v>
      </c>
      <c r="E142" s="153">
        <v>438.35145857160001</v>
      </c>
      <c r="F142" s="153">
        <v>362.03399071734702</v>
      </c>
      <c r="G142" s="153">
        <v>0</v>
      </c>
      <c r="H142" s="153">
        <v>0</v>
      </c>
      <c r="I142" s="153">
        <v>189.72890935330599</v>
      </c>
      <c r="J142" s="153">
        <v>-1472.9416076063201</v>
      </c>
      <c r="K142" s="153">
        <v>0</v>
      </c>
      <c r="L142" s="153">
        <v>-725.47134719387805</v>
      </c>
      <c r="M142" s="153">
        <v>8603.3465297428702</v>
      </c>
      <c r="N142" s="153">
        <v>7877.8751825489899</v>
      </c>
      <c r="O142" s="153">
        <f t="shared" si="12"/>
        <v>8603.3465297428702</v>
      </c>
      <c r="P142" s="153">
        <f t="shared" si="13"/>
        <v>0</v>
      </c>
      <c r="Q142" s="153">
        <f t="shared" si="14"/>
        <v>-1472.9416076063201</v>
      </c>
      <c r="S142" s="152">
        <v>0.91666666666666696</v>
      </c>
      <c r="T142" s="153">
        <v>3027.2311981008602</v>
      </c>
      <c r="U142" s="153">
        <v>3883.7097762598801</v>
      </c>
      <c r="V142" s="153">
        <v>24.120357922459799</v>
      </c>
      <c r="W142" s="153">
        <v>396.18075454664103</v>
      </c>
      <c r="X142" s="153">
        <v>290.86088385786201</v>
      </c>
      <c r="Y142" s="153">
        <v>0</v>
      </c>
      <c r="Z142" s="153">
        <v>0</v>
      </c>
      <c r="AA142" s="153">
        <v>71.254261907465505</v>
      </c>
      <c r="AB142" s="153">
        <v>-158.60202655533101</v>
      </c>
      <c r="AC142" s="153">
        <v>0</v>
      </c>
      <c r="AD142" s="153">
        <v>-600.37710760417701</v>
      </c>
      <c r="AE142" s="153">
        <v>7534.7552060398302</v>
      </c>
      <c r="AF142" s="153">
        <v>6934.3780984356599</v>
      </c>
      <c r="AG142" s="153">
        <f t="shared" si="15"/>
        <v>7534.7552060398302</v>
      </c>
      <c r="AH142" s="153">
        <f t="shared" si="16"/>
        <v>0</v>
      </c>
      <c r="AI142" s="153">
        <f t="shared" si="17"/>
        <v>-158.60202655533101</v>
      </c>
      <c r="AK142" s="152">
        <v>0.91666666666666696</v>
      </c>
      <c r="AL142" s="153">
        <v>3585.8060935687699</v>
      </c>
      <c r="AM142" s="153">
        <v>4939.4483657445498</v>
      </c>
      <c r="AN142" s="153">
        <v>802.68148595805997</v>
      </c>
      <c r="AO142" s="153">
        <v>343.50669358985698</v>
      </c>
      <c r="AP142" s="153">
        <v>320.44288809553598</v>
      </c>
      <c r="AQ142" s="153">
        <v>225.62803559738501</v>
      </c>
      <c r="AR142" s="153">
        <v>6.5906224131135804</v>
      </c>
      <c r="AS142" s="153">
        <v>58.944823098845198</v>
      </c>
      <c r="AT142" s="153">
        <v>-2586.60716716758</v>
      </c>
      <c r="AU142" s="153">
        <v>0</v>
      </c>
      <c r="AV142" s="153">
        <v>-711.06730103096402</v>
      </c>
      <c r="AW142" s="153">
        <v>7696.4418408985402</v>
      </c>
      <c r="AX142" s="153">
        <v>6985.3745398675701</v>
      </c>
      <c r="AY142" s="153">
        <f t="shared" si="18"/>
        <v>7696.4418408985402</v>
      </c>
      <c r="AZ142" s="153">
        <f t="shared" si="19"/>
        <v>0</v>
      </c>
      <c r="BA142" s="153">
        <f t="shared" si="20"/>
        <v>-2586.60716716758</v>
      </c>
    </row>
    <row r="143" spans="1:53" s="147" customFormat="1" x14ac:dyDescent="0.2">
      <c r="A143" s="152">
        <v>0.92708333333333304</v>
      </c>
      <c r="B143" s="153">
        <v>4001.3906314486999</v>
      </c>
      <c r="C143" s="153">
        <v>5040.7214231710796</v>
      </c>
      <c r="D143" s="153">
        <v>84.201872587677897</v>
      </c>
      <c r="E143" s="153">
        <v>433.616345002934</v>
      </c>
      <c r="F143" s="153">
        <v>361.70565657796999</v>
      </c>
      <c r="G143" s="153">
        <v>0</v>
      </c>
      <c r="H143" s="153">
        <v>0</v>
      </c>
      <c r="I143" s="153">
        <v>190.45348243129999</v>
      </c>
      <c r="J143" s="153">
        <v>-1618.1791014188</v>
      </c>
      <c r="K143" s="153">
        <v>0</v>
      </c>
      <c r="L143" s="153">
        <v>-729.31556992263404</v>
      </c>
      <c r="M143" s="153">
        <v>8493.9103098008509</v>
      </c>
      <c r="N143" s="153">
        <v>7764.59473987822</v>
      </c>
      <c r="O143" s="153">
        <f t="shared" si="12"/>
        <v>8493.9103098008509</v>
      </c>
      <c r="P143" s="153">
        <f t="shared" si="13"/>
        <v>0</v>
      </c>
      <c r="Q143" s="153">
        <f t="shared" si="14"/>
        <v>-1618.1791014188</v>
      </c>
      <c r="S143" s="152">
        <v>0.92708333333333304</v>
      </c>
      <c r="T143" s="153">
        <v>3028.7714475290099</v>
      </c>
      <c r="U143" s="153">
        <v>3902.92448648565</v>
      </c>
      <c r="V143" s="153">
        <v>24.040422713178302</v>
      </c>
      <c r="W143" s="153">
        <v>394.76281981060799</v>
      </c>
      <c r="X143" s="153">
        <v>281.70193020341401</v>
      </c>
      <c r="Y143" s="153">
        <v>0</v>
      </c>
      <c r="Z143" s="153">
        <v>0</v>
      </c>
      <c r="AA143" s="153">
        <v>79.020313521595597</v>
      </c>
      <c r="AB143" s="153">
        <v>-247.70519839546199</v>
      </c>
      <c r="AC143" s="153">
        <v>0</v>
      </c>
      <c r="AD143" s="153">
        <v>-602.37369364639699</v>
      </c>
      <c r="AE143" s="153">
        <v>7463.5162218679898</v>
      </c>
      <c r="AF143" s="153">
        <v>6861.1425282215996</v>
      </c>
      <c r="AG143" s="153">
        <f t="shared" si="15"/>
        <v>7463.5162218679898</v>
      </c>
      <c r="AH143" s="153">
        <f t="shared" si="16"/>
        <v>0</v>
      </c>
      <c r="AI143" s="153">
        <f t="shared" si="17"/>
        <v>-247.70519839546199</v>
      </c>
      <c r="AK143" s="152">
        <v>0.92708333333333304</v>
      </c>
      <c r="AL143" s="153">
        <v>3588.4466229187401</v>
      </c>
      <c r="AM143" s="153">
        <v>4917.7079298777198</v>
      </c>
      <c r="AN143" s="153">
        <v>797.20628987153202</v>
      </c>
      <c r="AO143" s="153">
        <v>337.69558569876602</v>
      </c>
      <c r="AP143" s="153">
        <v>320.16855748779</v>
      </c>
      <c r="AQ143" s="153">
        <v>224.78332991935301</v>
      </c>
      <c r="AR143" s="153">
        <v>0</v>
      </c>
      <c r="AS143" s="153">
        <v>58.579751486109998</v>
      </c>
      <c r="AT143" s="153">
        <v>-2608.3504954333898</v>
      </c>
      <c r="AU143" s="153">
        <v>0</v>
      </c>
      <c r="AV143" s="153">
        <v>-708.61388747338594</v>
      </c>
      <c r="AW143" s="153">
        <v>7636.2375718266103</v>
      </c>
      <c r="AX143" s="153">
        <v>6927.6236843532297</v>
      </c>
      <c r="AY143" s="153">
        <f t="shared" si="18"/>
        <v>7636.2375718266103</v>
      </c>
      <c r="AZ143" s="153">
        <f t="shared" si="19"/>
        <v>0</v>
      </c>
      <c r="BA143" s="153">
        <f t="shared" si="20"/>
        <v>-2608.3504954333898</v>
      </c>
    </row>
    <row r="144" spans="1:53" s="147" customFormat="1" x14ac:dyDescent="0.2">
      <c r="A144" s="152">
        <v>0.9375</v>
      </c>
      <c r="B144" s="153">
        <v>4001.7107205475299</v>
      </c>
      <c r="C144" s="153">
        <v>4958.1808512423104</v>
      </c>
      <c r="D144" s="153">
        <v>84.235296129818707</v>
      </c>
      <c r="E144" s="153">
        <v>431.12326855348999</v>
      </c>
      <c r="F144" s="153">
        <v>361.55783768200303</v>
      </c>
      <c r="G144" s="153">
        <v>0</v>
      </c>
      <c r="H144" s="153">
        <v>0</v>
      </c>
      <c r="I144" s="153">
        <v>186.77393028933699</v>
      </c>
      <c r="J144" s="153">
        <v>-1610.7527249996499</v>
      </c>
      <c r="K144" s="153">
        <v>0</v>
      </c>
      <c r="L144" s="153">
        <v>-721.28604235892794</v>
      </c>
      <c r="M144" s="153">
        <v>8412.8291794448396</v>
      </c>
      <c r="N144" s="153">
        <v>7691.5431370859096</v>
      </c>
      <c r="O144" s="153">
        <f t="shared" si="12"/>
        <v>8412.8291794448396</v>
      </c>
      <c r="P144" s="153">
        <f t="shared" si="13"/>
        <v>0</v>
      </c>
      <c r="Q144" s="153">
        <f t="shared" si="14"/>
        <v>-1610.7527249996499</v>
      </c>
      <c r="S144" s="152">
        <v>0.9375</v>
      </c>
      <c r="T144" s="153">
        <v>3029.07147540089</v>
      </c>
      <c r="U144" s="153">
        <v>3927.4355900492801</v>
      </c>
      <c r="V144" s="153">
        <v>24.080390317819099</v>
      </c>
      <c r="W144" s="153">
        <v>393.15262745302601</v>
      </c>
      <c r="X144" s="153">
        <v>282.05994711343902</v>
      </c>
      <c r="Y144" s="153">
        <v>0</v>
      </c>
      <c r="Z144" s="153">
        <v>0</v>
      </c>
      <c r="AA144" s="153">
        <v>86.612729794321993</v>
      </c>
      <c r="AB144" s="153">
        <v>-356.759145532709</v>
      </c>
      <c r="AC144" s="153">
        <v>0</v>
      </c>
      <c r="AD144" s="153">
        <v>-604.90726604701797</v>
      </c>
      <c r="AE144" s="153">
        <v>7385.6536145960699</v>
      </c>
      <c r="AF144" s="153">
        <v>6780.7463485490498</v>
      </c>
      <c r="AG144" s="153">
        <f t="shared" si="15"/>
        <v>7385.6536145960699</v>
      </c>
      <c r="AH144" s="153">
        <f t="shared" si="16"/>
        <v>0</v>
      </c>
      <c r="AI144" s="153">
        <f t="shared" si="17"/>
        <v>-356.759145532709</v>
      </c>
      <c r="AK144" s="152">
        <v>0.9375</v>
      </c>
      <c r="AL144" s="153">
        <v>3591.1271506695398</v>
      </c>
      <c r="AM144" s="153">
        <v>4909.3879220664103</v>
      </c>
      <c r="AN144" s="153">
        <v>793.24194463792003</v>
      </c>
      <c r="AO144" s="153">
        <v>339.88265560214001</v>
      </c>
      <c r="AP144" s="153">
        <v>320.40104124078903</v>
      </c>
      <c r="AQ144" s="153">
        <v>224.66504501359</v>
      </c>
      <c r="AR144" s="153">
        <v>0</v>
      </c>
      <c r="AS144" s="153">
        <v>59.538655308733397</v>
      </c>
      <c r="AT144" s="153">
        <v>-2671.32205307505</v>
      </c>
      <c r="AU144" s="153">
        <v>0</v>
      </c>
      <c r="AV144" s="153">
        <v>-708.07710493458603</v>
      </c>
      <c r="AW144" s="153">
        <v>7566.9223614640696</v>
      </c>
      <c r="AX144" s="153">
        <v>6858.8452565294901</v>
      </c>
      <c r="AY144" s="153">
        <f t="shared" si="18"/>
        <v>7566.9223614640696</v>
      </c>
      <c r="AZ144" s="153">
        <f t="shared" si="19"/>
        <v>0</v>
      </c>
      <c r="BA144" s="153">
        <f t="shared" si="20"/>
        <v>-2671.32205307505</v>
      </c>
    </row>
    <row r="145" spans="1:53" s="147" customFormat="1" x14ac:dyDescent="0.2">
      <c r="A145" s="152">
        <v>0.94791666666666696</v>
      </c>
      <c r="B145" s="153">
        <v>4004.0712107857198</v>
      </c>
      <c r="C145" s="153">
        <v>4856.5381239331</v>
      </c>
      <c r="D145" s="153">
        <v>81.461099291246498</v>
      </c>
      <c r="E145" s="153">
        <v>430.510459306565</v>
      </c>
      <c r="F145" s="153">
        <v>356.22887643546801</v>
      </c>
      <c r="G145" s="153">
        <v>0</v>
      </c>
      <c r="H145" s="153">
        <v>0</v>
      </c>
      <c r="I145" s="153">
        <v>187.67577209587</v>
      </c>
      <c r="J145" s="153">
        <v>-1578.7578375103001</v>
      </c>
      <c r="K145" s="153">
        <v>0</v>
      </c>
      <c r="L145" s="153">
        <v>-711.64613867448497</v>
      </c>
      <c r="M145" s="153">
        <v>8337.7277043376598</v>
      </c>
      <c r="N145" s="153">
        <v>7626.0815656631803</v>
      </c>
      <c r="O145" s="153">
        <f t="shared" si="12"/>
        <v>8337.7277043376598</v>
      </c>
      <c r="P145" s="153">
        <f t="shared" si="13"/>
        <v>0</v>
      </c>
      <c r="Q145" s="153">
        <f t="shared" si="14"/>
        <v>-1578.7578375103001</v>
      </c>
      <c r="S145" s="152">
        <v>0.94791666666666696</v>
      </c>
      <c r="T145" s="153">
        <v>3028.80473693262</v>
      </c>
      <c r="U145" s="153">
        <v>3863.9713769991399</v>
      </c>
      <c r="V145" s="153">
        <v>24.1403417247802</v>
      </c>
      <c r="W145" s="153">
        <v>391.41164143843702</v>
      </c>
      <c r="X145" s="153">
        <v>271.09583646026903</v>
      </c>
      <c r="Y145" s="153">
        <v>0</v>
      </c>
      <c r="Z145" s="153">
        <v>0</v>
      </c>
      <c r="AA145" s="153">
        <v>85.512499943055403</v>
      </c>
      <c r="AB145" s="153">
        <v>-337.19552222840798</v>
      </c>
      <c r="AC145" s="153">
        <v>0</v>
      </c>
      <c r="AD145" s="153">
        <v>-598.16422975637397</v>
      </c>
      <c r="AE145" s="153">
        <v>7327.7409112698897</v>
      </c>
      <c r="AF145" s="153">
        <v>6729.5766815135203</v>
      </c>
      <c r="AG145" s="153">
        <f t="shared" si="15"/>
        <v>7327.7409112698897</v>
      </c>
      <c r="AH145" s="153">
        <f t="shared" si="16"/>
        <v>0</v>
      </c>
      <c r="AI145" s="153">
        <f t="shared" si="17"/>
        <v>-337.19552222840798</v>
      </c>
      <c r="AK145" s="152">
        <v>0.94791666666666696</v>
      </c>
      <c r="AL145" s="153">
        <v>3596.3282776852802</v>
      </c>
      <c r="AM145" s="153">
        <v>4897.35952104025</v>
      </c>
      <c r="AN145" s="153">
        <v>784.39740213548203</v>
      </c>
      <c r="AO145" s="153">
        <v>342.34445185126799</v>
      </c>
      <c r="AP145" s="153">
        <v>309.34336038240099</v>
      </c>
      <c r="AQ145" s="153">
        <v>202.24990095259099</v>
      </c>
      <c r="AR145" s="153">
        <v>0</v>
      </c>
      <c r="AS145" s="153">
        <v>54.038956475724902</v>
      </c>
      <c r="AT145" s="153">
        <v>-2695.9091555159998</v>
      </c>
      <c r="AU145" s="153">
        <v>0</v>
      </c>
      <c r="AV145" s="153">
        <v>-706.82935901396399</v>
      </c>
      <c r="AW145" s="153">
        <v>7490.1527150069896</v>
      </c>
      <c r="AX145" s="153">
        <v>6783.3233559930304</v>
      </c>
      <c r="AY145" s="153">
        <f t="shared" si="18"/>
        <v>7490.1527150069896</v>
      </c>
      <c r="AZ145" s="153">
        <f t="shared" si="19"/>
        <v>0</v>
      </c>
      <c r="BA145" s="153">
        <f t="shared" si="20"/>
        <v>-2695.9091555159998</v>
      </c>
    </row>
    <row r="146" spans="1:53" s="147" customFormat="1" x14ac:dyDescent="0.2">
      <c r="A146" s="152">
        <v>0.95833333333333304</v>
      </c>
      <c r="B146" s="153">
        <v>3994.3891097507399</v>
      </c>
      <c r="C146" s="153">
        <v>5085.4808477318002</v>
      </c>
      <c r="D146" s="153">
        <v>76.253632884085903</v>
      </c>
      <c r="E146" s="153">
        <v>432.00851681862599</v>
      </c>
      <c r="F146" s="153">
        <v>274.38645552911697</v>
      </c>
      <c r="G146" s="153">
        <v>0</v>
      </c>
      <c r="H146" s="153">
        <v>0</v>
      </c>
      <c r="I146" s="153">
        <v>194.039332779061</v>
      </c>
      <c r="J146" s="153">
        <v>-1807.4290059903799</v>
      </c>
      <c r="K146" s="153">
        <v>0</v>
      </c>
      <c r="L146" s="153">
        <v>-732.39477093070104</v>
      </c>
      <c r="M146" s="153">
        <v>8249.1288895030393</v>
      </c>
      <c r="N146" s="153">
        <v>7516.7341185723399</v>
      </c>
      <c r="O146" s="153">
        <f t="shared" si="12"/>
        <v>8249.1288895030393</v>
      </c>
      <c r="P146" s="153">
        <f t="shared" si="13"/>
        <v>0</v>
      </c>
      <c r="Q146" s="153">
        <f t="shared" si="14"/>
        <v>-1807.4290059903799</v>
      </c>
      <c r="S146" s="152">
        <v>0.95833333333333304</v>
      </c>
      <c r="T146" s="153">
        <v>3028.0179675167401</v>
      </c>
      <c r="U146" s="153">
        <v>3946.73106848209</v>
      </c>
      <c r="V146" s="153">
        <v>24.0670677829388</v>
      </c>
      <c r="W146" s="153">
        <v>389.89341196002403</v>
      </c>
      <c r="X146" s="153">
        <v>141.15121655086301</v>
      </c>
      <c r="Y146" s="153">
        <v>0</v>
      </c>
      <c r="Z146" s="153">
        <v>0</v>
      </c>
      <c r="AA146" s="153">
        <v>84.945902735066099</v>
      </c>
      <c r="AB146" s="153">
        <v>-377.053309768448</v>
      </c>
      <c r="AC146" s="153">
        <v>0</v>
      </c>
      <c r="AD146" s="153">
        <v>-605.463941329004</v>
      </c>
      <c r="AE146" s="153">
        <v>7237.7533252592702</v>
      </c>
      <c r="AF146" s="153">
        <v>6632.2893839302697</v>
      </c>
      <c r="AG146" s="153">
        <f t="shared" si="15"/>
        <v>7237.7533252592702</v>
      </c>
      <c r="AH146" s="153">
        <f t="shared" si="16"/>
        <v>0</v>
      </c>
      <c r="AI146" s="153">
        <f t="shared" si="17"/>
        <v>-377.053309768448</v>
      </c>
      <c r="AK146" s="152">
        <v>0.95833333333333304</v>
      </c>
      <c r="AL146" s="153">
        <v>3599.5489222218698</v>
      </c>
      <c r="AM146" s="153">
        <v>5005.4448373327896</v>
      </c>
      <c r="AN146" s="153">
        <v>813.02352845084101</v>
      </c>
      <c r="AO146" s="153">
        <v>349.97138977500498</v>
      </c>
      <c r="AP146" s="153">
        <v>162.333392392234</v>
      </c>
      <c r="AQ146" s="153">
        <v>141.56747313460301</v>
      </c>
      <c r="AR146" s="153">
        <v>0</v>
      </c>
      <c r="AS146" s="153">
        <v>48.500148124390499</v>
      </c>
      <c r="AT146" s="153">
        <v>-2708.8115993308502</v>
      </c>
      <c r="AU146" s="153">
        <v>0</v>
      </c>
      <c r="AV146" s="153">
        <v>-716.20782541536005</v>
      </c>
      <c r="AW146" s="153">
        <v>7411.57809210089</v>
      </c>
      <c r="AX146" s="153">
        <v>6695.3702666855297</v>
      </c>
      <c r="AY146" s="153">
        <f t="shared" si="18"/>
        <v>7411.57809210089</v>
      </c>
      <c r="AZ146" s="153">
        <f t="shared" si="19"/>
        <v>0</v>
      </c>
      <c r="BA146" s="153">
        <f t="shared" si="20"/>
        <v>-2708.8115993308502</v>
      </c>
    </row>
    <row r="147" spans="1:53" s="147" customFormat="1" x14ac:dyDescent="0.2">
      <c r="A147" s="152">
        <v>0.96875</v>
      </c>
      <c r="B147" s="153">
        <v>3990.18819673196</v>
      </c>
      <c r="C147" s="153">
        <v>5055.3101869584598</v>
      </c>
      <c r="D147" s="153">
        <v>83.352900337006304</v>
      </c>
      <c r="E147" s="153">
        <v>432.56502901556098</v>
      </c>
      <c r="F147" s="153">
        <v>266.92979754868401</v>
      </c>
      <c r="G147" s="153">
        <v>0</v>
      </c>
      <c r="H147" s="153">
        <v>0</v>
      </c>
      <c r="I147" s="153">
        <v>200.61269685472899</v>
      </c>
      <c r="J147" s="153">
        <v>-1932.1341987805999</v>
      </c>
      <c r="K147" s="153">
        <v>0</v>
      </c>
      <c r="L147" s="153">
        <v>-729.40079393245799</v>
      </c>
      <c r="M147" s="153">
        <v>8096.82460866581</v>
      </c>
      <c r="N147" s="153">
        <v>7367.4238147333499</v>
      </c>
      <c r="O147" s="153">
        <f t="shared" si="12"/>
        <v>8096.82460866581</v>
      </c>
      <c r="P147" s="153">
        <f t="shared" si="13"/>
        <v>0</v>
      </c>
      <c r="Q147" s="153">
        <f t="shared" si="14"/>
        <v>-1932.1341987805999</v>
      </c>
      <c r="S147" s="152">
        <v>0.96875</v>
      </c>
      <c r="T147" s="153">
        <v>3031.1984322544999</v>
      </c>
      <c r="U147" s="153">
        <v>3904.05956707312</v>
      </c>
      <c r="V147" s="153">
        <v>24.0670677829388</v>
      </c>
      <c r="W147" s="153">
        <v>388.75779169507598</v>
      </c>
      <c r="X147" s="153">
        <v>133.496063434842</v>
      </c>
      <c r="Y147" s="153">
        <v>0</v>
      </c>
      <c r="Z147" s="153">
        <v>0</v>
      </c>
      <c r="AA147" s="153">
        <v>86.136372726931299</v>
      </c>
      <c r="AB147" s="153">
        <v>-488.26594952595599</v>
      </c>
      <c r="AC147" s="153">
        <v>0</v>
      </c>
      <c r="AD147" s="153">
        <v>-601.14642675374205</v>
      </c>
      <c r="AE147" s="153">
        <v>7079.4493454414596</v>
      </c>
      <c r="AF147" s="153">
        <v>6478.3029186877102</v>
      </c>
      <c r="AG147" s="153">
        <f t="shared" si="15"/>
        <v>7079.4493454414596</v>
      </c>
      <c r="AH147" s="153">
        <f t="shared" si="16"/>
        <v>0</v>
      </c>
      <c r="AI147" s="153">
        <f t="shared" si="17"/>
        <v>-488.26594952595599</v>
      </c>
      <c r="AK147" s="152">
        <v>0.96875</v>
      </c>
      <c r="AL147" s="153">
        <v>3605.52343305047</v>
      </c>
      <c r="AM147" s="153">
        <v>4987.1736465917602</v>
      </c>
      <c r="AN147" s="153">
        <v>816.63354538241401</v>
      </c>
      <c r="AO147" s="153">
        <v>345.72048448602698</v>
      </c>
      <c r="AP147" s="153">
        <v>146.93512704024201</v>
      </c>
      <c r="AQ147" s="153">
        <v>137.934278313497</v>
      </c>
      <c r="AR147" s="153">
        <v>0</v>
      </c>
      <c r="AS147" s="153">
        <v>47.550451482969002</v>
      </c>
      <c r="AT147" s="153">
        <v>-2807.2574596009799</v>
      </c>
      <c r="AU147" s="153">
        <v>0</v>
      </c>
      <c r="AV147" s="153">
        <v>-714.35674526492403</v>
      </c>
      <c r="AW147" s="153">
        <v>7280.2135067463996</v>
      </c>
      <c r="AX147" s="153">
        <v>6565.8567614814801</v>
      </c>
      <c r="AY147" s="153">
        <f t="shared" si="18"/>
        <v>7280.2135067463996</v>
      </c>
      <c r="AZ147" s="153">
        <f t="shared" si="19"/>
        <v>0</v>
      </c>
      <c r="BA147" s="153">
        <f t="shared" si="20"/>
        <v>-2807.2574596009799</v>
      </c>
    </row>
    <row r="148" spans="1:53" s="147" customFormat="1" x14ac:dyDescent="0.2">
      <c r="A148" s="152">
        <v>0.97916666666666696</v>
      </c>
      <c r="B148" s="153">
        <v>3999.5569158550002</v>
      </c>
      <c r="C148" s="153">
        <v>5000.8599255293602</v>
      </c>
      <c r="D148" s="153">
        <v>86.341010395332404</v>
      </c>
      <c r="E148" s="153">
        <v>430.47591519300101</v>
      </c>
      <c r="F148" s="153">
        <v>267.188662484791</v>
      </c>
      <c r="G148" s="153">
        <v>0</v>
      </c>
      <c r="H148" s="153">
        <v>0</v>
      </c>
      <c r="I148" s="153">
        <v>197.908915369928</v>
      </c>
      <c r="J148" s="153">
        <v>-2013.04218443336</v>
      </c>
      <c r="K148" s="153">
        <v>0</v>
      </c>
      <c r="L148" s="153">
        <v>-724.60348536944696</v>
      </c>
      <c r="M148" s="153">
        <v>7969.2891603940598</v>
      </c>
      <c r="N148" s="153">
        <v>7244.6856750246097</v>
      </c>
      <c r="O148" s="153">
        <f t="shared" si="12"/>
        <v>7969.2891603940598</v>
      </c>
      <c r="P148" s="153">
        <f t="shared" si="13"/>
        <v>0</v>
      </c>
      <c r="Q148" s="153">
        <f t="shared" si="14"/>
        <v>-2013.04218443336</v>
      </c>
      <c r="S148" s="152">
        <v>0.97916666666666696</v>
      </c>
      <c r="T148" s="153">
        <v>3030.3383122016098</v>
      </c>
      <c r="U148" s="153">
        <v>3842.1304617748801</v>
      </c>
      <c r="V148" s="153">
        <v>24.020438910857902</v>
      </c>
      <c r="W148" s="153">
        <v>386.463664166591</v>
      </c>
      <c r="X148" s="153">
        <v>133.42563532522499</v>
      </c>
      <c r="Y148" s="153">
        <v>0</v>
      </c>
      <c r="Z148" s="153">
        <v>0</v>
      </c>
      <c r="AA148" s="153">
        <v>81.4198565399453</v>
      </c>
      <c r="AB148" s="153">
        <v>-563.67373999934796</v>
      </c>
      <c r="AC148" s="153">
        <v>0</v>
      </c>
      <c r="AD148" s="153">
        <v>-594.53249832991401</v>
      </c>
      <c r="AE148" s="153">
        <v>6934.1246289197597</v>
      </c>
      <c r="AF148" s="153">
        <v>6339.5921305898401</v>
      </c>
      <c r="AG148" s="153">
        <f t="shared" si="15"/>
        <v>6934.1246289197597</v>
      </c>
      <c r="AH148" s="153">
        <f t="shared" si="16"/>
        <v>0</v>
      </c>
      <c r="AI148" s="153">
        <f t="shared" si="17"/>
        <v>-563.67373999934796</v>
      </c>
      <c r="AK148" s="152">
        <v>0.97916666666666696</v>
      </c>
      <c r="AL148" s="153">
        <v>3607.4838267926898</v>
      </c>
      <c r="AM148" s="153">
        <v>4910.5831683359202</v>
      </c>
      <c r="AN148" s="153">
        <v>816.21238524109901</v>
      </c>
      <c r="AO148" s="153">
        <v>337.72638613046701</v>
      </c>
      <c r="AP148" s="153">
        <v>146.792155990336</v>
      </c>
      <c r="AQ148" s="153">
        <v>137.97370327301701</v>
      </c>
      <c r="AR148" s="153">
        <v>0</v>
      </c>
      <c r="AS148" s="153">
        <v>44.827377238258002</v>
      </c>
      <c r="AT148" s="153">
        <v>-2862.1107766750301</v>
      </c>
      <c r="AU148" s="153">
        <v>0</v>
      </c>
      <c r="AV148" s="153">
        <v>-706.52287249736798</v>
      </c>
      <c r="AW148" s="153">
        <v>7139.48822632675</v>
      </c>
      <c r="AX148" s="153">
        <v>6432.9653538293796</v>
      </c>
      <c r="AY148" s="153">
        <f t="shared" si="18"/>
        <v>7139.48822632675</v>
      </c>
      <c r="AZ148" s="153">
        <f t="shared" si="19"/>
        <v>0</v>
      </c>
      <c r="BA148" s="153">
        <f t="shared" si="20"/>
        <v>-2862.1107766750301</v>
      </c>
    </row>
    <row r="149" spans="1:53" s="147" customFormat="1" x14ac:dyDescent="0.2">
      <c r="A149" s="152">
        <v>0.98958333333333304</v>
      </c>
      <c r="B149" s="153">
        <v>3993.2088727714299</v>
      </c>
      <c r="C149" s="153">
        <v>4968.13609113647</v>
      </c>
      <c r="D149" s="153">
        <v>86.387804884361103</v>
      </c>
      <c r="E149" s="153">
        <v>429.27121003059199</v>
      </c>
      <c r="F149" s="153">
        <v>262.61169505038902</v>
      </c>
      <c r="G149" s="153">
        <v>0</v>
      </c>
      <c r="H149" s="153">
        <v>0</v>
      </c>
      <c r="I149" s="153">
        <v>196.957605720446</v>
      </c>
      <c r="J149" s="153">
        <v>-2032.7814300535099</v>
      </c>
      <c r="K149" s="153">
        <v>-66.095136103398104</v>
      </c>
      <c r="L149" s="153">
        <v>-721.02441798106497</v>
      </c>
      <c r="M149" s="153">
        <v>7837.6967134367796</v>
      </c>
      <c r="N149" s="153">
        <v>7116.6722954557199</v>
      </c>
      <c r="O149" s="153">
        <f t="shared" si="12"/>
        <v>7837.6967134367796</v>
      </c>
      <c r="P149" s="153">
        <f t="shared" si="13"/>
        <v>0</v>
      </c>
      <c r="Q149" s="153">
        <f t="shared" si="14"/>
        <v>-2032.7814300535099</v>
      </c>
      <c r="S149" s="152">
        <v>0.98958333333333304</v>
      </c>
      <c r="T149" s="153">
        <v>3029.5848647462199</v>
      </c>
      <c r="U149" s="153">
        <v>3709.0913396508599</v>
      </c>
      <c r="V149" s="153">
        <v>24.0537452480586</v>
      </c>
      <c r="W149" s="153">
        <v>386.80217844611298</v>
      </c>
      <c r="X149" s="153">
        <v>133.42563532522499</v>
      </c>
      <c r="Y149" s="153">
        <v>0</v>
      </c>
      <c r="Z149" s="153">
        <v>0</v>
      </c>
      <c r="AA149" s="153">
        <v>74.183725068295303</v>
      </c>
      <c r="AB149" s="153">
        <v>-567.911954652193</v>
      </c>
      <c r="AC149" s="153">
        <v>0</v>
      </c>
      <c r="AD149" s="153">
        <v>-580.75788868163602</v>
      </c>
      <c r="AE149" s="153">
        <v>6789.2295338325703</v>
      </c>
      <c r="AF149" s="153">
        <v>6208.4716451509303</v>
      </c>
      <c r="AG149" s="153">
        <f t="shared" si="15"/>
        <v>6789.2295338325703</v>
      </c>
      <c r="AH149" s="153">
        <f t="shared" si="16"/>
        <v>0</v>
      </c>
      <c r="AI149" s="153">
        <f t="shared" si="17"/>
        <v>-567.911954652193</v>
      </c>
      <c r="AK149" s="152">
        <v>0.98958333333333304</v>
      </c>
      <c r="AL149" s="153">
        <v>3609.7776219386501</v>
      </c>
      <c r="AM149" s="153">
        <v>4857.0628868392996</v>
      </c>
      <c r="AN149" s="153">
        <v>816.08536027080095</v>
      </c>
      <c r="AO149" s="153">
        <v>331.03309077106599</v>
      </c>
      <c r="AP149" s="153">
        <v>146.01512107936</v>
      </c>
      <c r="AQ149" s="153">
        <v>91.927708952294907</v>
      </c>
      <c r="AR149" s="153">
        <v>0</v>
      </c>
      <c r="AS149" s="153">
        <v>42.102840219435002</v>
      </c>
      <c r="AT149" s="153">
        <v>-2883.3778644936301</v>
      </c>
      <c r="AU149" s="153">
        <v>0</v>
      </c>
      <c r="AV149" s="153">
        <v>-700.43966464367304</v>
      </c>
      <c r="AW149" s="153">
        <v>7010.6267655772799</v>
      </c>
      <c r="AX149" s="153">
        <v>6310.1871009336</v>
      </c>
      <c r="AY149" s="153">
        <f t="shared" si="18"/>
        <v>7010.6267655772799</v>
      </c>
      <c r="AZ149" s="153">
        <f t="shared" si="19"/>
        <v>0</v>
      </c>
      <c r="BA149" s="153">
        <f t="shared" si="20"/>
        <v>-2883.3778644936301</v>
      </c>
    </row>
    <row r="150" spans="1:53" s="147" customFormat="1" x14ac:dyDescent="0.2"/>
    <row r="151" spans="1:53" s="147" customFormat="1" x14ac:dyDescent="0.2"/>
    <row r="152" spans="1:53" s="147" customFormat="1" x14ac:dyDescent="0.2"/>
    <row r="153" spans="1:53" s="147" customFormat="1" x14ac:dyDescent="0.2"/>
    <row r="154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5" priority="3">
      <formula>$M54=MAX($M$52:$M$149)</formula>
    </cfRule>
  </conditionalFormatting>
  <conditionalFormatting sqref="S54:AG149">
    <cfRule type="expression" dxfId="4" priority="2">
      <formula>$AE54=MAX($AE$52:$AE$149)</formula>
    </cfRule>
  </conditionalFormatting>
  <conditionalFormatting sqref="AK54:AY149">
    <cfRule type="expression" dxfId="3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5.28515625" style="143" customWidth="1"/>
    <col min="5" max="5" width="7.7109375" style="143" customWidth="1"/>
    <col min="6" max="6" width="6" style="143" customWidth="1"/>
    <col min="7" max="7" width="2.855468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3" t="str">
        <f>"9.4  Minima zatížení ES ČR za "&amp;O1</f>
        <v>9.4  Minima zatížení ES ČR za II. čtvrtletí 2022</v>
      </c>
      <c r="B1" s="140"/>
      <c r="N1" s="142"/>
      <c r="O1" s="217" t="str">
        <f>'3.1'!N1</f>
        <v>II. čtvrtletí 2022</v>
      </c>
    </row>
    <row r="2" spans="1:15" ht="6" customHeight="1" x14ac:dyDescent="0.2">
      <c r="B2" s="144"/>
    </row>
    <row r="3" spans="1:15" s="145" customFormat="1" x14ac:dyDescent="0.2">
      <c r="A3" s="592" t="str">
        <f>"Struktura pokrytí denního minima zatížení - "&amp;LOWER('9.2'!A3:B4)</f>
        <v>Struktura pokrytí denního minima zatížení - duben</v>
      </c>
      <c r="B3" s="592"/>
      <c r="C3" s="592"/>
      <c r="D3" s="592"/>
      <c r="E3" s="417" t="s">
        <v>4</v>
      </c>
      <c r="F3" s="417"/>
    </row>
    <row r="4" spans="1:15" s="145" customFormat="1" x14ac:dyDescent="0.2">
      <c r="A4" s="591" t="s">
        <v>259</v>
      </c>
      <c r="B4" s="591"/>
      <c r="C4" s="591"/>
      <c r="D4" s="591"/>
      <c r="E4" s="420">
        <f>SUM(E5:E14)</f>
        <v>5920.6434419156467</v>
      </c>
      <c r="F4" s="421">
        <f>E4/$E$4</f>
        <v>1</v>
      </c>
    </row>
    <row r="5" spans="1:15" s="145" customFormat="1" x14ac:dyDescent="0.2">
      <c r="A5" s="590" t="s">
        <v>279</v>
      </c>
      <c r="B5" s="590"/>
      <c r="C5" s="590"/>
      <c r="D5" s="590"/>
      <c r="E5" s="415">
        <f t="array" ref="E5:E14">TRANSPOSE(INDEX(B54:K149,MATCH(MIN(M54:M149),M54:M149,0),0))</f>
        <v>3071.2018448199201</v>
      </c>
      <c r="F5" s="416">
        <f t="shared" ref="F5:F14" si="0">E5/$E$4</f>
        <v>0.51872771514614657</v>
      </c>
    </row>
    <row r="6" spans="1:15" s="145" customFormat="1" x14ac:dyDescent="0.2">
      <c r="A6" s="590" t="s">
        <v>280</v>
      </c>
      <c r="B6" s="590"/>
      <c r="C6" s="590"/>
      <c r="D6" s="590"/>
      <c r="E6" s="415">
        <v>3852.0930433868798</v>
      </c>
      <c r="F6" s="416">
        <f t="shared" si="0"/>
        <v>0.65062067681963309</v>
      </c>
    </row>
    <row r="7" spans="1:15" s="145" customFormat="1" x14ac:dyDescent="0.2">
      <c r="A7" s="590" t="s">
        <v>283</v>
      </c>
      <c r="B7" s="590"/>
      <c r="C7" s="590"/>
      <c r="D7" s="590"/>
      <c r="E7" s="415">
        <v>24.138850744207499</v>
      </c>
      <c r="F7" s="416">
        <f t="shared" si="0"/>
        <v>4.0770654374007167E-3</v>
      </c>
    </row>
    <row r="8" spans="1:15" s="145" customFormat="1" x14ac:dyDescent="0.2">
      <c r="A8" s="422" t="s">
        <v>284</v>
      </c>
      <c r="B8" s="422"/>
      <c r="C8" s="422"/>
      <c r="D8" s="422"/>
      <c r="E8" s="415">
        <v>427.667712979307</v>
      </c>
      <c r="F8" s="416">
        <f t="shared" si="0"/>
        <v>7.2233316728989416E-2</v>
      </c>
    </row>
    <row r="9" spans="1:15" s="145" customFormat="1" x14ac:dyDescent="0.2">
      <c r="A9" s="590" t="s">
        <v>281</v>
      </c>
      <c r="B9" s="590"/>
      <c r="C9" s="590"/>
      <c r="D9" s="590"/>
      <c r="E9" s="415">
        <v>205.13769311039599</v>
      </c>
      <c r="F9" s="416">
        <f t="shared" si="0"/>
        <v>3.4647871489458061E-2</v>
      </c>
    </row>
    <row r="10" spans="1:15" s="145" customFormat="1" x14ac:dyDescent="0.2">
      <c r="A10" s="590" t="s">
        <v>285</v>
      </c>
      <c r="B10" s="590"/>
      <c r="C10" s="590"/>
      <c r="D10" s="590"/>
      <c r="E10" s="415">
        <v>0</v>
      </c>
      <c r="F10" s="416">
        <f t="shared" si="0"/>
        <v>0</v>
      </c>
    </row>
    <row r="11" spans="1:15" s="145" customFormat="1" x14ac:dyDescent="0.2">
      <c r="A11" s="590" t="s">
        <v>286</v>
      </c>
      <c r="B11" s="590"/>
      <c r="C11" s="590"/>
      <c r="D11" s="590"/>
      <c r="E11" s="415">
        <v>0</v>
      </c>
      <c r="F11" s="416">
        <f t="shared" si="0"/>
        <v>0</v>
      </c>
    </row>
    <row r="12" spans="1:15" s="145" customFormat="1" x14ac:dyDescent="0.2">
      <c r="A12" s="590" t="s">
        <v>287</v>
      </c>
      <c r="B12" s="590"/>
      <c r="C12" s="590"/>
      <c r="D12" s="590"/>
      <c r="E12" s="415">
        <v>111.33690063342701</v>
      </c>
      <c r="F12" s="416">
        <f t="shared" si="0"/>
        <v>1.8804864999166969E-2</v>
      </c>
    </row>
    <row r="13" spans="1:15" s="145" customFormat="1" x14ac:dyDescent="0.2">
      <c r="A13" s="590" t="s">
        <v>276</v>
      </c>
      <c r="B13" s="590"/>
      <c r="C13" s="590"/>
      <c r="D13" s="590"/>
      <c r="E13" s="415">
        <v>-1770.9326037584899</v>
      </c>
      <c r="F13" s="416">
        <f t="shared" si="0"/>
        <v>-0.29911151062079461</v>
      </c>
    </row>
    <row r="14" spans="1:15" s="145" customFormat="1" x14ac:dyDescent="0.2">
      <c r="A14" s="593" t="s">
        <v>92</v>
      </c>
      <c r="B14" s="593"/>
      <c r="C14" s="593"/>
      <c r="D14" s="593"/>
      <c r="E14" s="418">
        <v>0</v>
      </c>
      <c r="F14" s="419">
        <f t="shared" si="0"/>
        <v>0</v>
      </c>
    </row>
    <row r="15" spans="1:15" s="145" customFormat="1" x14ac:dyDescent="0.2">
      <c r="A15" s="146"/>
      <c r="B15" s="146"/>
      <c r="C15" s="146"/>
      <c r="D15" s="146"/>
      <c r="E15" s="146"/>
      <c r="F15" s="414" t="s">
        <v>282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1" t="str">
        <f>"Struktura pokrytí denního minima zatížení - "&amp;LOWER('9.2'!G3)</f>
        <v>Struktura pokrytí denního minima zatížení - květen</v>
      </c>
      <c r="B18" s="591"/>
      <c r="C18" s="591"/>
      <c r="D18" s="591"/>
      <c r="E18" s="417" t="s">
        <v>4</v>
      </c>
      <c r="F18" s="417"/>
    </row>
    <row r="19" spans="1:6" s="145" customFormat="1" x14ac:dyDescent="0.2">
      <c r="A19" s="591" t="s">
        <v>259</v>
      </c>
      <c r="B19" s="591"/>
      <c r="C19" s="591"/>
      <c r="D19" s="591"/>
      <c r="E19" s="420">
        <f>SUM(E20:E29)</f>
        <v>5272.6888071907633</v>
      </c>
      <c r="F19" s="421">
        <f>E19/$E$19</f>
        <v>1</v>
      </c>
    </row>
    <row r="20" spans="1:6" s="145" customFormat="1" x14ac:dyDescent="0.2">
      <c r="A20" s="590" t="s">
        <v>279</v>
      </c>
      <c r="B20" s="590"/>
      <c r="C20" s="590"/>
      <c r="D20" s="590"/>
      <c r="E20" s="415">
        <f t="array" ref="E20:E29">TRANSPOSE(INDEX(T54:AC149,MATCH(MIN(AE54:AE149),AE54:AE149,0),0))</f>
        <v>3057.5889854432498</v>
      </c>
      <c r="F20" s="416">
        <f t="shared" ref="F20:F29" si="1">E20/$E$19</f>
        <v>0.57989179662440637</v>
      </c>
    </row>
    <row r="21" spans="1:6" s="145" customFormat="1" x14ac:dyDescent="0.2">
      <c r="A21" s="590" t="s">
        <v>280</v>
      </c>
      <c r="B21" s="590"/>
      <c r="C21" s="590"/>
      <c r="D21" s="590"/>
      <c r="E21" s="415">
        <v>3402.6517100054698</v>
      </c>
      <c r="F21" s="416">
        <f t="shared" si="1"/>
        <v>0.64533520456678894</v>
      </c>
    </row>
    <row r="22" spans="1:6" s="145" customFormat="1" x14ac:dyDescent="0.2">
      <c r="A22" s="590" t="s">
        <v>283</v>
      </c>
      <c r="B22" s="590"/>
      <c r="C22" s="590"/>
      <c r="D22" s="590"/>
      <c r="E22" s="415">
        <v>24.040422713178302</v>
      </c>
      <c r="F22" s="416">
        <f t="shared" si="1"/>
        <v>4.5594237764217307E-3</v>
      </c>
    </row>
    <row r="23" spans="1:6" s="145" customFormat="1" x14ac:dyDescent="0.2">
      <c r="A23" s="422" t="s">
        <v>284</v>
      </c>
      <c r="B23" s="422"/>
      <c r="C23" s="422"/>
      <c r="D23" s="422"/>
      <c r="E23" s="415">
        <v>375.901616939382</v>
      </c>
      <c r="F23" s="416">
        <f t="shared" si="1"/>
        <v>7.1292206061305305E-2</v>
      </c>
    </row>
    <row r="24" spans="1:6" s="145" customFormat="1" x14ac:dyDescent="0.2">
      <c r="A24" s="590" t="s">
        <v>281</v>
      </c>
      <c r="B24" s="590"/>
      <c r="C24" s="590"/>
      <c r="D24" s="590"/>
      <c r="E24" s="415">
        <v>165.38343376121799</v>
      </c>
      <c r="F24" s="416">
        <f t="shared" si="1"/>
        <v>3.1366052465617189E-2</v>
      </c>
    </row>
    <row r="25" spans="1:6" s="145" customFormat="1" x14ac:dyDescent="0.2">
      <c r="A25" s="590" t="s">
        <v>285</v>
      </c>
      <c r="B25" s="590"/>
      <c r="C25" s="590"/>
      <c r="D25" s="590"/>
      <c r="E25" s="415">
        <v>0</v>
      </c>
      <c r="F25" s="416">
        <f t="shared" si="1"/>
        <v>0</v>
      </c>
    </row>
    <row r="26" spans="1:6" s="145" customFormat="1" x14ac:dyDescent="0.2">
      <c r="A26" s="590" t="s">
        <v>286</v>
      </c>
      <c r="B26" s="590"/>
      <c r="C26" s="590"/>
      <c r="D26" s="590"/>
      <c r="E26" s="415">
        <v>14.8101648146146</v>
      </c>
      <c r="F26" s="416">
        <f t="shared" si="1"/>
        <v>2.8088448524435693E-3</v>
      </c>
    </row>
    <row r="27" spans="1:6" s="145" customFormat="1" x14ac:dyDescent="0.2">
      <c r="A27" s="590" t="s">
        <v>287</v>
      </c>
      <c r="B27" s="590"/>
      <c r="C27" s="590"/>
      <c r="D27" s="590"/>
      <c r="E27" s="415">
        <v>13.5406908038513</v>
      </c>
      <c r="F27" s="416">
        <f t="shared" si="1"/>
        <v>2.5680807836382909E-3</v>
      </c>
    </row>
    <row r="28" spans="1:6" s="145" customFormat="1" x14ac:dyDescent="0.2">
      <c r="A28" s="590" t="s">
        <v>276</v>
      </c>
      <c r="B28" s="590"/>
      <c r="C28" s="590"/>
      <c r="D28" s="590"/>
      <c r="E28" s="415">
        <v>-1781.2282172902001</v>
      </c>
      <c r="F28" s="416">
        <f t="shared" si="1"/>
        <v>-0.33782160913062131</v>
      </c>
    </row>
    <row r="29" spans="1:6" s="145" customFormat="1" x14ac:dyDescent="0.2">
      <c r="A29" s="593" t="s">
        <v>92</v>
      </c>
      <c r="B29" s="593"/>
      <c r="C29" s="593"/>
      <c r="D29" s="593"/>
      <c r="E29" s="418">
        <v>0</v>
      </c>
      <c r="F29" s="419">
        <f t="shared" si="1"/>
        <v>0</v>
      </c>
    </row>
    <row r="30" spans="1:6" s="145" customFormat="1" x14ac:dyDescent="0.2">
      <c r="A30" s="146"/>
      <c r="B30" s="146"/>
      <c r="C30" s="146"/>
      <c r="D30" s="146"/>
      <c r="E30" s="146"/>
      <c r="F30" s="414" t="s">
        <v>282</v>
      </c>
    </row>
    <row r="31" spans="1:6" s="145" customFormat="1" x14ac:dyDescent="0.2"/>
    <row r="32" spans="1:6" s="145" customFormat="1" x14ac:dyDescent="0.2"/>
    <row r="33" spans="1:6" s="145" customFormat="1" x14ac:dyDescent="0.2">
      <c r="A33" s="591" t="str">
        <f>"Struktura pokrytí denního minima zatížení - "&amp;LOWER('9.2'!M3)</f>
        <v>Struktura pokrytí denního minima zatížení - červen</v>
      </c>
      <c r="B33" s="591"/>
      <c r="C33" s="591"/>
      <c r="D33" s="591"/>
      <c r="E33" s="417" t="s">
        <v>4</v>
      </c>
      <c r="F33" s="417"/>
    </row>
    <row r="34" spans="1:6" s="145" customFormat="1" x14ac:dyDescent="0.2">
      <c r="A34" s="591" t="s">
        <v>259</v>
      </c>
      <c r="B34" s="591"/>
      <c r="C34" s="591"/>
      <c r="D34" s="591"/>
      <c r="E34" s="420">
        <f>SUM(E35:E44)</f>
        <v>5109.4354217093514</v>
      </c>
      <c r="F34" s="421">
        <f>E34/$E$34</f>
        <v>1</v>
      </c>
    </row>
    <row r="35" spans="1:6" s="145" customFormat="1" x14ac:dyDescent="0.2">
      <c r="A35" s="590" t="s">
        <v>279</v>
      </c>
      <c r="B35" s="590"/>
      <c r="C35" s="590"/>
      <c r="D35" s="590"/>
      <c r="E35" s="415">
        <f t="array" ref="E35:E44">TRANSPOSE(INDEX(AL54:AU149,MATCH(MIN(AW54:AW149),AW54:AW149,0),0))</f>
        <v>3633.56252366339</v>
      </c>
      <c r="F35" s="416">
        <f t="shared" ref="F35:F44" si="2">E35/$E$34</f>
        <v>0.71114755814797814</v>
      </c>
    </row>
    <row r="36" spans="1:6" s="145" customFormat="1" x14ac:dyDescent="0.2">
      <c r="A36" s="590" t="s">
        <v>280</v>
      </c>
      <c r="B36" s="590"/>
      <c r="C36" s="590"/>
      <c r="D36" s="590"/>
      <c r="E36" s="415">
        <v>2902.1023242266301</v>
      </c>
      <c r="F36" s="416">
        <f t="shared" si="2"/>
        <v>0.56798884508765113</v>
      </c>
    </row>
    <row r="37" spans="1:6" s="145" customFormat="1" x14ac:dyDescent="0.2">
      <c r="A37" s="590" t="s">
        <v>283</v>
      </c>
      <c r="B37" s="590"/>
      <c r="C37" s="590"/>
      <c r="D37" s="590"/>
      <c r="E37" s="415">
        <v>0</v>
      </c>
      <c r="F37" s="416">
        <f t="shared" si="2"/>
        <v>0</v>
      </c>
    </row>
    <row r="38" spans="1:6" s="145" customFormat="1" x14ac:dyDescent="0.2">
      <c r="A38" s="422" t="s">
        <v>284</v>
      </c>
      <c r="B38" s="422"/>
      <c r="C38" s="422"/>
      <c r="D38" s="422"/>
      <c r="E38" s="415">
        <v>367.04750082356401</v>
      </c>
      <c r="F38" s="416">
        <f t="shared" si="2"/>
        <v>7.1837193452729653E-2</v>
      </c>
    </row>
    <row r="39" spans="1:6" s="145" customFormat="1" x14ac:dyDescent="0.2">
      <c r="A39" s="590" t="s">
        <v>281</v>
      </c>
      <c r="B39" s="590"/>
      <c r="C39" s="590"/>
      <c r="D39" s="590"/>
      <c r="E39" s="415">
        <v>155.316920343194</v>
      </c>
      <c r="F39" s="416">
        <f t="shared" si="2"/>
        <v>3.039805918346122E-2</v>
      </c>
    </row>
    <row r="40" spans="1:6" s="145" customFormat="1" x14ac:dyDescent="0.2">
      <c r="A40" s="590" t="s">
        <v>285</v>
      </c>
      <c r="B40" s="590"/>
      <c r="C40" s="590"/>
      <c r="D40" s="590"/>
      <c r="E40" s="415">
        <v>0</v>
      </c>
      <c r="F40" s="416">
        <f t="shared" si="2"/>
        <v>0</v>
      </c>
    </row>
    <row r="41" spans="1:6" s="145" customFormat="1" x14ac:dyDescent="0.2">
      <c r="A41" s="590" t="s">
        <v>286</v>
      </c>
      <c r="B41" s="590"/>
      <c r="C41" s="590"/>
      <c r="D41" s="590"/>
      <c r="E41" s="415">
        <v>43.866917008922897</v>
      </c>
      <c r="F41" s="416">
        <f t="shared" si="2"/>
        <v>8.5854724423246181E-3</v>
      </c>
    </row>
    <row r="42" spans="1:6" s="145" customFormat="1" x14ac:dyDescent="0.2">
      <c r="A42" s="590" t="s">
        <v>287</v>
      </c>
      <c r="B42" s="590"/>
      <c r="C42" s="590"/>
      <c r="D42" s="590"/>
      <c r="E42" s="415">
        <v>6.7952404485588396</v>
      </c>
      <c r="F42" s="416">
        <f t="shared" si="2"/>
        <v>1.3299395897415033E-3</v>
      </c>
    </row>
    <row r="43" spans="1:6" s="145" customFormat="1" x14ac:dyDescent="0.2">
      <c r="A43" s="590" t="s">
        <v>276</v>
      </c>
      <c r="B43" s="590"/>
      <c r="C43" s="590"/>
      <c r="D43" s="590"/>
      <c r="E43" s="415">
        <v>-1999.2560048049099</v>
      </c>
      <c r="F43" s="416">
        <f t="shared" si="2"/>
        <v>-0.39128706790388651</v>
      </c>
    </row>
    <row r="44" spans="1:6" s="145" customFormat="1" x14ac:dyDescent="0.2">
      <c r="A44" s="593" t="s">
        <v>92</v>
      </c>
      <c r="B44" s="593"/>
      <c r="C44" s="593"/>
      <c r="D44" s="593"/>
      <c r="E44" s="418">
        <v>0</v>
      </c>
      <c r="F44" s="419">
        <f t="shared" si="2"/>
        <v>0</v>
      </c>
    </row>
    <row r="45" spans="1:6" s="145" customFormat="1" x14ac:dyDescent="0.2">
      <c r="A45" s="146"/>
      <c r="B45" s="146"/>
      <c r="C45" s="146"/>
      <c r="D45" s="146"/>
      <c r="E45" s="146"/>
      <c r="F45" s="414" t="s">
        <v>282</v>
      </c>
    </row>
    <row r="46" spans="1:6" s="145" customFormat="1" x14ac:dyDescent="0.2"/>
    <row r="47" spans="1:6" s="145" customFormat="1" x14ac:dyDescent="0.2"/>
    <row r="48" spans="1:6" s="145" customFormat="1" x14ac:dyDescent="0.2"/>
    <row r="50" spans="1:53" s="147" customFormat="1" x14ac:dyDescent="0.2"/>
    <row r="51" spans="1:53" s="147" customFormat="1" x14ac:dyDescent="0.2">
      <c r="A51" s="147" t="str">
        <f>A3</f>
        <v>Struktura pokrytí denního minima zatížení - duben</v>
      </c>
      <c r="S51" s="147" t="str">
        <f>A18</f>
        <v>Struktura pokrytí denního minima zatížení - květen</v>
      </c>
      <c r="AK51" s="147" t="str">
        <f>A33</f>
        <v>Struktura pokrytí denního minima zatížení - červen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47" customFormat="1" x14ac:dyDescent="0.2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R53" s="151"/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J53" s="151"/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 x14ac:dyDescent="0.2">
      <c r="A54" s="152">
        <v>0</v>
      </c>
      <c r="B54" s="153">
        <v>3069.0546821959701</v>
      </c>
      <c r="C54" s="153">
        <v>3883.4235176321699</v>
      </c>
      <c r="D54" s="153">
        <v>24.145535580138301</v>
      </c>
      <c r="E54" s="153">
        <v>408.23617426189298</v>
      </c>
      <c r="F54" s="153">
        <v>206.54346527178001</v>
      </c>
      <c r="G54" s="153">
        <v>0</v>
      </c>
      <c r="H54" s="153">
        <v>0</v>
      </c>
      <c r="I54" s="153">
        <v>120.015181488463</v>
      </c>
      <c r="J54" s="153">
        <v>-1551.01711284665</v>
      </c>
      <c r="K54" s="153">
        <v>0</v>
      </c>
      <c r="L54" s="153">
        <v>-564.09881355085895</v>
      </c>
      <c r="M54" s="153">
        <v>6160.4014435837598</v>
      </c>
      <c r="N54" s="153">
        <v>5596.3026300329002</v>
      </c>
      <c r="O54" s="153">
        <f>M54</f>
        <v>6160.4014435837598</v>
      </c>
      <c r="P54" s="153">
        <f>IF(J54&lt;0,0,J54)</f>
        <v>0</v>
      </c>
      <c r="Q54" s="153">
        <f>IF(J54&lt;0,J54,0)</f>
        <v>-1551.01711284665</v>
      </c>
      <c r="S54" s="152">
        <v>0</v>
      </c>
      <c r="T54" s="153">
        <v>3038.43953681727</v>
      </c>
      <c r="U54" s="153">
        <v>3577.4517264879701</v>
      </c>
      <c r="V54" s="153">
        <v>24.040422713178302</v>
      </c>
      <c r="W54" s="153">
        <v>381.42935668701398</v>
      </c>
      <c r="X54" s="153">
        <v>283.49004259748898</v>
      </c>
      <c r="Y54" s="153">
        <v>104.823711741846</v>
      </c>
      <c r="Z54" s="153">
        <v>0</v>
      </c>
      <c r="AA54" s="153">
        <v>37.389193623020297</v>
      </c>
      <c r="AB54" s="153">
        <v>-1707.75387372095</v>
      </c>
      <c r="AC54" s="153">
        <v>0</v>
      </c>
      <c r="AD54" s="153">
        <v>-569.44972418806401</v>
      </c>
      <c r="AE54" s="153">
        <v>5739.31011694683</v>
      </c>
      <c r="AF54" s="153">
        <v>5169.8603927587701</v>
      </c>
      <c r="AG54" s="153">
        <f>AE54</f>
        <v>5739.31011694683</v>
      </c>
      <c r="AH54" s="153">
        <f>IF(AB54&lt;0,0,AB54)</f>
        <v>0</v>
      </c>
      <c r="AI54" s="153">
        <f>IF(AB54&lt;0,AB54,0)</f>
        <v>-1707.75387372095</v>
      </c>
      <c r="AK54" s="152">
        <v>0</v>
      </c>
      <c r="AL54" s="147">
        <v>3620.2064438944899</v>
      </c>
      <c r="AM54" s="147">
        <v>3130.6737686380302</v>
      </c>
      <c r="AN54" s="147">
        <v>0</v>
      </c>
      <c r="AO54" s="147">
        <v>368.716726096446</v>
      </c>
      <c r="AP54" s="147">
        <v>171.764556903163</v>
      </c>
      <c r="AQ54" s="147">
        <v>61.672853332473501</v>
      </c>
      <c r="AR54" s="147">
        <v>0</v>
      </c>
      <c r="AS54" s="147">
        <v>4.4302441575670199</v>
      </c>
      <c r="AT54" s="147">
        <v>-1712.5896515091799</v>
      </c>
      <c r="AU54" s="147">
        <v>0</v>
      </c>
      <c r="AV54" s="147">
        <v>-527.99916998029198</v>
      </c>
      <c r="AW54" s="147">
        <v>5644.8749415129996</v>
      </c>
      <c r="AX54" s="147">
        <v>5116.8757715327001</v>
      </c>
      <c r="AY54" s="147">
        <f>AW54</f>
        <v>5644.8749415129996</v>
      </c>
      <c r="AZ54" s="153">
        <f>IF(AT54&lt;0,0,AT54)</f>
        <v>0</v>
      </c>
      <c r="BA54" s="153">
        <f>IF(AT54&lt;0,AT54,0)</f>
        <v>-1712.5896515091799</v>
      </c>
    </row>
    <row r="55" spans="1:53" s="147" customFormat="1" x14ac:dyDescent="0.2">
      <c r="A55" s="152">
        <v>1.0416666666666666E-2</v>
      </c>
      <c r="B55" s="153">
        <v>3069.5880989090301</v>
      </c>
      <c r="C55" s="153">
        <v>3843.33883011535</v>
      </c>
      <c r="D55" s="153">
        <v>24.185644595723101</v>
      </c>
      <c r="E55" s="153">
        <v>426.50669799328398</v>
      </c>
      <c r="F55" s="153">
        <v>206.27188508944499</v>
      </c>
      <c r="G55" s="153">
        <v>0</v>
      </c>
      <c r="H55" s="153">
        <v>0</v>
      </c>
      <c r="I55" s="153">
        <v>113.266961075212</v>
      </c>
      <c r="J55" s="153">
        <v>-1601.3395663034</v>
      </c>
      <c r="K55" s="153">
        <v>0</v>
      </c>
      <c r="L55" s="153">
        <v>-561.26087631534801</v>
      </c>
      <c r="M55" s="153">
        <v>6081.8185514746501</v>
      </c>
      <c r="N55" s="153">
        <v>5520.5576751592998</v>
      </c>
      <c r="O55" s="153">
        <f t="shared" ref="O55:O118" si="3">M55</f>
        <v>6081.8185514746501</v>
      </c>
      <c r="P55" s="153">
        <f t="shared" ref="P55:P118" si="4">IF(J55&lt;0,0,J55)</f>
        <v>0</v>
      </c>
      <c r="Q55" s="153">
        <f t="shared" ref="Q55:Q118" si="5">IF(J55&lt;0,J55,0)</f>
        <v>-1601.3395663034</v>
      </c>
      <c r="S55" s="152">
        <v>1.0416666666666666E-2</v>
      </c>
      <c r="T55" s="153">
        <v>3040.7531910645398</v>
      </c>
      <c r="U55" s="153">
        <v>3635.5282774658899</v>
      </c>
      <c r="V55" s="153">
        <v>24.113696655019702</v>
      </c>
      <c r="W55" s="153">
        <v>380.51623426536003</v>
      </c>
      <c r="X55" s="153">
        <v>278.46495475784599</v>
      </c>
      <c r="Y55" s="153">
        <v>106.723150522043</v>
      </c>
      <c r="Z55" s="153">
        <v>0</v>
      </c>
      <c r="AA55" s="153">
        <v>34.491754531964503</v>
      </c>
      <c r="AB55" s="153">
        <v>-1795.3740010111101</v>
      </c>
      <c r="AC55" s="153">
        <v>0</v>
      </c>
      <c r="AD55" s="153">
        <v>-575.43464303881001</v>
      </c>
      <c r="AE55" s="153">
        <v>5705.2172582515504</v>
      </c>
      <c r="AF55" s="153">
        <v>5129.78261521274</v>
      </c>
      <c r="AG55" s="153">
        <f t="shared" ref="AG55:AG118" si="6">AE55</f>
        <v>5705.2172582515504</v>
      </c>
      <c r="AH55" s="153">
        <f t="shared" ref="AH55:AH118" si="7">IF(AB55&lt;0,0,AB55)</f>
        <v>0</v>
      </c>
      <c r="AI55" s="153">
        <f t="shared" ref="AI55:AI118" si="8">IF(AB55&lt;0,AB55,0)</f>
        <v>-1795.3740010111101</v>
      </c>
      <c r="AK55" s="152">
        <v>1.0416666666666666E-2</v>
      </c>
      <c r="AL55" s="147">
        <v>3621.1999572865102</v>
      </c>
      <c r="AM55" s="147">
        <v>3139.8112089311198</v>
      </c>
      <c r="AN55" s="147">
        <v>0</v>
      </c>
      <c r="AO55" s="147">
        <v>374.92438848301902</v>
      </c>
      <c r="AP55" s="147">
        <v>171.61975658511199</v>
      </c>
      <c r="AQ55" s="147">
        <v>59.004853826575697</v>
      </c>
      <c r="AR55" s="147">
        <v>0</v>
      </c>
      <c r="AS55" s="147">
        <v>3.6371741132565698</v>
      </c>
      <c r="AT55" s="147">
        <v>-1770.93101408851</v>
      </c>
      <c r="AU55" s="147">
        <v>0</v>
      </c>
      <c r="AV55" s="147">
        <v>-529.29499526147595</v>
      </c>
      <c r="AW55" s="147">
        <v>5599.2663251370896</v>
      </c>
      <c r="AX55" s="147">
        <v>5069.9713298756096</v>
      </c>
      <c r="AY55" s="147">
        <f t="shared" ref="AY55:AY118" si="9">AW55</f>
        <v>5599.2663251370896</v>
      </c>
      <c r="AZ55" s="153">
        <f t="shared" ref="AZ55:AZ118" si="10">IF(AT55&lt;0,0,AT55)</f>
        <v>0</v>
      </c>
      <c r="BA55" s="153">
        <f t="shared" ref="BA55:BA118" si="11">IF(AT55&lt;0,AT55,0)</f>
        <v>-1770.93101408851</v>
      </c>
    </row>
    <row r="56" spans="1:53" s="147" customFormat="1" x14ac:dyDescent="0.2">
      <c r="A56" s="152">
        <v>2.0833333333333332E-2</v>
      </c>
      <c r="B56" s="153">
        <v>3070.1949365271798</v>
      </c>
      <c r="C56" s="153">
        <v>3824.4839371734402</v>
      </c>
      <c r="D56" s="153">
        <v>24.185644595723101</v>
      </c>
      <c r="E56" s="153">
        <v>430.59891220350499</v>
      </c>
      <c r="F56" s="153">
        <v>206.27188508944499</v>
      </c>
      <c r="G56" s="153">
        <v>0</v>
      </c>
      <c r="H56" s="153">
        <v>0</v>
      </c>
      <c r="I56" s="153">
        <v>122.800402432382</v>
      </c>
      <c r="J56" s="153">
        <v>-1667.21069382216</v>
      </c>
      <c r="K56" s="153">
        <v>0</v>
      </c>
      <c r="L56" s="153">
        <v>-559.84361185767</v>
      </c>
      <c r="M56" s="153">
        <v>6011.3250241995202</v>
      </c>
      <c r="N56" s="153">
        <v>5451.48141234185</v>
      </c>
      <c r="O56" s="153">
        <f t="shared" si="3"/>
        <v>6011.3250241995202</v>
      </c>
      <c r="P56" s="153">
        <f t="shared" si="4"/>
        <v>0</v>
      </c>
      <c r="Q56" s="153">
        <f t="shared" si="5"/>
        <v>-1667.21069382216</v>
      </c>
      <c r="S56" s="152">
        <v>2.0833333333333332E-2</v>
      </c>
      <c r="T56" s="153">
        <v>3041.0132228167799</v>
      </c>
      <c r="U56" s="153">
        <v>3609.2481817634298</v>
      </c>
      <c r="V56" s="153">
        <v>24.060406515498698</v>
      </c>
      <c r="W56" s="153">
        <v>379.536681463923</v>
      </c>
      <c r="X56" s="153">
        <v>278.49267723993597</v>
      </c>
      <c r="Y56" s="153">
        <v>106.46575574472</v>
      </c>
      <c r="Z56" s="153">
        <v>0</v>
      </c>
      <c r="AA56" s="153">
        <v>31.806245125391499</v>
      </c>
      <c r="AB56" s="153">
        <v>-1853.03444974084</v>
      </c>
      <c r="AC56" s="153">
        <v>0</v>
      </c>
      <c r="AD56" s="153">
        <v>-572.65139979775699</v>
      </c>
      <c r="AE56" s="153">
        <v>5617.5887209288403</v>
      </c>
      <c r="AF56" s="153">
        <v>5044.9373211310904</v>
      </c>
      <c r="AG56" s="153">
        <f t="shared" si="6"/>
        <v>5617.5887209288403</v>
      </c>
      <c r="AH56" s="153">
        <f t="shared" si="7"/>
        <v>0</v>
      </c>
      <c r="AI56" s="153">
        <f t="shared" si="8"/>
        <v>-1853.03444974084</v>
      </c>
      <c r="AK56" s="152">
        <v>2.0833333333333332E-2</v>
      </c>
      <c r="AL56" s="147">
        <v>3620.7532352201101</v>
      </c>
      <c r="AM56" s="147">
        <v>3166.19572673726</v>
      </c>
      <c r="AN56" s="147">
        <v>0</v>
      </c>
      <c r="AO56" s="147">
        <v>372.45777439103898</v>
      </c>
      <c r="AP56" s="147">
        <v>171.55274156188199</v>
      </c>
      <c r="AQ56" s="147">
        <v>19.674856187485499</v>
      </c>
      <c r="AR56" s="147">
        <v>0</v>
      </c>
      <c r="AS56" s="147">
        <v>3.5057945457804398</v>
      </c>
      <c r="AT56" s="147">
        <v>-1827.2672837995201</v>
      </c>
      <c r="AU56" s="147">
        <v>0</v>
      </c>
      <c r="AV56" s="147">
        <v>-531.15810861194905</v>
      </c>
      <c r="AW56" s="147">
        <v>5526.8728448440397</v>
      </c>
      <c r="AX56" s="147">
        <v>4995.7147362320902</v>
      </c>
      <c r="AY56" s="147">
        <f t="shared" si="9"/>
        <v>5526.8728448440397</v>
      </c>
      <c r="AZ56" s="153">
        <f t="shared" si="10"/>
        <v>0</v>
      </c>
      <c r="BA56" s="153">
        <f t="shared" si="11"/>
        <v>-1827.2672837995201</v>
      </c>
    </row>
    <row r="57" spans="1:53" s="147" customFormat="1" x14ac:dyDescent="0.2">
      <c r="A57" s="152">
        <v>3.125E-2</v>
      </c>
      <c r="B57" s="153">
        <v>3072.1220480704201</v>
      </c>
      <c r="C57" s="153">
        <v>3767.6905031330498</v>
      </c>
      <c r="D57" s="153">
        <v>24.158905251999901</v>
      </c>
      <c r="E57" s="153">
        <v>431.19291993030203</v>
      </c>
      <c r="F57" s="153">
        <v>206.27188508944499</v>
      </c>
      <c r="G57" s="153">
        <v>0</v>
      </c>
      <c r="H57" s="153">
        <v>0</v>
      </c>
      <c r="I57" s="153">
        <v>127.60511187620099</v>
      </c>
      <c r="J57" s="153">
        <v>-1681.3378457715601</v>
      </c>
      <c r="K57" s="153">
        <v>0</v>
      </c>
      <c r="L57" s="153">
        <v>-554.63077081350605</v>
      </c>
      <c r="M57" s="153">
        <v>5947.7035275798598</v>
      </c>
      <c r="N57" s="153">
        <v>5393.0727567663498</v>
      </c>
      <c r="O57" s="153">
        <f t="shared" si="3"/>
        <v>5947.7035275798598</v>
      </c>
      <c r="P57" s="153">
        <f t="shared" si="4"/>
        <v>0</v>
      </c>
      <c r="Q57" s="153">
        <f t="shared" si="5"/>
        <v>-1681.3378457715601</v>
      </c>
      <c r="S57" s="152">
        <v>3.125E-2</v>
      </c>
      <c r="T57" s="153">
        <v>3042.20672525892</v>
      </c>
      <c r="U57" s="153">
        <v>3562.20482872915</v>
      </c>
      <c r="V57" s="153">
        <v>24.0670677829388</v>
      </c>
      <c r="W57" s="153">
        <v>379.88187782940599</v>
      </c>
      <c r="X57" s="153">
        <v>271.92063083628699</v>
      </c>
      <c r="Y57" s="153">
        <v>38.015532313339698</v>
      </c>
      <c r="Z57" s="153">
        <v>0</v>
      </c>
      <c r="AA57" s="153">
        <v>29.026723202622499</v>
      </c>
      <c r="AB57" s="153">
        <v>-1798.5144732527201</v>
      </c>
      <c r="AC57" s="153">
        <v>0</v>
      </c>
      <c r="AD57" s="153">
        <v>-566.97316039305804</v>
      </c>
      <c r="AE57" s="153">
        <v>5548.8089126999503</v>
      </c>
      <c r="AF57" s="153">
        <v>4981.8357523068898</v>
      </c>
      <c r="AG57" s="153">
        <f t="shared" si="6"/>
        <v>5548.8089126999503</v>
      </c>
      <c r="AH57" s="153">
        <f t="shared" si="7"/>
        <v>0</v>
      </c>
      <c r="AI57" s="153">
        <f t="shared" si="8"/>
        <v>-1798.5144732527201</v>
      </c>
      <c r="AK57" s="152">
        <v>3.125E-2</v>
      </c>
      <c r="AL57" s="147">
        <v>3621.5000348292401</v>
      </c>
      <c r="AM57" s="147">
        <v>3127.2747458778099</v>
      </c>
      <c r="AN57" s="147">
        <v>0</v>
      </c>
      <c r="AO57" s="147">
        <v>372.058052531263</v>
      </c>
      <c r="AP57" s="147">
        <v>167.634649564082</v>
      </c>
      <c r="AQ57" s="147">
        <v>0</v>
      </c>
      <c r="AR57" s="147">
        <v>0</v>
      </c>
      <c r="AS57" s="147">
        <v>3.5234229821255698</v>
      </c>
      <c r="AT57" s="147">
        <v>-1811.9430588619</v>
      </c>
      <c r="AU57" s="147">
        <v>0</v>
      </c>
      <c r="AV57" s="147">
        <v>-527.15072566941706</v>
      </c>
      <c r="AW57" s="147">
        <v>5480.04784692262</v>
      </c>
      <c r="AX57" s="147">
        <v>4952.8971212532097</v>
      </c>
      <c r="AY57" s="147">
        <f t="shared" si="9"/>
        <v>5480.04784692262</v>
      </c>
      <c r="AZ57" s="153">
        <f t="shared" si="10"/>
        <v>0</v>
      </c>
      <c r="BA57" s="153">
        <f t="shared" si="11"/>
        <v>-1811.9430588619</v>
      </c>
    </row>
    <row r="58" spans="1:53" s="147" customFormat="1" x14ac:dyDescent="0.2">
      <c r="A58" s="152">
        <v>4.1666666666666699E-2</v>
      </c>
      <c r="B58" s="153">
        <v>3071.5485673113699</v>
      </c>
      <c r="C58" s="153">
        <v>3836.8445728096899</v>
      </c>
      <c r="D58" s="153">
        <v>24.112111400484299</v>
      </c>
      <c r="E58" s="153">
        <v>429.162903547523</v>
      </c>
      <c r="F58" s="153">
        <v>205.14650262688201</v>
      </c>
      <c r="G58" s="153">
        <v>0</v>
      </c>
      <c r="H58" s="153">
        <v>0</v>
      </c>
      <c r="I58" s="153">
        <v>109.791589675379</v>
      </c>
      <c r="J58" s="153">
        <v>-1712.53315362236</v>
      </c>
      <c r="K58" s="153">
        <v>0</v>
      </c>
      <c r="L58" s="153">
        <v>-560.84880180990297</v>
      </c>
      <c r="M58" s="153">
        <v>5964.0730937489598</v>
      </c>
      <c r="N58" s="153">
        <v>5403.2242919390601</v>
      </c>
      <c r="O58" s="153">
        <f t="shared" si="3"/>
        <v>5964.0730937489598</v>
      </c>
      <c r="P58" s="153">
        <f t="shared" si="4"/>
        <v>0</v>
      </c>
      <c r="Q58" s="153">
        <f t="shared" si="5"/>
        <v>-1712.53315362236</v>
      </c>
      <c r="S58" s="152">
        <v>4.1666666666666699E-2</v>
      </c>
      <c r="T58" s="153">
        <v>3042.90686083322</v>
      </c>
      <c r="U58" s="153">
        <v>3643.3651049854798</v>
      </c>
      <c r="V58" s="153">
        <v>24.000455108537601</v>
      </c>
      <c r="W58" s="153">
        <v>378.05061043938298</v>
      </c>
      <c r="X58" s="153">
        <v>189.29388793670401</v>
      </c>
      <c r="Y58" s="153">
        <v>0</v>
      </c>
      <c r="Z58" s="153">
        <v>0</v>
      </c>
      <c r="AA58" s="153">
        <v>27.562856582782501</v>
      </c>
      <c r="AB58" s="153">
        <v>-1721.63336555197</v>
      </c>
      <c r="AC58" s="153">
        <v>0</v>
      </c>
      <c r="AD58" s="153">
        <v>-574.07308223832899</v>
      </c>
      <c r="AE58" s="153">
        <v>5583.5464103341401</v>
      </c>
      <c r="AF58" s="153">
        <v>5009.4733280958098</v>
      </c>
      <c r="AG58" s="153">
        <f t="shared" si="6"/>
        <v>5583.5464103341401</v>
      </c>
      <c r="AH58" s="153">
        <f t="shared" si="7"/>
        <v>0</v>
      </c>
      <c r="AI58" s="153">
        <f t="shared" si="8"/>
        <v>-1721.63336555197</v>
      </c>
      <c r="AK58" s="152">
        <v>4.1666666666666699E-2</v>
      </c>
      <c r="AL58" s="147">
        <v>3621.7734467714099</v>
      </c>
      <c r="AM58" s="147">
        <v>3051.1710471493898</v>
      </c>
      <c r="AN58" s="147">
        <v>0</v>
      </c>
      <c r="AO58" s="147">
        <v>373.24390254996098</v>
      </c>
      <c r="AP58" s="147">
        <v>119.343385809721</v>
      </c>
      <c r="AQ58" s="147">
        <v>0</v>
      </c>
      <c r="AR58" s="147">
        <v>0</v>
      </c>
      <c r="AS58" s="147">
        <v>3.3217636422457999</v>
      </c>
      <c r="AT58" s="147">
        <v>-1714.14417464436</v>
      </c>
      <c r="AU58" s="147">
        <v>0</v>
      </c>
      <c r="AV58" s="147">
        <v>-519.52839668706201</v>
      </c>
      <c r="AW58" s="147">
        <v>5454.7093712783699</v>
      </c>
      <c r="AX58" s="147">
        <v>4935.1809745913097</v>
      </c>
      <c r="AY58" s="147">
        <f t="shared" si="9"/>
        <v>5454.7093712783699</v>
      </c>
      <c r="AZ58" s="153">
        <f t="shared" si="10"/>
        <v>0</v>
      </c>
      <c r="BA58" s="153">
        <f t="shared" si="11"/>
        <v>-1714.14417464436</v>
      </c>
    </row>
    <row r="59" spans="1:53" s="147" customFormat="1" x14ac:dyDescent="0.2">
      <c r="A59" s="152">
        <v>5.2083333333333301E-2</v>
      </c>
      <c r="B59" s="153">
        <v>3071.3952136692701</v>
      </c>
      <c r="C59" s="153">
        <v>3853.8185620996201</v>
      </c>
      <c r="D59" s="153">
        <v>24.1054265645535</v>
      </c>
      <c r="E59" s="153">
        <v>429.63905428456701</v>
      </c>
      <c r="F59" s="153">
        <v>205.13769311039599</v>
      </c>
      <c r="G59" s="153">
        <v>0</v>
      </c>
      <c r="H59" s="153">
        <v>0</v>
      </c>
      <c r="I59" s="153">
        <v>105.402997581447</v>
      </c>
      <c r="J59" s="153">
        <v>-1712.9211533288801</v>
      </c>
      <c r="K59" s="153">
        <v>0</v>
      </c>
      <c r="L59" s="153">
        <v>-562.43138503845796</v>
      </c>
      <c r="M59" s="153">
        <v>5976.5777939809695</v>
      </c>
      <c r="N59" s="153">
        <v>5414.1464089425099</v>
      </c>
      <c r="O59" s="153">
        <f t="shared" si="3"/>
        <v>5976.5777939809695</v>
      </c>
      <c r="P59" s="153">
        <f t="shared" si="4"/>
        <v>0</v>
      </c>
      <c r="Q59" s="153">
        <f t="shared" si="5"/>
        <v>-1712.9211533288801</v>
      </c>
      <c r="S59" s="152">
        <v>5.2083333333333301E-2</v>
      </c>
      <c r="T59" s="153">
        <v>3044.28702811216</v>
      </c>
      <c r="U59" s="153">
        <v>3617.2474372513002</v>
      </c>
      <c r="V59" s="153">
        <v>24.007116375977699</v>
      </c>
      <c r="W59" s="153">
        <v>379.68363610457902</v>
      </c>
      <c r="X59" s="153">
        <v>186.130136805738</v>
      </c>
      <c r="Y59" s="153">
        <v>0</v>
      </c>
      <c r="Z59" s="153">
        <v>0</v>
      </c>
      <c r="AA59" s="153">
        <v>26.649300830504298</v>
      </c>
      <c r="AB59" s="153">
        <v>-1714.3146262028899</v>
      </c>
      <c r="AC59" s="153">
        <v>0</v>
      </c>
      <c r="AD59" s="153">
        <v>-571.53573033517796</v>
      </c>
      <c r="AE59" s="153">
        <v>5563.6900292773698</v>
      </c>
      <c r="AF59" s="153">
        <v>4992.1542989421896</v>
      </c>
      <c r="AG59" s="153">
        <f t="shared" si="6"/>
        <v>5563.6900292773698</v>
      </c>
      <c r="AH59" s="153">
        <f t="shared" si="7"/>
        <v>0</v>
      </c>
      <c r="AI59" s="153">
        <f t="shared" si="8"/>
        <v>-1714.3146262028899</v>
      </c>
      <c r="AK59" s="152">
        <v>5.2083333333333301E-2</v>
      </c>
      <c r="AL59" s="147">
        <v>3621.2266554457901</v>
      </c>
      <c r="AM59" s="147">
        <v>3089.8707361347501</v>
      </c>
      <c r="AN59" s="147">
        <v>0</v>
      </c>
      <c r="AO59" s="147">
        <v>373.027712934129</v>
      </c>
      <c r="AP59" s="147">
        <v>117.303640327354</v>
      </c>
      <c r="AQ59" s="147">
        <v>0</v>
      </c>
      <c r="AR59" s="147">
        <v>0</v>
      </c>
      <c r="AS59" s="147">
        <v>2.9014509194206202</v>
      </c>
      <c r="AT59" s="147">
        <v>-1765.21366549252</v>
      </c>
      <c r="AU59" s="147">
        <v>0</v>
      </c>
      <c r="AV59" s="147">
        <v>-523.18755216065404</v>
      </c>
      <c r="AW59" s="147">
        <v>5439.1165302689196</v>
      </c>
      <c r="AX59" s="147">
        <v>4915.9289781082698</v>
      </c>
      <c r="AY59" s="147">
        <f t="shared" si="9"/>
        <v>5439.1165302689196</v>
      </c>
      <c r="AZ59" s="153">
        <f t="shared" si="10"/>
        <v>0</v>
      </c>
      <c r="BA59" s="153">
        <f t="shared" si="11"/>
        <v>-1765.21366549252</v>
      </c>
    </row>
    <row r="60" spans="1:53" s="147" customFormat="1" x14ac:dyDescent="0.2">
      <c r="A60" s="152">
        <v>6.25E-2</v>
      </c>
      <c r="B60" s="153">
        <v>3071.2018448199201</v>
      </c>
      <c r="C60" s="153">
        <v>3852.0930433868798</v>
      </c>
      <c r="D60" s="153">
        <v>24.138850744207499</v>
      </c>
      <c r="E60" s="153">
        <v>427.667712979307</v>
      </c>
      <c r="F60" s="153">
        <v>205.13769311039599</v>
      </c>
      <c r="G60" s="153">
        <v>0</v>
      </c>
      <c r="H60" s="153">
        <v>0</v>
      </c>
      <c r="I60" s="153">
        <v>111.33690063342701</v>
      </c>
      <c r="J60" s="153">
        <v>-1770.9326037584899</v>
      </c>
      <c r="K60" s="153">
        <v>0</v>
      </c>
      <c r="L60" s="153">
        <v>-562.21618427554597</v>
      </c>
      <c r="M60" s="153">
        <v>5920.6434419156503</v>
      </c>
      <c r="N60" s="153">
        <v>5358.4272576400999</v>
      </c>
      <c r="O60" s="153">
        <f t="shared" si="3"/>
        <v>5920.6434419156503</v>
      </c>
      <c r="P60" s="153">
        <f t="shared" si="4"/>
        <v>0</v>
      </c>
      <c r="Q60" s="153">
        <f t="shared" si="5"/>
        <v>-1770.9326037584899</v>
      </c>
      <c r="S60" s="152">
        <v>6.25E-2</v>
      </c>
      <c r="T60" s="153">
        <v>3047.1607745404299</v>
      </c>
      <c r="U60" s="153">
        <v>3595.7922017728301</v>
      </c>
      <c r="V60" s="153">
        <v>24.040422713178302</v>
      </c>
      <c r="W60" s="153">
        <v>380.47906546726699</v>
      </c>
      <c r="X60" s="153">
        <v>185.95442454646599</v>
      </c>
      <c r="Y60" s="153">
        <v>0</v>
      </c>
      <c r="Z60" s="153">
        <v>0</v>
      </c>
      <c r="AA60" s="153">
        <v>26.466690585536099</v>
      </c>
      <c r="AB60" s="153">
        <v>-1746.19125639289</v>
      </c>
      <c r="AC60" s="153">
        <v>0</v>
      </c>
      <c r="AD60" s="153">
        <v>-569.54373353212497</v>
      </c>
      <c r="AE60" s="153">
        <v>5513.7023232328202</v>
      </c>
      <c r="AF60" s="153">
        <v>4944.1585897006898</v>
      </c>
      <c r="AG60" s="153">
        <f t="shared" si="6"/>
        <v>5513.7023232328202</v>
      </c>
      <c r="AH60" s="153">
        <f t="shared" si="7"/>
        <v>0</v>
      </c>
      <c r="AI60" s="153">
        <f t="shared" si="8"/>
        <v>-1746.19125639289</v>
      </c>
      <c r="AK60" s="152">
        <v>6.25E-2</v>
      </c>
      <c r="AL60" s="147">
        <v>3623.9672052168798</v>
      </c>
      <c r="AM60" s="147">
        <v>3062.5992388546802</v>
      </c>
      <c r="AN60" s="147">
        <v>0</v>
      </c>
      <c r="AO60" s="147">
        <v>370.47369513296297</v>
      </c>
      <c r="AP60" s="147">
        <v>117.270646158942</v>
      </c>
      <c r="AQ60" s="147">
        <v>0</v>
      </c>
      <c r="AR60" s="147">
        <v>0</v>
      </c>
      <c r="AS60" s="147">
        <v>2.2299595918728001</v>
      </c>
      <c r="AT60" s="147">
        <v>-1769.8098824789299</v>
      </c>
      <c r="AU60" s="147">
        <v>0</v>
      </c>
      <c r="AV60" s="147">
        <v>-520.53612956450502</v>
      </c>
      <c r="AW60" s="147">
        <v>5406.73086247642</v>
      </c>
      <c r="AX60" s="147">
        <v>4886.1947329119103</v>
      </c>
      <c r="AY60" s="147">
        <f t="shared" si="9"/>
        <v>5406.73086247642</v>
      </c>
      <c r="AZ60" s="153">
        <f t="shared" si="10"/>
        <v>0</v>
      </c>
      <c r="BA60" s="153">
        <f t="shared" si="11"/>
        <v>-1769.8098824789299</v>
      </c>
    </row>
    <row r="61" spans="1:53" s="147" customFormat="1" x14ac:dyDescent="0.2">
      <c r="A61" s="152">
        <v>7.2916666666666699E-2</v>
      </c>
      <c r="B61" s="153">
        <v>3071.5152104522799</v>
      </c>
      <c r="C61" s="153">
        <v>3814.7298892441599</v>
      </c>
      <c r="D61" s="153">
        <v>24.0786872208303</v>
      </c>
      <c r="E61" s="153">
        <v>427.80508310560799</v>
      </c>
      <c r="F61" s="153">
        <v>205.13769311039599</v>
      </c>
      <c r="G61" s="153">
        <v>0</v>
      </c>
      <c r="H61" s="153">
        <v>0</v>
      </c>
      <c r="I61" s="153">
        <v>111.093105645243</v>
      </c>
      <c r="J61" s="153">
        <v>-1719.52383287681</v>
      </c>
      <c r="K61" s="153">
        <v>0</v>
      </c>
      <c r="L61" s="153">
        <v>-558.67919685618006</v>
      </c>
      <c r="M61" s="153">
        <v>5934.8358359017102</v>
      </c>
      <c r="N61" s="153">
        <v>5376.15663904553</v>
      </c>
      <c r="O61" s="153">
        <f t="shared" si="3"/>
        <v>5934.8358359017102</v>
      </c>
      <c r="P61" s="153">
        <f t="shared" si="4"/>
        <v>0</v>
      </c>
      <c r="Q61" s="153">
        <f t="shared" si="5"/>
        <v>-1719.52383287681</v>
      </c>
      <c r="S61" s="152">
        <v>7.2916666666666699E-2</v>
      </c>
      <c r="T61" s="153">
        <v>3049.3210859114001</v>
      </c>
      <c r="U61" s="153">
        <v>3589.8788859443398</v>
      </c>
      <c r="V61" s="153">
        <v>24.020438910857902</v>
      </c>
      <c r="W61" s="153">
        <v>380.41586386751499</v>
      </c>
      <c r="X61" s="153">
        <v>185.76265162157401</v>
      </c>
      <c r="Y61" s="153">
        <v>0</v>
      </c>
      <c r="Z61" s="153">
        <v>0</v>
      </c>
      <c r="AA61" s="153">
        <v>26.4252049814041</v>
      </c>
      <c r="AB61" s="153">
        <v>-1670.21158684438</v>
      </c>
      <c r="AC61" s="153">
        <v>0</v>
      </c>
      <c r="AD61" s="153">
        <v>-569.053793186044</v>
      </c>
      <c r="AE61" s="153">
        <v>5585.6125443927103</v>
      </c>
      <c r="AF61" s="153">
        <v>5016.5587512066704</v>
      </c>
      <c r="AG61" s="153">
        <f t="shared" si="6"/>
        <v>5585.6125443927103</v>
      </c>
      <c r="AH61" s="153">
        <f t="shared" si="7"/>
        <v>0</v>
      </c>
      <c r="AI61" s="153">
        <f t="shared" si="8"/>
        <v>-1670.21158684438</v>
      </c>
      <c r="AK61" s="152">
        <v>7.2916666666666699E-2</v>
      </c>
      <c r="AL61" s="147">
        <v>3623.9872288363499</v>
      </c>
      <c r="AM61" s="147">
        <v>3060.7311229653201</v>
      </c>
      <c r="AN61" s="147">
        <v>0</v>
      </c>
      <c r="AO61" s="147">
        <v>370.07195723609698</v>
      </c>
      <c r="AP61" s="147">
        <v>117.27581712574499</v>
      </c>
      <c r="AQ61" s="147">
        <v>0</v>
      </c>
      <c r="AR61" s="147">
        <v>0</v>
      </c>
      <c r="AS61" s="147">
        <v>2.00187138399663</v>
      </c>
      <c r="AT61" s="147">
        <v>-1771.92781701232</v>
      </c>
      <c r="AU61" s="147">
        <v>0</v>
      </c>
      <c r="AV61" s="147">
        <v>-520.32779550398095</v>
      </c>
      <c r="AW61" s="147">
        <v>5402.1401805351798</v>
      </c>
      <c r="AX61" s="147">
        <v>4881.8123850311904</v>
      </c>
      <c r="AY61" s="147">
        <f t="shared" si="9"/>
        <v>5402.1401805351798</v>
      </c>
      <c r="AZ61" s="153">
        <f t="shared" si="10"/>
        <v>0</v>
      </c>
      <c r="BA61" s="153">
        <f t="shared" si="11"/>
        <v>-1771.92781701232</v>
      </c>
    </row>
    <row r="62" spans="1:53" s="147" customFormat="1" x14ac:dyDescent="0.2">
      <c r="A62" s="152">
        <v>8.3333333333333301E-2</v>
      </c>
      <c r="B62" s="153">
        <v>3072.0286358413</v>
      </c>
      <c r="C62" s="153">
        <v>3873.78966786506</v>
      </c>
      <c r="D62" s="153">
        <v>24.0653175489687</v>
      </c>
      <c r="E62" s="153">
        <v>427.68650170057902</v>
      </c>
      <c r="F62" s="153">
        <v>205.13769311039599</v>
      </c>
      <c r="G62" s="153">
        <v>0</v>
      </c>
      <c r="H62" s="153">
        <v>0</v>
      </c>
      <c r="I62" s="153">
        <v>112.715667383583</v>
      </c>
      <c r="J62" s="153">
        <v>-1740.3977586277699</v>
      </c>
      <c r="K62" s="153">
        <v>0</v>
      </c>
      <c r="L62" s="153">
        <v>-564.34475341794598</v>
      </c>
      <c r="M62" s="153">
        <v>5975.0257248221196</v>
      </c>
      <c r="N62" s="153">
        <v>5410.6809714041701</v>
      </c>
      <c r="O62" s="153">
        <f t="shared" si="3"/>
        <v>5975.0257248221196</v>
      </c>
      <c r="P62" s="153">
        <f t="shared" si="4"/>
        <v>0</v>
      </c>
      <c r="Q62" s="153">
        <f t="shared" si="5"/>
        <v>-1740.3977586277699</v>
      </c>
      <c r="S62" s="152">
        <v>8.3333333333333301E-2</v>
      </c>
      <c r="T62" s="153">
        <v>3049.2610673142699</v>
      </c>
      <c r="U62" s="153">
        <v>3593.3973716012902</v>
      </c>
      <c r="V62" s="153">
        <v>24.000455108537601</v>
      </c>
      <c r="W62" s="153">
        <v>380.390802384415</v>
      </c>
      <c r="X62" s="153">
        <v>167.97278695609799</v>
      </c>
      <c r="Y62" s="153">
        <v>0</v>
      </c>
      <c r="Z62" s="153">
        <v>0</v>
      </c>
      <c r="AA62" s="153">
        <v>27.9857834839808</v>
      </c>
      <c r="AB62" s="153">
        <v>-1649.4002790234599</v>
      </c>
      <c r="AC62" s="153">
        <v>0</v>
      </c>
      <c r="AD62" s="153">
        <v>-569.28617197978804</v>
      </c>
      <c r="AE62" s="153">
        <v>5593.6079878251403</v>
      </c>
      <c r="AF62" s="153">
        <v>5024.3218158453501</v>
      </c>
      <c r="AG62" s="153">
        <f t="shared" si="6"/>
        <v>5593.6079878251403</v>
      </c>
      <c r="AH62" s="153">
        <f t="shared" si="7"/>
        <v>0</v>
      </c>
      <c r="AI62" s="153">
        <f t="shared" si="8"/>
        <v>-1649.4002790234599</v>
      </c>
      <c r="AK62" s="152">
        <v>8.3333333333333301E-2</v>
      </c>
      <c r="AL62" s="147">
        <v>3624.6807298030999</v>
      </c>
      <c r="AM62" s="147">
        <v>3175.3642012637001</v>
      </c>
      <c r="AN62" s="147">
        <v>0</v>
      </c>
      <c r="AO62" s="147">
        <v>369.98421833038299</v>
      </c>
      <c r="AP62" s="147">
        <v>117.309428409964</v>
      </c>
      <c r="AQ62" s="147">
        <v>0</v>
      </c>
      <c r="AR62" s="147">
        <v>0</v>
      </c>
      <c r="AS62" s="147">
        <v>1.84460454017966</v>
      </c>
      <c r="AT62" s="147">
        <v>-1851.8494678314701</v>
      </c>
      <c r="AU62" s="147">
        <v>0</v>
      </c>
      <c r="AV62" s="147">
        <v>-531.39497205274404</v>
      </c>
      <c r="AW62" s="147">
        <v>5437.3337145158503</v>
      </c>
      <c r="AX62" s="147">
        <v>4905.9387424631104</v>
      </c>
      <c r="AY62" s="147">
        <f t="shared" si="9"/>
        <v>5437.3337145158503</v>
      </c>
      <c r="AZ62" s="153">
        <f t="shared" si="10"/>
        <v>0</v>
      </c>
      <c r="BA62" s="153">
        <f t="shared" si="11"/>
        <v>-1851.8494678314701</v>
      </c>
    </row>
    <row r="63" spans="1:53" s="147" customFormat="1" x14ac:dyDescent="0.2">
      <c r="A63" s="152">
        <v>9.375E-2</v>
      </c>
      <c r="B63" s="153">
        <v>3072.5354191617398</v>
      </c>
      <c r="C63" s="153">
        <v>3863.60606792828</v>
      </c>
      <c r="D63" s="153">
        <v>24.132165908276701</v>
      </c>
      <c r="E63" s="153">
        <v>428.05520859747901</v>
      </c>
      <c r="F63" s="153">
        <v>205.13444720722899</v>
      </c>
      <c r="G63" s="153">
        <v>0</v>
      </c>
      <c r="H63" s="153">
        <v>0</v>
      </c>
      <c r="I63" s="153">
        <v>119.513374947259</v>
      </c>
      <c r="J63" s="153">
        <v>-1782.2446438708</v>
      </c>
      <c r="K63" s="153">
        <v>0</v>
      </c>
      <c r="L63" s="153">
        <v>-563.505178634353</v>
      </c>
      <c r="M63" s="153">
        <v>5930.73203987947</v>
      </c>
      <c r="N63" s="153">
        <v>5367.2268612451198</v>
      </c>
      <c r="O63" s="153">
        <f t="shared" si="3"/>
        <v>5930.73203987947</v>
      </c>
      <c r="P63" s="153">
        <f t="shared" si="4"/>
        <v>0</v>
      </c>
      <c r="Q63" s="153">
        <f t="shared" si="5"/>
        <v>-1782.2446438708</v>
      </c>
      <c r="S63" s="152">
        <v>9.375E-2</v>
      </c>
      <c r="T63" s="153">
        <v>3049.6478429767999</v>
      </c>
      <c r="U63" s="153">
        <v>3578.6326890965702</v>
      </c>
      <c r="V63" s="153">
        <v>23.973810038777</v>
      </c>
      <c r="W63" s="153">
        <v>381.09023716376697</v>
      </c>
      <c r="X63" s="153">
        <v>165.67830959267101</v>
      </c>
      <c r="Y63" s="153">
        <v>0</v>
      </c>
      <c r="Z63" s="153">
        <v>0</v>
      </c>
      <c r="AA63" s="153">
        <v>28.6824238890194</v>
      </c>
      <c r="AB63" s="153">
        <v>-1658.3687517005101</v>
      </c>
      <c r="AC63" s="153">
        <v>0</v>
      </c>
      <c r="AD63" s="153">
        <v>-567.82629792387297</v>
      </c>
      <c r="AE63" s="153">
        <v>5569.33656105709</v>
      </c>
      <c r="AF63" s="153">
        <v>5001.5102631332202</v>
      </c>
      <c r="AG63" s="153">
        <f t="shared" si="6"/>
        <v>5569.33656105709</v>
      </c>
      <c r="AH63" s="153">
        <f t="shared" si="7"/>
        <v>0</v>
      </c>
      <c r="AI63" s="153">
        <f t="shared" si="8"/>
        <v>-1658.3687517005101</v>
      </c>
      <c r="AK63" s="152">
        <v>9.375E-2</v>
      </c>
      <c r="AL63" s="147">
        <v>3625.5475408940802</v>
      </c>
      <c r="AM63" s="147">
        <v>3177.3955269110402</v>
      </c>
      <c r="AN63" s="147">
        <v>0</v>
      </c>
      <c r="AO63" s="147">
        <v>373.495865893808</v>
      </c>
      <c r="AP63" s="147">
        <v>117.309428409964</v>
      </c>
      <c r="AQ63" s="147">
        <v>0</v>
      </c>
      <c r="AR63" s="147">
        <v>0</v>
      </c>
      <c r="AS63" s="147">
        <v>1.7323173357975299</v>
      </c>
      <c r="AT63" s="147">
        <v>-1899.3624337875101</v>
      </c>
      <c r="AU63" s="147">
        <v>0</v>
      </c>
      <c r="AV63" s="147">
        <v>-531.86703181687903</v>
      </c>
      <c r="AW63" s="147">
        <v>5396.1182456571796</v>
      </c>
      <c r="AX63" s="147">
        <v>4864.2512138402999</v>
      </c>
      <c r="AY63" s="147">
        <f t="shared" si="9"/>
        <v>5396.1182456571796</v>
      </c>
      <c r="AZ63" s="153">
        <f t="shared" si="10"/>
        <v>0</v>
      </c>
      <c r="BA63" s="153">
        <f t="shared" si="11"/>
        <v>-1899.3624337875101</v>
      </c>
    </row>
    <row r="64" spans="1:53" s="147" customFormat="1" x14ac:dyDescent="0.2">
      <c r="A64" s="152">
        <v>0.104166666666667</v>
      </c>
      <c r="B64" s="153">
        <v>3073.4556386918298</v>
      </c>
      <c r="C64" s="153">
        <v>3836.7726844294102</v>
      </c>
      <c r="D64" s="153">
        <v>24.125481072345899</v>
      </c>
      <c r="E64" s="153">
        <v>428.56509200058798</v>
      </c>
      <c r="F64" s="153">
        <v>205.089004562897</v>
      </c>
      <c r="G64" s="153">
        <v>0</v>
      </c>
      <c r="H64" s="153">
        <v>0</v>
      </c>
      <c r="I64" s="153">
        <v>127.85712245669001</v>
      </c>
      <c r="J64" s="153">
        <v>-1754.4256764602401</v>
      </c>
      <c r="K64" s="153">
        <v>0</v>
      </c>
      <c r="L64" s="153">
        <v>-561.12800725608804</v>
      </c>
      <c r="M64" s="153">
        <v>5941.4393467535101</v>
      </c>
      <c r="N64" s="153">
        <v>5380.3113394974198</v>
      </c>
      <c r="O64" s="153">
        <f t="shared" si="3"/>
        <v>5941.4393467535101</v>
      </c>
      <c r="P64" s="153">
        <f t="shared" si="4"/>
        <v>0</v>
      </c>
      <c r="Q64" s="153">
        <f t="shared" si="5"/>
        <v>-1754.4256764602401</v>
      </c>
      <c r="S64" s="152">
        <v>0.104166666666667</v>
      </c>
      <c r="T64" s="153">
        <v>3052.02815742349</v>
      </c>
      <c r="U64" s="153">
        <v>3573.1360923084799</v>
      </c>
      <c r="V64" s="153">
        <v>24.000455108537501</v>
      </c>
      <c r="W64" s="153">
        <v>378.86018737413599</v>
      </c>
      <c r="X64" s="153">
        <v>165.671285123617</v>
      </c>
      <c r="Y64" s="153">
        <v>0</v>
      </c>
      <c r="Z64" s="153">
        <v>0</v>
      </c>
      <c r="AA64" s="153">
        <v>26.657030075039099</v>
      </c>
      <c r="AB64" s="153">
        <v>-1670.33202828048</v>
      </c>
      <c r="AC64" s="153">
        <v>0</v>
      </c>
      <c r="AD64" s="153">
        <v>-567.23215563161898</v>
      </c>
      <c r="AE64" s="153">
        <v>5550.0211791328202</v>
      </c>
      <c r="AF64" s="153">
        <v>4982.7890235012001</v>
      </c>
      <c r="AG64" s="153">
        <f t="shared" si="6"/>
        <v>5550.0211791328202</v>
      </c>
      <c r="AH64" s="153">
        <f t="shared" si="7"/>
        <v>0</v>
      </c>
      <c r="AI64" s="153">
        <f t="shared" si="8"/>
        <v>-1670.33202828048</v>
      </c>
      <c r="AK64" s="152">
        <v>0.104166666666667</v>
      </c>
      <c r="AL64" s="147">
        <v>3626.4210428042502</v>
      </c>
      <c r="AM64" s="147">
        <v>3115.5146657789401</v>
      </c>
      <c r="AN64" s="147">
        <v>0</v>
      </c>
      <c r="AO64" s="147">
        <v>374.70866522757399</v>
      </c>
      <c r="AP64" s="147">
        <v>117.309428409964</v>
      </c>
      <c r="AQ64" s="147">
        <v>0</v>
      </c>
      <c r="AR64" s="147">
        <v>0</v>
      </c>
      <c r="AS64" s="147">
        <v>1.4931924843662301</v>
      </c>
      <c r="AT64" s="147">
        <v>-1877.8234569633901</v>
      </c>
      <c r="AU64" s="147">
        <v>0</v>
      </c>
      <c r="AV64" s="147">
        <v>-526.03365275619797</v>
      </c>
      <c r="AW64" s="147">
        <v>5357.6235377417097</v>
      </c>
      <c r="AX64" s="147">
        <v>4831.5898849855103</v>
      </c>
      <c r="AY64" s="147">
        <f t="shared" si="9"/>
        <v>5357.6235377417097</v>
      </c>
      <c r="AZ64" s="153">
        <f t="shared" si="10"/>
        <v>0</v>
      </c>
      <c r="BA64" s="153">
        <f t="shared" si="11"/>
        <v>-1877.8234569633901</v>
      </c>
    </row>
    <row r="65" spans="1:53" s="147" customFormat="1" x14ac:dyDescent="0.2">
      <c r="A65" s="152">
        <v>0.114583333333333</v>
      </c>
      <c r="B65" s="153">
        <v>3073.7090303520499</v>
      </c>
      <c r="C65" s="153">
        <v>3879.7985057160699</v>
      </c>
      <c r="D65" s="153">
        <v>24.1054265645535</v>
      </c>
      <c r="E65" s="153">
        <v>422.18147804158099</v>
      </c>
      <c r="F65" s="153">
        <v>205.089004562897</v>
      </c>
      <c r="G65" s="153">
        <v>0</v>
      </c>
      <c r="H65" s="153">
        <v>0</v>
      </c>
      <c r="I65" s="153">
        <v>137.45091168091801</v>
      </c>
      <c r="J65" s="153">
        <v>-1730.3668092442699</v>
      </c>
      <c r="K65" s="153">
        <v>0</v>
      </c>
      <c r="L65" s="153">
        <v>-564.993220140277</v>
      </c>
      <c r="M65" s="153">
        <v>6011.9675476738003</v>
      </c>
      <c r="N65" s="153">
        <v>5446.9743275335204</v>
      </c>
      <c r="O65" s="153">
        <f t="shared" si="3"/>
        <v>6011.9675476738003</v>
      </c>
      <c r="P65" s="153">
        <f t="shared" si="4"/>
        <v>0</v>
      </c>
      <c r="Q65" s="153">
        <f t="shared" si="5"/>
        <v>-1730.3668092442699</v>
      </c>
      <c r="S65" s="152">
        <v>0.114583333333333</v>
      </c>
      <c r="T65" s="153">
        <v>3052.3415661705699</v>
      </c>
      <c r="U65" s="153">
        <v>3580.4535564820299</v>
      </c>
      <c r="V65" s="153">
        <v>24.0337614457382</v>
      </c>
      <c r="W65" s="153">
        <v>380.21721946037098</v>
      </c>
      <c r="X65" s="153">
        <v>165.600553811049</v>
      </c>
      <c r="Y65" s="153">
        <v>0</v>
      </c>
      <c r="Z65" s="153">
        <v>0</v>
      </c>
      <c r="AA65" s="153">
        <v>23.6847890671371</v>
      </c>
      <c r="AB65" s="153">
        <v>-1669.55931384309</v>
      </c>
      <c r="AC65" s="153">
        <v>0</v>
      </c>
      <c r="AD65" s="153">
        <v>-568.04844359681101</v>
      </c>
      <c r="AE65" s="153">
        <v>5556.7721325938001</v>
      </c>
      <c r="AF65" s="153">
        <v>4988.7236889969899</v>
      </c>
      <c r="AG65" s="153">
        <f t="shared" si="6"/>
        <v>5556.7721325938001</v>
      </c>
      <c r="AH65" s="153">
        <f t="shared" si="7"/>
        <v>0</v>
      </c>
      <c r="AI65" s="153">
        <f t="shared" si="8"/>
        <v>-1669.55931384309</v>
      </c>
      <c r="AK65" s="152">
        <v>0.114583333333333</v>
      </c>
      <c r="AL65" s="147">
        <v>3626.2476838419302</v>
      </c>
      <c r="AM65" s="147">
        <v>3074.15402189929</v>
      </c>
      <c r="AN65" s="147">
        <v>0</v>
      </c>
      <c r="AO65" s="147">
        <v>375.80546955989001</v>
      </c>
      <c r="AP65" s="147">
        <v>117.309428409964</v>
      </c>
      <c r="AQ65" s="147">
        <v>0</v>
      </c>
      <c r="AR65" s="147">
        <v>0</v>
      </c>
      <c r="AS65" s="147">
        <v>1.58514604445645</v>
      </c>
      <c r="AT65" s="147">
        <v>-1831.13810388148</v>
      </c>
      <c r="AU65" s="147">
        <v>0</v>
      </c>
      <c r="AV65" s="147">
        <v>-522.11518717827903</v>
      </c>
      <c r="AW65" s="147">
        <v>5363.9636458740597</v>
      </c>
      <c r="AX65" s="147">
        <v>4841.8484586957802</v>
      </c>
      <c r="AY65" s="147">
        <f t="shared" si="9"/>
        <v>5363.9636458740597</v>
      </c>
      <c r="AZ65" s="153">
        <f t="shared" si="10"/>
        <v>0</v>
      </c>
      <c r="BA65" s="153">
        <f t="shared" si="11"/>
        <v>-1831.13810388148</v>
      </c>
    </row>
    <row r="66" spans="1:53" s="147" customFormat="1" x14ac:dyDescent="0.2">
      <c r="A66" s="152">
        <v>0.125</v>
      </c>
      <c r="B66" s="153">
        <v>3074.8426263351098</v>
      </c>
      <c r="C66" s="153">
        <v>3899.24658482105</v>
      </c>
      <c r="D66" s="153">
        <v>24.118796236415101</v>
      </c>
      <c r="E66" s="153">
        <v>423.18296040147197</v>
      </c>
      <c r="F66" s="153">
        <v>205.089004562897</v>
      </c>
      <c r="G66" s="153">
        <v>0</v>
      </c>
      <c r="H66" s="153">
        <v>0</v>
      </c>
      <c r="I66" s="153">
        <v>145.37045200766701</v>
      </c>
      <c r="J66" s="153">
        <v>-1744.84794510242</v>
      </c>
      <c r="K66" s="153">
        <v>0</v>
      </c>
      <c r="L66" s="153">
        <v>-567.05884872743297</v>
      </c>
      <c r="M66" s="153">
        <v>6027.0024792621898</v>
      </c>
      <c r="N66" s="153">
        <v>5459.9436305347599</v>
      </c>
      <c r="O66" s="153">
        <f t="shared" si="3"/>
        <v>6027.0024792621898</v>
      </c>
      <c r="P66" s="153">
        <f t="shared" si="4"/>
        <v>0</v>
      </c>
      <c r="Q66" s="153">
        <f t="shared" si="5"/>
        <v>-1744.84794510242</v>
      </c>
      <c r="S66" s="152">
        <v>0.125</v>
      </c>
      <c r="T66" s="153">
        <v>3050.3679196364001</v>
      </c>
      <c r="U66" s="153">
        <v>3607.1593197874799</v>
      </c>
      <c r="V66" s="153">
        <v>23.987132573657298</v>
      </c>
      <c r="W66" s="153">
        <v>379.11994187348301</v>
      </c>
      <c r="X66" s="153">
        <v>164.52665174132699</v>
      </c>
      <c r="Y66" s="153">
        <v>0</v>
      </c>
      <c r="Z66" s="153">
        <v>0</v>
      </c>
      <c r="AA66" s="153">
        <v>20.155278094980499</v>
      </c>
      <c r="AB66" s="153">
        <v>-1688.715987064</v>
      </c>
      <c r="AC66" s="153">
        <v>0</v>
      </c>
      <c r="AD66" s="153">
        <v>-570.55415990679501</v>
      </c>
      <c r="AE66" s="153">
        <v>5556.6002566433299</v>
      </c>
      <c r="AF66" s="153">
        <v>4986.0460967365398</v>
      </c>
      <c r="AG66" s="153">
        <f t="shared" si="6"/>
        <v>5556.6002566433299</v>
      </c>
      <c r="AH66" s="153">
        <f t="shared" si="7"/>
        <v>0</v>
      </c>
      <c r="AI66" s="153">
        <f t="shared" si="8"/>
        <v>-1688.715987064</v>
      </c>
      <c r="AK66" s="152">
        <v>0.125</v>
      </c>
      <c r="AL66" s="147">
        <v>3627.1345511110999</v>
      </c>
      <c r="AM66" s="147">
        <v>3063.82846793916</v>
      </c>
      <c r="AN66" s="147">
        <v>0</v>
      </c>
      <c r="AO66" s="147">
        <v>375.64542536251702</v>
      </c>
      <c r="AP66" s="147">
        <v>118.394669060273</v>
      </c>
      <c r="AQ66" s="147">
        <v>0</v>
      </c>
      <c r="AR66" s="147">
        <v>0</v>
      </c>
      <c r="AS66" s="147">
        <v>1.9134684889392599</v>
      </c>
      <c r="AT66" s="147">
        <v>-1813.90858711445</v>
      </c>
      <c r="AU66" s="147">
        <v>0</v>
      </c>
      <c r="AV66" s="147">
        <v>-521.17302585876701</v>
      </c>
      <c r="AW66" s="147">
        <v>5373.0079948475404</v>
      </c>
      <c r="AX66" s="147">
        <v>4851.83496898877</v>
      </c>
      <c r="AY66" s="147">
        <f t="shared" si="9"/>
        <v>5373.0079948475404</v>
      </c>
      <c r="AZ66" s="153">
        <f t="shared" si="10"/>
        <v>0</v>
      </c>
      <c r="BA66" s="153">
        <f t="shared" si="11"/>
        <v>-1813.90858711445</v>
      </c>
    </row>
    <row r="67" spans="1:53" s="147" customFormat="1" x14ac:dyDescent="0.2">
      <c r="A67" s="152">
        <v>0.13541666666666699</v>
      </c>
      <c r="B67" s="153">
        <v>3075.94952380723</v>
      </c>
      <c r="C67" s="153">
        <v>3898.17604729914</v>
      </c>
      <c r="D67" s="153">
        <v>24.118796236415101</v>
      </c>
      <c r="E67" s="153">
        <v>424.62474134171401</v>
      </c>
      <c r="F67" s="153">
        <v>205.089004562897</v>
      </c>
      <c r="G67" s="153">
        <v>0</v>
      </c>
      <c r="H67" s="153">
        <v>0</v>
      </c>
      <c r="I67" s="153">
        <v>140.493442324982</v>
      </c>
      <c r="J67" s="153">
        <v>-1686.1198706202699</v>
      </c>
      <c r="K67" s="153">
        <v>0</v>
      </c>
      <c r="L67" s="153">
        <v>-567.04068823399405</v>
      </c>
      <c r="M67" s="153">
        <v>6082.3316849521098</v>
      </c>
      <c r="N67" s="153">
        <v>5515.2909967181104</v>
      </c>
      <c r="O67" s="153">
        <f t="shared" si="3"/>
        <v>6082.3316849521098</v>
      </c>
      <c r="P67" s="153">
        <f t="shared" si="4"/>
        <v>0</v>
      </c>
      <c r="Q67" s="153">
        <f t="shared" si="5"/>
        <v>-1686.1198706202699</v>
      </c>
      <c r="S67" s="152">
        <v>0.13541666666666699</v>
      </c>
      <c r="T67" s="153">
        <v>3050.9680567723599</v>
      </c>
      <c r="U67" s="153">
        <v>3609.0495137676598</v>
      </c>
      <c r="V67" s="153">
        <v>24.0670677829388</v>
      </c>
      <c r="W67" s="153">
        <v>378.17146150391198</v>
      </c>
      <c r="X67" s="153">
        <v>164.500889650799</v>
      </c>
      <c r="Y67" s="153">
        <v>0</v>
      </c>
      <c r="Z67" s="153">
        <v>0</v>
      </c>
      <c r="AA67" s="153">
        <v>15.529976889296</v>
      </c>
      <c r="AB67" s="153">
        <v>-1702.3904489465399</v>
      </c>
      <c r="AC67" s="153">
        <v>0</v>
      </c>
      <c r="AD67" s="153">
        <v>-570.66440639364998</v>
      </c>
      <c r="AE67" s="153">
        <v>5539.8965174204304</v>
      </c>
      <c r="AF67" s="153">
        <v>4969.2321110267803</v>
      </c>
      <c r="AG67" s="153">
        <f t="shared" si="6"/>
        <v>5539.8965174204304</v>
      </c>
      <c r="AH67" s="153">
        <f t="shared" si="7"/>
        <v>0</v>
      </c>
      <c r="AI67" s="153">
        <f t="shared" si="8"/>
        <v>-1702.3904489465399</v>
      </c>
      <c r="AK67" s="152">
        <v>0.13541666666666699</v>
      </c>
      <c r="AL67" s="147">
        <v>3627.0811873512698</v>
      </c>
      <c r="AM67" s="147">
        <v>3046.6391595642999</v>
      </c>
      <c r="AN67" s="147">
        <v>0</v>
      </c>
      <c r="AO67" s="147">
        <v>377.261981059199</v>
      </c>
      <c r="AP67" s="147">
        <v>118.47717600859799</v>
      </c>
      <c r="AQ67" s="147">
        <v>0</v>
      </c>
      <c r="AR67" s="147">
        <v>0</v>
      </c>
      <c r="AS67" s="147">
        <v>1.85914262584121</v>
      </c>
      <c r="AT67" s="147">
        <v>-1791.4108747252001</v>
      </c>
      <c r="AU67" s="147">
        <v>0</v>
      </c>
      <c r="AV67" s="147">
        <v>-519.62096317455905</v>
      </c>
      <c r="AW67" s="147">
        <v>5379.9077718839999</v>
      </c>
      <c r="AX67" s="147">
        <v>4860.2868087094403</v>
      </c>
      <c r="AY67" s="147">
        <f t="shared" si="9"/>
        <v>5379.9077718839999</v>
      </c>
      <c r="AZ67" s="153">
        <f t="shared" si="10"/>
        <v>0</v>
      </c>
      <c r="BA67" s="153">
        <f t="shared" si="11"/>
        <v>-1791.4108747252001</v>
      </c>
    </row>
    <row r="68" spans="1:53" s="147" customFormat="1" x14ac:dyDescent="0.2">
      <c r="A68" s="152">
        <v>0.14583333333333301</v>
      </c>
      <c r="B68" s="153">
        <v>3076.8963930095201</v>
      </c>
      <c r="C68" s="153">
        <v>3926.2080699229</v>
      </c>
      <c r="D68" s="153">
        <v>24.112111400484299</v>
      </c>
      <c r="E68" s="153">
        <v>423.89137454632402</v>
      </c>
      <c r="F68" s="153">
        <v>205.089004562897</v>
      </c>
      <c r="G68" s="153">
        <v>0</v>
      </c>
      <c r="H68" s="153">
        <v>0</v>
      </c>
      <c r="I68" s="153">
        <v>136.41433395184399</v>
      </c>
      <c r="J68" s="153">
        <v>-1723.9072220709099</v>
      </c>
      <c r="K68" s="153">
        <v>0</v>
      </c>
      <c r="L68" s="153">
        <v>-569.67201721560002</v>
      </c>
      <c r="M68" s="153">
        <v>6068.7040653230497</v>
      </c>
      <c r="N68" s="153">
        <v>5499.0320481074496</v>
      </c>
      <c r="O68" s="153">
        <f t="shared" si="3"/>
        <v>6068.7040653230497</v>
      </c>
      <c r="P68" s="153">
        <f t="shared" si="4"/>
        <v>0</v>
      </c>
      <c r="Q68" s="153">
        <f t="shared" si="5"/>
        <v>-1723.9072220709099</v>
      </c>
      <c r="S68" s="152">
        <v>0.14583333333333301</v>
      </c>
      <c r="T68" s="153">
        <v>3052.6949547588601</v>
      </c>
      <c r="U68" s="153">
        <v>3594.7111427661898</v>
      </c>
      <c r="V68" s="153">
        <v>24.000455108537601</v>
      </c>
      <c r="W68" s="153">
        <v>377.98200069409103</v>
      </c>
      <c r="X68" s="153">
        <v>164.440338898666</v>
      </c>
      <c r="Y68" s="153">
        <v>0</v>
      </c>
      <c r="Z68" s="153">
        <v>0</v>
      </c>
      <c r="AA68" s="153">
        <v>12.7866396111522</v>
      </c>
      <c r="AB68" s="153">
        <v>-1730.88806776511</v>
      </c>
      <c r="AC68" s="153">
        <v>0</v>
      </c>
      <c r="AD68" s="153">
        <v>-569.24244922426499</v>
      </c>
      <c r="AE68" s="153">
        <v>5495.7274640723999</v>
      </c>
      <c r="AF68" s="153">
        <v>4926.48501484813</v>
      </c>
      <c r="AG68" s="153">
        <f t="shared" si="6"/>
        <v>5495.7274640723999</v>
      </c>
      <c r="AH68" s="153">
        <f t="shared" si="7"/>
        <v>0</v>
      </c>
      <c r="AI68" s="153">
        <f t="shared" si="8"/>
        <v>-1730.88806776511</v>
      </c>
      <c r="AK68" s="152">
        <v>0.14583333333333301</v>
      </c>
      <c r="AL68" s="147">
        <v>3626.4277010647102</v>
      </c>
      <c r="AM68" s="147">
        <v>3079.99302065765</v>
      </c>
      <c r="AN68" s="147">
        <v>0</v>
      </c>
      <c r="AO68" s="147">
        <v>377.62125587124899</v>
      </c>
      <c r="AP68" s="147">
        <v>118.517871429021</v>
      </c>
      <c r="AQ68" s="147">
        <v>0</v>
      </c>
      <c r="AR68" s="147">
        <v>0</v>
      </c>
      <c r="AS68" s="147">
        <v>1.92063308277114</v>
      </c>
      <c r="AT68" s="147">
        <v>-1811.6447746630599</v>
      </c>
      <c r="AU68" s="147">
        <v>0</v>
      </c>
      <c r="AV68" s="147">
        <v>-522.82080591529802</v>
      </c>
      <c r="AW68" s="147">
        <v>5392.8357074423402</v>
      </c>
      <c r="AX68" s="147">
        <v>4870.0149015270399</v>
      </c>
      <c r="AY68" s="147">
        <f t="shared" si="9"/>
        <v>5392.8357074423402</v>
      </c>
      <c r="AZ68" s="153">
        <f t="shared" si="10"/>
        <v>0</v>
      </c>
      <c r="BA68" s="153">
        <f t="shared" si="11"/>
        <v>-1811.6447746630599</v>
      </c>
    </row>
    <row r="69" spans="1:53" s="147" customFormat="1" x14ac:dyDescent="0.2">
      <c r="A69" s="152">
        <v>0.15625</v>
      </c>
      <c r="B69" s="153">
        <v>3075.75615495788</v>
      </c>
      <c r="C69" s="153">
        <v>3942.1194086662199</v>
      </c>
      <c r="D69" s="153">
        <v>24.125481072345899</v>
      </c>
      <c r="E69" s="153">
        <v>422.062095428139</v>
      </c>
      <c r="F69" s="153">
        <v>205.089004562897</v>
      </c>
      <c r="G69" s="153">
        <v>0</v>
      </c>
      <c r="H69" s="153">
        <v>0</v>
      </c>
      <c r="I69" s="153">
        <v>143.022891383195</v>
      </c>
      <c r="J69" s="153">
        <v>-1783.4330808243501</v>
      </c>
      <c r="K69" s="153">
        <v>0</v>
      </c>
      <c r="L69" s="153">
        <v>-571.10069234134698</v>
      </c>
      <c r="M69" s="153">
        <v>6028.7419552463298</v>
      </c>
      <c r="N69" s="153">
        <v>5457.6412629049801</v>
      </c>
      <c r="O69" s="153">
        <f t="shared" si="3"/>
        <v>6028.7419552463298</v>
      </c>
      <c r="P69" s="153">
        <f t="shared" si="4"/>
        <v>0</v>
      </c>
      <c r="Q69" s="153">
        <f t="shared" si="5"/>
        <v>-1783.4330808243501</v>
      </c>
      <c r="S69" s="152">
        <v>0.15625</v>
      </c>
      <c r="T69" s="153">
        <v>3054.7552351346199</v>
      </c>
      <c r="U69" s="153">
        <v>3597.7282447536099</v>
      </c>
      <c r="V69" s="153">
        <v>23.9937938410974</v>
      </c>
      <c r="W69" s="153">
        <v>378.23308898187997</v>
      </c>
      <c r="X69" s="153">
        <v>164.42520121063299</v>
      </c>
      <c r="Y69" s="153">
        <v>0</v>
      </c>
      <c r="Z69" s="153">
        <v>0</v>
      </c>
      <c r="AA69" s="153">
        <v>10.973615594334101</v>
      </c>
      <c r="AB69" s="153">
        <v>-1747.55854501198</v>
      </c>
      <c r="AC69" s="153">
        <v>0</v>
      </c>
      <c r="AD69" s="153">
        <v>-569.66237504642197</v>
      </c>
      <c r="AE69" s="153">
        <v>5482.5506345042004</v>
      </c>
      <c r="AF69" s="153">
        <v>4912.8882594577699</v>
      </c>
      <c r="AG69" s="153">
        <f t="shared" si="6"/>
        <v>5482.5506345042004</v>
      </c>
      <c r="AH69" s="153">
        <f t="shared" si="7"/>
        <v>0</v>
      </c>
      <c r="AI69" s="153">
        <f t="shared" si="8"/>
        <v>-1747.55854501198</v>
      </c>
      <c r="AK69" s="152">
        <v>0.15625</v>
      </c>
      <c r="AL69" s="147">
        <v>3625.7608982572401</v>
      </c>
      <c r="AM69" s="147">
        <v>3033.1200610959499</v>
      </c>
      <c r="AN69" s="147">
        <v>0</v>
      </c>
      <c r="AO69" s="147">
        <v>376.34392391893999</v>
      </c>
      <c r="AP69" s="147">
        <v>118.559874494657</v>
      </c>
      <c r="AQ69" s="147">
        <v>0</v>
      </c>
      <c r="AR69" s="147">
        <v>8.77361180454578</v>
      </c>
      <c r="AS69" s="147">
        <v>2.2198452854619402</v>
      </c>
      <c r="AT69" s="147">
        <v>-1785.53579090115</v>
      </c>
      <c r="AU69" s="147">
        <v>0</v>
      </c>
      <c r="AV69" s="147">
        <v>-518.25870408242599</v>
      </c>
      <c r="AW69" s="147">
        <v>5379.2424239556403</v>
      </c>
      <c r="AX69" s="147">
        <v>4860.9837198732203</v>
      </c>
      <c r="AY69" s="147">
        <f t="shared" si="9"/>
        <v>5379.2424239556403</v>
      </c>
      <c r="AZ69" s="153">
        <f t="shared" si="10"/>
        <v>0</v>
      </c>
      <c r="BA69" s="153">
        <f t="shared" si="11"/>
        <v>-1785.53579090115</v>
      </c>
    </row>
    <row r="70" spans="1:53" s="147" customFormat="1" x14ac:dyDescent="0.2">
      <c r="A70" s="152">
        <v>0.16666666666666699</v>
      </c>
      <c r="B70" s="153">
        <v>3073.7090140724699</v>
      </c>
      <c r="C70" s="153">
        <v>3856.4206547246299</v>
      </c>
      <c r="D70" s="153">
        <v>24.212383811943599</v>
      </c>
      <c r="E70" s="153">
        <v>422.704119344802</v>
      </c>
      <c r="F70" s="153">
        <v>203.99886016628</v>
      </c>
      <c r="G70" s="153">
        <v>0</v>
      </c>
      <c r="H70" s="153">
        <v>0</v>
      </c>
      <c r="I70" s="153">
        <v>149.27709764852801</v>
      </c>
      <c r="J70" s="153">
        <v>-1671.4855674917401</v>
      </c>
      <c r="K70" s="153">
        <v>0</v>
      </c>
      <c r="L70" s="153">
        <v>-562.92984745446802</v>
      </c>
      <c r="M70" s="153">
        <v>6058.8365622769097</v>
      </c>
      <c r="N70" s="153">
        <v>5495.9067148224403</v>
      </c>
      <c r="O70" s="153">
        <f t="shared" si="3"/>
        <v>6058.8365622769097</v>
      </c>
      <c r="P70" s="153">
        <f t="shared" si="4"/>
        <v>0</v>
      </c>
      <c r="Q70" s="153">
        <f t="shared" si="5"/>
        <v>-1671.4855674917401</v>
      </c>
      <c r="S70" s="152">
        <v>0.16666666666666699</v>
      </c>
      <c r="T70" s="153">
        <v>3056.6621889124999</v>
      </c>
      <c r="U70" s="153">
        <v>3638.52906731338</v>
      </c>
      <c r="V70" s="153">
        <v>24.0670677829388</v>
      </c>
      <c r="W70" s="153">
        <v>379.12865933551802</v>
      </c>
      <c r="X70" s="153">
        <v>165.476561451142</v>
      </c>
      <c r="Y70" s="153">
        <v>0</v>
      </c>
      <c r="Z70" s="153">
        <v>0</v>
      </c>
      <c r="AA70" s="153">
        <v>10.182932669903</v>
      </c>
      <c r="AB70" s="153">
        <v>-1763.7272159336601</v>
      </c>
      <c r="AC70" s="153">
        <v>0</v>
      </c>
      <c r="AD70" s="153">
        <v>-574.01640999879305</v>
      </c>
      <c r="AE70" s="153">
        <v>5510.3192615317203</v>
      </c>
      <c r="AF70" s="153">
        <v>4936.3028515329297</v>
      </c>
      <c r="AG70" s="153">
        <f t="shared" si="6"/>
        <v>5510.3192615317203</v>
      </c>
      <c r="AH70" s="153">
        <f t="shared" si="7"/>
        <v>0</v>
      </c>
      <c r="AI70" s="153">
        <f t="shared" si="8"/>
        <v>-1763.7272159336601</v>
      </c>
      <c r="AK70" s="152">
        <v>0.16666666666666699</v>
      </c>
      <c r="AL70" s="147">
        <v>3627.6546442774402</v>
      </c>
      <c r="AM70" s="147">
        <v>3062.34444186878</v>
      </c>
      <c r="AN70" s="147">
        <v>0</v>
      </c>
      <c r="AO70" s="147">
        <v>371.64630488879999</v>
      </c>
      <c r="AP70" s="147">
        <v>121.35347219854999</v>
      </c>
      <c r="AQ70" s="147">
        <v>0</v>
      </c>
      <c r="AR70" s="147">
        <v>21.933830177376301</v>
      </c>
      <c r="AS70" s="147">
        <v>2.5283839693205499</v>
      </c>
      <c r="AT70" s="147">
        <v>-1827.9616407937999</v>
      </c>
      <c r="AU70" s="147">
        <v>0</v>
      </c>
      <c r="AV70" s="147">
        <v>-520.99589441647402</v>
      </c>
      <c r="AW70" s="147">
        <v>5379.4994365864704</v>
      </c>
      <c r="AX70" s="147">
        <v>4858.5035421699904</v>
      </c>
      <c r="AY70" s="147">
        <f t="shared" si="9"/>
        <v>5379.4994365864704</v>
      </c>
      <c r="AZ70" s="153">
        <f t="shared" si="10"/>
        <v>0</v>
      </c>
      <c r="BA70" s="153">
        <f t="shared" si="11"/>
        <v>-1827.9616407937999</v>
      </c>
    </row>
    <row r="71" spans="1:53" s="147" customFormat="1" x14ac:dyDescent="0.2">
      <c r="A71" s="152">
        <v>0.17708333333333301</v>
      </c>
      <c r="B71" s="153">
        <v>3073.3155854664601</v>
      </c>
      <c r="C71" s="153">
        <v>3805.0835586267899</v>
      </c>
      <c r="D71" s="153">
        <v>24.152220416069099</v>
      </c>
      <c r="E71" s="153">
        <v>420.92176339414198</v>
      </c>
      <c r="F71" s="153">
        <v>203.99886016628</v>
      </c>
      <c r="G71" s="153">
        <v>0</v>
      </c>
      <c r="H71" s="153">
        <v>0</v>
      </c>
      <c r="I71" s="153">
        <v>143.75172984809899</v>
      </c>
      <c r="J71" s="153">
        <v>-1633.82781911603</v>
      </c>
      <c r="K71" s="153">
        <v>0</v>
      </c>
      <c r="L71" s="153">
        <v>-557.85165388096095</v>
      </c>
      <c r="M71" s="153">
        <v>6037.3958988018103</v>
      </c>
      <c r="N71" s="153">
        <v>5479.5442449208504</v>
      </c>
      <c r="O71" s="153">
        <f t="shared" si="3"/>
        <v>6037.3958988018103</v>
      </c>
      <c r="P71" s="153">
        <f t="shared" si="4"/>
        <v>0</v>
      </c>
      <c r="Q71" s="153">
        <f t="shared" si="5"/>
        <v>-1633.82781911603</v>
      </c>
      <c r="S71" s="152">
        <v>0.17708333333333301</v>
      </c>
      <c r="T71" s="153">
        <v>3056.92891110234</v>
      </c>
      <c r="U71" s="153">
        <v>3656.9877230614502</v>
      </c>
      <c r="V71" s="153">
        <v>24.0870515852592</v>
      </c>
      <c r="W71" s="153">
        <v>378.79722738377399</v>
      </c>
      <c r="X71" s="153">
        <v>165.476561451142</v>
      </c>
      <c r="Y71" s="153">
        <v>0</v>
      </c>
      <c r="Z71" s="153">
        <v>4.7363172041776203</v>
      </c>
      <c r="AA71" s="153">
        <v>10.7015182824215</v>
      </c>
      <c r="AB71" s="153">
        <v>-1750.73559863777</v>
      </c>
      <c r="AC71" s="153">
        <v>0</v>
      </c>
      <c r="AD71" s="153">
        <v>-575.94548121248397</v>
      </c>
      <c r="AE71" s="153">
        <v>5546.9797114328003</v>
      </c>
      <c r="AF71" s="153">
        <v>4971.0342302203098</v>
      </c>
      <c r="AG71" s="153">
        <f t="shared" si="6"/>
        <v>5546.9797114328003</v>
      </c>
      <c r="AH71" s="153">
        <f t="shared" si="7"/>
        <v>0</v>
      </c>
      <c r="AI71" s="153">
        <f t="shared" si="8"/>
        <v>-1750.73559863777</v>
      </c>
      <c r="AK71" s="152">
        <v>0.17708333333333301</v>
      </c>
      <c r="AL71" s="147">
        <v>3631.2153647575901</v>
      </c>
      <c r="AM71" s="147">
        <v>3060.46423514753</v>
      </c>
      <c r="AN71" s="147">
        <v>0</v>
      </c>
      <c r="AO71" s="147">
        <v>373.51458832017499</v>
      </c>
      <c r="AP71" s="147">
        <v>121.95021656073401</v>
      </c>
      <c r="AQ71" s="147">
        <v>0</v>
      </c>
      <c r="AR71" s="147">
        <v>21.860669634176698</v>
      </c>
      <c r="AS71" s="147">
        <v>2.6941797803495802</v>
      </c>
      <c r="AT71" s="147">
        <v>-1883.72156312744</v>
      </c>
      <c r="AU71" s="147">
        <v>0</v>
      </c>
      <c r="AV71" s="147">
        <v>-521.14085649477704</v>
      </c>
      <c r="AW71" s="147">
        <v>5327.9776910731198</v>
      </c>
      <c r="AX71" s="147">
        <v>4806.8368345783401</v>
      </c>
      <c r="AY71" s="147">
        <f t="shared" si="9"/>
        <v>5327.9776910731198</v>
      </c>
      <c r="AZ71" s="153">
        <f t="shared" si="10"/>
        <v>0</v>
      </c>
      <c r="BA71" s="153">
        <f t="shared" si="11"/>
        <v>-1883.72156312744</v>
      </c>
    </row>
    <row r="72" spans="1:53" s="147" customFormat="1" x14ac:dyDescent="0.2">
      <c r="A72" s="152">
        <v>0.1875</v>
      </c>
      <c r="B72" s="153">
        <v>3070.7617263789198</v>
      </c>
      <c r="C72" s="153">
        <v>3804.7425910182601</v>
      </c>
      <c r="D72" s="153">
        <v>24.1054265645535</v>
      </c>
      <c r="E72" s="153">
        <v>420.89848995356999</v>
      </c>
      <c r="F72" s="153">
        <v>203.97649259987401</v>
      </c>
      <c r="G72" s="153">
        <v>0</v>
      </c>
      <c r="H72" s="153">
        <v>0</v>
      </c>
      <c r="I72" s="153">
        <v>156.40907712413599</v>
      </c>
      <c r="J72" s="153">
        <v>-1653.86294767459</v>
      </c>
      <c r="K72" s="153">
        <v>0</v>
      </c>
      <c r="L72" s="153">
        <v>-557.82883428007301</v>
      </c>
      <c r="M72" s="153">
        <v>6027.0308559647201</v>
      </c>
      <c r="N72" s="153">
        <v>5469.2020216846504</v>
      </c>
      <c r="O72" s="153">
        <f t="shared" si="3"/>
        <v>6027.0308559647201</v>
      </c>
      <c r="P72" s="153">
        <f t="shared" si="4"/>
        <v>0</v>
      </c>
      <c r="Q72" s="153">
        <f t="shared" si="5"/>
        <v>-1653.86294767459</v>
      </c>
      <c r="S72" s="152">
        <v>0.1875</v>
      </c>
      <c r="T72" s="153">
        <v>3056.5155039169199</v>
      </c>
      <c r="U72" s="153">
        <v>3638.0699168968299</v>
      </c>
      <c r="V72" s="153">
        <v>24.100374120139499</v>
      </c>
      <c r="W72" s="153">
        <v>378.17972991415098</v>
      </c>
      <c r="X72" s="153">
        <v>165.413439623551</v>
      </c>
      <c r="Y72" s="153">
        <v>0</v>
      </c>
      <c r="Z72" s="153">
        <v>7.8927873117656402</v>
      </c>
      <c r="AA72" s="153">
        <v>12.6465283677581</v>
      </c>
      <c r="AB72" s="153">
        <v>-1760.82193348736</v>
      </c>
      <c r="AC72" s="153">
        <v>0</v>
      </c>
      <c r="AD72" s="153">
        <v>-573.98678502562905</v>
      </c>
      <c r="AE72" s="153">
        <v>5521.9963466637601</v>
      </c>
      <c r="AF72" s="153">
        <v>4948.0095616381304</v>
      </c>
      <c r="AG72" s="153">
        <f t="shared" si="6"/>
        <v>5521.9963466637601</v>
      </c>
      <c r="AH72" s="153">
        <f t="shared" si="7"/>
        <v>0</v>
      </c>
      <c r="AI72" s="153">
        <f t="shared" si="8"/>
        <v>-1760.82193348736</v>
      </c>
      <c r="AK72" s="152">
        <v>0.1875</v>
      </c>
      <c r="AL72" s="147">
        <v>3632.9823759180299</v>
      </c>
      <c r="AM72" s="147">
        <v>2977.1881198682499</v>
      </c>
      <c r="AN72" s="147">
        <v>0</v>
      </c>
      <c r="AO72" s="147">
        <v>372.38894008371898</v>
      </c>
      <c r="AP72" s="147">
        <v>121.877471412997</v>
      </c>
      <c r="AQ72" s="147">
        <v>0</v>
      </c>
      <c r="AR72" s="147">
        <v>21.844495788493099</v>
      </c>
      <c r="AS72" s="147">
        <v>2.9413891057126098</v>
      </c>
      <c r="AT72" s="147">
        <v>-1889.3967309326599</v>
      </c>
      <c r="AU72" s="147">
        <v>0</v>
      </c>
      <c r="AV72" s="147">
        <v>-513.15006019769203</v>
      </c>
      <c r="AW72" s="147">
        <v>5239.8260612445401</v>
      </c>
      <c r="AX72" s="147">
        <v>4726.6760010468497</v>
      </c>
      <c r="AY72" s="147">
        <f t="shared" si="9"/>
        <v>5239.8260612445401</v>
      </c>
      <c r="AZ72" s="153">
        <f t="shared" si="10"/>
        <v>0</v>
      </c>
      <c r="BA72" s="153">
        <f t="shared" si="11"/>
        <v>-1889.3967309326599</v>
      </c>
    </row>
    <row r="73" spans="1:53" s="147" customFormat="1" x14ac:dyDescent="0.2">
      <c r="A73" s="152">
        <v>0.19791666666666699</v>
      </c>
      <c r="B73" s="153">
        <v>3070.7616938197598</v>
      </c>
      <c r="C73" s="153">
        <v>3794.2152737341798</v>
      </c>
      <c r="D73" s="153">
        <v>24.112111400484299</v>
      </c>
      <c r="E73" s="153">
        <v>421.929714296084</v>
      </c>
      <c r="F73" s="153">
        <v>203.931757467062</v>
      </c>
      <c r="G73" s="153">
        <v>0</v>
      </c>
      <c r="H73" s="153">
        <v>0</v>
      </c>
      <c r="I73" s="153">
        <v>147.316955636009</v>
      </c>
      <c r="J73" s="153">
        <v>-1616.51978932307</v>
      </c>
      <c r="K73" s="153">
        <v>0</v>
      </c>
      <c r="L73" s="153">
        <v>-556.77556940418799</v>
      </c>
      <c r="M73" s="153">
        <v>6045.7477170305101</v>
      </c>
      <c r="N73" s="153">
        <v>5488.9721476263203</v>
      </c>
      <c r="O73" s="153">
        <f t="shared" si="3"/>
        <v>6045.7477170305101</v>
      </c>
      <c r="P73" s="153">
        <f t="shared" si="4"/>
        <v>0</v>
      </c>
      <c r="Q73" s="153">
        <f t="shared" si="5"/>
        <v>-1616.51978932307</v>
      </c>
      <c r="S73" s="152">
        <v>0.19791666666666699</v>
      </c>
      <c r="T73" s="153">
        <v>3056.0887809700598</v>
      </c>
      <c r="U73" s="153">
        <v>3630.0215598865302</v>
      </c>
      <c r="V73" s="153">
        <v>24.087051458206101</v>
      </c>
      <c r="W73" s="153">
        <v>375.69173891584802</v>
      </c>
      <c r="X73" s="153">
        <v>165.40372857315199</v>
      </c>
      <c r="Y73" s="153">
        <v>0</v>
      </c>
      <c r="Z73" s="153">
        <v>7.8931307974558997</v>
      </c>
      <c r="AA73" s="153">
        <v>12.3816629118616</v>
      </c>
      <c r="AB73" s="153">
        <v>-1830.1262684737401</v>
      </c>
      <c r="AC73" s="153">
        <v>0</v>
      </c>
      <c r="AD73" s="153">
        <v>-572.97594541906597</v>
      </c>
      <c r="AE73" s="153">
        <v>5441.4413850393603</v>
      </c>
      <c r="AF73" s="153">
        <v>4868.4654396202995</v>
      </c>
      <c r="AG73" s="153">
        <f t="shared" si="6"/>
        <v>5441.4413850393603</v>
      </c>
      <c r="AH73" s="153">
        <f t="shared" si="7"/>
        <v>0</v>
      </c>
      <c r="AI73" s="153">
        <f t="shared" si="8"/>
        <v>-1830.1262684737401</v>
      </c>
      <c r="AK73" s="152">
        <v>0.19791666666666699</v>
      </c>
      <c r="AL73" s="147">
        <v>3633.94258172841</v>
      </c>
      <c r="AM73" s="147">
        <v>2956.6582991348901</v>
      </c>
      <c r="AN73" s="147">
        <v>0</v>
      </c>
      <c r="AO73" s="147">
        <v>371.11636646473198</v>
      </c>
      <c r="AP73" s="147">
        <v>123.986419975</v>
      </c>
      <c r="AQ73" s="147">
        <v>0</v>
      </c>
      <c r="AR73" s="147">
        <v>21.8644576548283</v>
      </c>
      <c r="AS73" s="147">
        <v>3.6603639691277801</v>
      </c>
      <c r="AT73" s="147">
        <v>-1965.73326407937</v>
      </c>
      <c r="AU73" s="147">
        <v>0</v>
      </c>
      <c r="AV73" s="147">
        <v>-511.17055212973401</v>
      </c>
      <c r="AW73" s="147">
        <v>5145.4952248476102</v>
      </c>
      <c r="AX73" s="147">
        <v>4634.3246727178803</v>
      </c>
      <c r="AY73" s="147">
        <f t="shared" si="9"/>
        <v>5145.4952248476102</v>
      </c>
      <c r="AZ73" s="153">
        <f t="shared" si="10"/>
        <v>0</v>
      </c>
      <c r="BA73" s="153">
        <f t="shared" si="11"/>
        <v>-1965.73326407937</v>
      </c>
    </row>
    <row r="74" spans="1:53" s="147" customFormat="1" x14ac:dyDescent="0.2">
      <c r="A74" s="152">
        <v>0.20833333333333301</v>
      </c>
      <c r="B74" s="153">
        <v>3072.4754451896101</v>
      </c>
      <c r="C74" s="153">
        <v>3856.47602820674</v>
      </c>
      <c r="D74" s="153">
        <v>24.098741728622699</v>
      </c>
      <c r="E74" s="153">
        <v>426.20134799559298</v>
      </c>
      <c r="F74" s="153">
        <v>202.841613070444</v>
      </c>
      <c r="G74" s="153">
        <v>0</v>
      </c>
      <c r="H74" s="153">
        <v>0</v>
      </c>
      <c r="I74" s="153">
        <v>141.67030557162801</v>
      </c>
      <c r="J74" s="153">
        <v>-1591.16230250228</v>
      </c>
      <c r="K74" s="153">
        <v>0</v>
      </c>
      <c r="L74" s="153">
        <v>-562.96443420674905</v>
      </c>
      <c r="M74" s="153">
        <v>6132.6011792603504</v>
      </c>
      <c r="N74" s="153">
        <v>5569.6367450536</v>
      </c>
      <c r="O74" s="153">
        <f t="shared" si="3"/>
        <v>6132.6011792603504</v>
      </c>
      <c r="P74" s="153">
        <f t="shared" si="4"/>
        <v>0</v>
      </c>
      <c r="Q74" s="153">
        <f t="shared" si="5"/>
        <v>-1591.16230250228</v>
      </c>
      <c r="S74" s="152">
        <v>0.20833333333333301</v>
      </c>
      <c r="T74" s="153">
        <v>3057.7356704388299</v>
      </c>
      <c r="U74" s="153">
        <v>3583.7593734401098</v>
      </c>
      <c r="V74" s="153">
        <v>24.0537452480586</v>
      </c>
      <c r="W74" s="153">
        <v>374.92532708495997</v>
      </c>
      <c r="X74" s="153">
        <v>165.40372857315199</v>
      </c>
      <c r="Y74" s="153">
        <v>0</v>
      </c>
      <c r="Z74" s="153">
        <v>7.9034268645909904</v>
      </c>
      <c r="AA74" s="153">
        <v>11.989571598552001</v>
      </c>
      <c r="AB74" s="153">
        <v>-1846.13788490295</v>
      </c>
      <c r="AC74" s="153">
        <v>0</v>
      </c>
      <c r="AD74" s="153">
        <v>-568.26639594504002</v>
      </c>
      <c r="AE74" s="153">
        <v>5379.6329583452998</v>
      </c>
      <c r="AF74" s="153">
        <v>4811.3665624002597</v>
      </c>
      <c r="AG74" s="153">
        <f t="shared" si="6"/>
        <v>5379.6329583452998</v>
      </c>
      <c r="AH74" s="153">
        <f t="shared" si="7"/>
        <v>0</v>
      </c>
      <c r="AI74" s="153">
        <f t="shared" si="8"/>
        <v>-1846.13788490295</v>
      </c>
      <c r="AK74" s="152">
        <v>0.20833333333333301</v>
      </c>
      <c r="AL74" s="147">
        <v>3634.1626299107402</v>
      </c>
      <c r="AM74" s="147">
        <v>2950.25248085981</v>
      </c>
      <c r="AN74" s="147">
        <v>0</v>
      </c>
      <c r="AO74" s="147">
        <v>372.24021969949098</v>
      </c>
      <c r="AP74" s="147">
        <v>151.14914207527099</v>
      </c>
      <c r="AQ74" s="147">
        <v>0</v>
      </c>
      <c r="AR74" s="147">
        <v>23.677782686716199</v>
      </c>
      <c r="AS74" s="147">
        <v>4.9582207680856598</v>
      </c>
      <c r="AT74" s="147">
        <v>-1971.34164294928</v>
      </c>
      <c r="AU74" s="147">
        <v>0</v>
      </c>
      <c r="AV74" s="147">
        <v>-510.88883021783801</v>
      </c>
      <c r="AW74" s="147">
        <v>5165.0988330508299</v>
      </c>
      <c r="AX74" s="147">
        <v>4654.2100028329896</v>
      </c>
      <c r="AY74" s="147">
        <f t="shared" si="9"/>
        <v>5165.0988330508299</v>
      </c>
      <c r="AZ74" s="153">
        <f t="shared" si="10"/>
        <v>0</v>
      </c>
      <c r="BA74" s="153">
        <f t="shared" si="11"/>
        <v>-1971.34164294928</v>
      </c>
    </row>
    <row r="75" spans="1:53" s="147" customFormat="1" x14ac:dyDescent="0.2">
      <c r="A75" s="152">
        <v>0.21875</v>
      </c>
      <c r="B75" s="153">
        <v>3072.8888488400898</v>
      </c>
      <c r="C75" s="153">
        <v>3844.2269298787901</v>
      </c>
      <c r="D75" s="153">
        <v>24.192329431653899</v>
      </c>
      <c r="E75" s="153">
        <v>426.69765693154898</v>
      </c>
      <c r="F75" s="153">
        <v>202.841613070444</v>
      </c>
      <c r="G75" s="153">
        <v>0</v>
      </c>
      <c r="H75" s="153">
        <v>3.3525235574052799</v>
      </c>
      <c r="I75" s="153">
        <v>148.79203538615499</v>
      </c>
      <c r="J75" s="153">
        <v>-1596.7074065316899</v>
      </c>
      <c r="K75" s="153">
        <v>0</v>
      </c>
      <c r="L75" s="153">
        <v>-561.958677080646</v>
      </c>
      <c r="M75" s="153">
        <v>6126.2845305643896</v>
      </c>
      <c r="N75" s="153">
        <v>5564.3258534837396</v>
      </c>
      <c r="O75" s="153">
        <f t="shared" si="3"/>
        <v>6126.2845305643896</v>
      </c>
      <c r="P75" s="153">
        <f t="shared" si="4"/>
        <v>0</v>
      </c>
      <c r="Q75" s="153">
        <f t="shared" si="5"/>
        <v>-1596.7074065316899</v>
      </c>
      <c r="S75" s="152">
        <v>0.21875</v>
      </c>
      <c r="T75" s="153">
        <v>3058.74914964646</v>
      </c>
      <c r="U75" s="153">
        <v>3447.9837082293702</v>
      </c>
      <c r="V75" s="153">
        <v>23.980471306217201</v>
      </c>
      <c r="W75" s="153">
        <v>373.99775446938003</v>
      </c>
      <c r="X75" s="153">
        <v>165.40372857315199</v>
      </c>
      <c r="Y75" s="153">
        <v>0</v>
      </c>
      <c r="Z75" s="153">
        <v>8.6772849942481294</v>
      </c>
      <c r="AA75" s="153">
        <v>13.8522607093749</v>
      </c>
      <c r="AB75" s="153">
        <v>-1792.7920679123799</v>
      </c>
      <c r="AC75" s="153">
        <v>0</v>
      </c>
      <c r="AD75" s="153">
        <v>-554.35296166477599</v>
      </c>
      <c r="AE75" s="153">
        <v>5299.8522900158196</v>
      </c>
      <c r="AF75" s="153">
        <v>4745.4993283510503</v>
      </c>
      <c r="AG75" s="153">
        <f t="shared" si="6"/>
        <v>5299.8522900158196</v>
      </c>
      <c r="AH75" s="153">
        <f t="shared" si="7"/>
        <v>0</v>
      </c>
      <c r="AI75" s="153">
        <f t="shared" si="8"/>
        <v>-1792.7920679123799</v>
      </c>
      <c r="AK75" s="152">
        <v>0.21875</v>
      </c>
      <c r="AL75" s="147">
        <v>3633.80256290646</v>
      </c>
      <c r="AM75" s="147">
        <v>2906.7783134430101</v>
      </c>
      <c r="AN75" s="147">
        <v>0</v>
      </c>
      <c r="AO75" s="147">
        <v>374.704924628637</v>
      </c>
      <c r="AP75" s="147">
        <v>155.34046126892099</v>
      </c>
      <c r="AQ75" s="147">
        <v>0</v>
      </c>
      <c r="AR75" s="147">
        <v>31.3577081033147</v>
      </c>
      <c r="AS75" s="147">
        <v>6.5666311626816896</v>
      </c>
      <c r="AT75" s="147">
        <v>-1993.7909923249999</v>
      </c>
      <c r="AU75" s="147">
        <v>0</v>
      </c>
      <c r="AV75" s="147">
        <v>-506.959884229225</v>
      </c>
      <c r="AW75" s="147">
        <v>5114.7596091880196</v>
      </c>
      <c r="AX75" s="147">
        <v>4607.7997249587997</v>
      </c>
      <c r="AY75" s="147">
        <f t="shared" si="9"/>
        <v>5114.7596091880196</v>
      </c>
      <c r="AZ75" s="153">
        <f t="shared" si="10"/>
        <v>0</v>
      </c>
      <c r="BA75" s="153">
        <f t="shared" si="11"/>
        <v>-1993.7909923249999</v>
      </c>
    </row>
    <row r="76" spans="1:53" s="147" customFormat="1" x14ac:dyDescent="0.2">
      <c r="A76" s="152">
        <v>0.22916666666666699</v>
      </c>
      <c r="B76" s="153">
        <v>3075.2626720541598</v>
      </c>
      <c r="C76" s="153">
        <v>3883.4059324763898</v>
      </c>
      <c r="D76" s="153">
        <v>24.118796236415101</v>
      </c>
      <c r="E76" s="153">
        <v>427.54497194593199</v>
      </c>
      <c r="F76" s="153">
        <v>202.835890876956</v>
      </c>
      <c r="G76" s="153">
        <v>0</v>
      </c>
      <c r="H76" s="153">
        <v>3.8608418399544702</v>
      </c>
      <c r="I76" s="153">
        <v>139.747180688616</v>
      </c>
      <c r="J76" s="153">
        <v>-1597.6593920125299</v>
      </c>
      <c r="K76" s="153">
        <v>0</v>
      </c>
      <c r="L76" s="153">
        <v>-565.76284821776403</v>
      </c>
      <c r="M76" s="153">
        <v>6159.1168941058904</v>
      </c>
      <c r="N76" s="153">
        <v>5593.3540458881298</v>
      </c>
      <c r="O76" s="153">
        <f t="shared" si="3"/>
        <v>6159.1168941058904</v>
      </c>
      <c r="P76" s="153">
        <f t="shared" si="4"/>
        <v>0</v>
      </c>
      <c r="Q76" s="153">
        <f t="shared" si="5"/>
        <v>-1597.6593920125299</v>
      </c>
      <c r="S76" s="152">
        <v>0.22916666666666699</v>
      </c>
      <c r="T76" s="153">
        <v>3057.5889854432498</v>
      </c>
      <c r="U76" s="153">
        <v>3402.6517100054698</v>
      </c>
      <c r="V76" s="153">
        <v>24.040422713178302</v>
      </c>
      <c r="W76" s="153">
        <v>375.901616939382</v>
      </c>
      <c r="X76" s="153">
        <v>165.38343376121799</v>
      </c>
      <c r="Y76" s="153">
        <v>0</v>
      </c>
      <c r="Z76" s="153">
        <v>14.8101648146146</v>
      </c>
      <c r="AA76" s="153">
        <v>13.5406908038513</v>
      </c>
      <c r="AB76" s="153">
        <v>-1781.2282172902001</v>
      </c>
      <c r="AC76" s="153">
        <v>0</v>
      </c>
      <c r="AD76" s="153">
        <v>-549.79021321541802</v>
      </c>
      <c r="AE76" s="153">
        <v>5272.6888071907697</v>
      </c>
      <c r="AF76" s="153">
        <v>4722.8985939753502</v>
      </c>
      <c r="AG76" s="153">
        <f t="shared" si="6"/>
        <v>5272.6888071907697</v>
      </c>
      <c r="AH76" s="153">
        <f t="shared" si="7"/>
        <v>0</v>
      </c>
      <c r="AI76" s="153">
        <f t="shared" si="8"/>
        <v>-1781.2282172902001</v>
      </c>
      <c r="AK76" s="152">
        <v>0.22916666666666699</v>
      </c>
      <c r="AL76" s="147">
        <v>3633.56252366339</v>
      </c>
      <c r="AM76" s="147">
        <v>2902.1023242266301</v>
      </c>
      <c r="AN76" s="147">
        <v>0</v>
      </c>
      <c r="AO76" s="147">
        <v>367.04750082356401</v>
      </c>
      <c r="AP76" s="147">
        <v>155.316920343194</v>
      </c>
      <c r="AQ76" s="147">
        <v>0</v>
      </c>
      <c r="AR76" s="147">
        <v>43.866917008922897</v>
      </c>
      <c r="AS76" s="147">
        <v>6.7952404485588396</v>
      </c>
      <c r="AT76" s="147">
        <v>-1999.2560048049099</v>
      </c>
      <c r="AU76" s="147">
        <v>0</v>
      </c>
      <c r="AV76" s="147">
        <v>-506.09265309995902</v>
      </c>
      <c r="AW76" s="147">
        <v>5109.4354217093496</v>
      </c>
      <c r="AX76" s="147">
        <v>4603.3427686093901</v>
      </c>
      <c r="AY76" s="147">
        <f t="shared" si="9"/>
        <v>5109.4354217093496</v>
      </c>
      <c r="AZ76" s="153">
        <f t="shared" si="10"/>
        <v>0</v>
      </c>
      <c r="BA76" s="153">
        <f t="shared" si="11"/>
        <v>-1999.2560048049099</v>
      </c>
    </row>
    <row r="77" spans="1:53" s="147" customFormat="1" x14ac:dyDescent="0.2">
      <c r="A77" s="152">
        <v>0.23958333333333301</v>
      </c>
      <c r="B77" s="153">
        <v>3076.2829133227901</v>
      </c>
      <c r="C77" s="153">
        <v>3875.4628592135</v>
      </c>
      <c r="D77" s="153">
        <v>24.145535580138301</v>
      </c>
      <c r="E77" s="153">
        <v>433.25796678319102</v>
      </c>
      <c r="F77" s="153">
        <v>202.81300210300401</v>
      </c>
      <c r="G77" s="153">
        <v>0</v>
      </c>
      <c r="H77" s="153">
        <v>3.8038632999864599</v>
      </c>
      <c r="I77" s="153">
        <v>143.06478130239699</v>
      </c>
      <c r="J77" s="153">
        <v>-1597.77419933754</v>
      </c>
      <c r="K77" s="153">
        <v>0</v>
      </c>
      <c r="L77" s="153">
        <v>-565.42444027451404</v>
      </c>
      <c r="M77" s="153">
        <v>6161.0567222674699</v>
      </c>
      <c r="N77" s="153">
        <v>5595.6322819929601</v>
      </c>
      <c r="O77" s="153">
        <f t="shared" si="3"/>
        <v>6161.0567222674699</v>
      </c>
      <c r="P77" s="153">
        <f t="shared" si="4"/>
        <v>0</v>
      </c>
      <c r="Q77" s="153">
        <f t="shared" si="5"/>
        <v>-1597.77419933754</v>
      </c>
      <c r="S77" s="152">
        <v>0.23958333333333301</v>
      </c>
      <c r="T77" s="153">
        <v>3058.14240346509</v>
      </c>
      <c r="U77" s="153">
        <v>3384.0671469910699</v>
      </c>
      <c r="V77" s="153">
        <v>24.020438910857902</v>
      </c>
      <c r="W77" s="153">
        <v>383.51962934322501</v>
      </c>
      <c r="X77" s="153">
        <v>165.32762302839899</v>
      </c>
      <c r="Y77" s="153">
        <v>0</v>
      </c>
      <c r="Z77" s="153">
        <v>29.367046201770201</v>
      </c>
      <c r="AA77" s="153">
        <v>14.824753201364</v>
      </c>
      <c r="AB77" s="153">
        <v>-1754.1072937323599</v>
      </c>
      <c r="AC77" s="153">
        <v>0</v>
      </c>
      <c r="AD77" s="153">
        <v>-548.50786691180497</v>
      </c>
      <c r="AE77" s="153">
        <v>5305.1617474094201</v>
      </c>
      <c r="AF77" s="153">
        <v>4756.6538804976099</v>
      </c>
      <c r="AG77" s="153">
        <f t="shared" si="6"/>
        <v>5305.1617474094201</v>
      </c>
      <c r="AH77" s="153">
        <f t="shared" si="7"/>
        <v>0</v>
      </c>
      <c r="AI77" s="153">
        <f t="shared" si="8"/>
        <v>-1754.1072937323599</v>
      </c>
      <c r="AK77" s="152">
        <v>0.23958333333333301</v>
      </c>
      <c r="AL77" s="147">
        <v>3637.4632875283601</v>
      </c>
      <c r="AM77" s="147">
        <v>2902.1407216777602</v>
      </c>
      <c r="AN77" s="147">
        <v>0</v>
      </c>
      <c r="AO77" s="147">
        <v>372.98807230123901</v>
      </c>
      <c r="AP77" s="147">
        <v>153.05003981281499</v>
      </c>
      <c r="AQ77" s="147">
        <v>0</v>
      </c>
      <c r="AR77" s="147">
        <v>58.139976851811802</v>
      </c>
      <c r="AS77" s="147">
        <v>6.9535308462134804</v>
      </c>
      <c r="AT77" s="147">
        <v>-2013.33686238718</v>
      </c>
      <c r="AU77" s="147">
        <v>0</v>
      </c>
      <c r="AV77" s="147">
        <v>-506.79409097744201</v>
      </c>
      <c r="AW77" s="147">
        <v>5117.3987666310204</v>
      </c>
      <c r="AX77" s="147">
        <v>4610.6046756535798</v>
      </c>
      <c r="AY77" s="147">
        <f t="shared" si="9"/>
        <v>5117.3987666310204</v>
      </c>
      <c r="AZ77" s="153">
        <f t="shared" si="10"/>
        <v>0</v>
      </c>
      <c r="BA77" s="153">
        <f t="shared" si="11"/>
        <v>-2013.33686238718</v>
      </c>
    </row>
    <row r="78" spans="1:53" s="147" customFormat="1" x14ac:dyDescent="0.2">
      <c r="A78" s="152">
        <v>0.25</v>
      </c>
      <c r="B78" s="153">
        <v>3077.3631774022901</v>
      </c>
      <c r="C78" s="153">
        <v>3868.7622068444398</v>
      </c>
      <c r="D78" s="153">
        <v>24.172274923861501</v>
      </c>
      <c r="E78" s="153">
        <v>475.98776561549602</v>
      </c>
      <c r="F78" s="153">
        <v>218.27161205262399</v>
      </c>
      <c r="G78" s="153">
        <v>0</v>
      </c>
      <c r="H78" s="153">
        <v>3.6073174248740498</v>
      </c>
      <c r="I78" s="153">
        <v>141.30258267334199</v>
      </c>
      <c r="J78" s="153">
        <v>-1582.24918565136</v>
      </c>
      <c r="K78" s="153">
        <v>0</v>
      </c>
      <c r="L78" s="153">
        <v>-567.36079389967995</v>
      </c>
      <c r="M78" s="153">
        <v>6227.2177512855696</v>
      </c>
      <c r="N78" s="153">
        <v>5659.8569573858904</v>
      </c>
      <c r="O78" s="153">
        <f t="shared" si="3"/>
        <v>6227.2177512855696</v>
      </c>
      <c r="P78" s="153">
        <f t="shared" si="4"/>
        <v>0</v>
      </c>
      <c r="Q78" s="153">
        <f t="shared" si="5"/>
        <v>-1582.24918565136</v>
      </c>
      <c r="S78" s="152">
        <v>0.25</v>
      </c>
      <c r="T78" s="153">
        <v>3057.66235235869</v>
      </c>
      <c r="U78" s="153">
        <v>3385.27487273615</v>
      </c>
      <c r="V78" s="153">
        <v>24.073728923325799</v>
      </c>
      <c r="W78" s="153">
        <v>408.515382487068</v>
      </c>
      <c r="X78" s="153">
        <v>172.63589860063101</v>
      </c>
      <c r="Y78" s="153">
        <v>0</v>
      </c>
      <c r="Z78" s="153">
        <v>46.365129886248901</v>
      </c>
      <c r="AA78" s="153">
        <v>16.1544582906462</v>
      </c>
      <c r="AB78" s="153">
        <v>-1723.78058195065</v>
      </c>
      <c r="AC78" s="153">
        <v>0</v>
      </c>
      <c r="AD78" s="153">
        <v>-550.36870658355599</v>
      </c>
      <c r="AE78" s="153">
        <v>5386.9012413321097</v>
      </c>
      <c r="AF78" s="153">
        <v>4836.5325347485496</v>
      </c>
      <c r="AG78" s="153">
        <f t="shared" si="6"/>
        <v>5386.9012413321097</v>
      </c>
      <c r="AH78" s="153">
        <f t="shared" si="7"/>
        <v>0</v>
      </c>
      <c r="AI78" s="153">
        <f t="shared" si="8"/>
        <v>-1723.78058195065</v>
      </c>
      <c r="AK78" s="152">
        <v>0.25</v>
      </c>
      <c r="AL78" s="147">
        <v>3637.5299678091101</v>
      </c>
      <c r="AM78" s="147">
        <v>2929.0859476945998</v>
      </c>
      <c r="AN78" s="147">
        <v>0</v>
      </c>
      <c r="AO78" s="147">
        <v>400.314471318892</v>
      </c>
      <c r="AP78" s="147">
        <v>125.230645775223</v>
      </c>
      <c r="AQ78" s="147">
        <v>0</v>
      </c>
      <c r="AR78" s="147">
        <v>77.396221974195797</v>
      </c>
      <c r="AS78" s="147">
        <v>7.3751384683601202</v>
      </c>
      <c r="AT78" s="147">
        <v>-1975.8222491500001</v>
      </c>
      <c r="AU78" s="147">
        <v>0</v>
      </c>
      <c r="AV78" s="147">
        <v>-511.11356999289097</v>
      </c>
      <c r="AW78" s="147">
        <v>5201.1101438903797</v>
      </c>
      <c r="AX78" s="147">
        <v>4689.9965738974897</v>
      </c>
      <c r="AY78" s="147">
        <f t="shared" si="9"/>
        <v>5201.1101438903797</v>
      </c>
      <c r="AZ78" s="153">
        <f t="shared" si="10"/>
        <v>0</v>
      </c>
      <c r="BA78" s="153">
        <f t="shared" si="11"/>
        <v>-1975.8222491500001</v>
      </c>
    </row>
    <row r="79" spans="1:53" s="147" customFormat="1" x14ac:dyDescent="0.2">
      <c r="A79" s="152">
        <v>0.26041666666666702</v>
      </c>
      <c r="B79" s="153">
        <v>3077.1231024383801</v>
      </c>
      <c r="C79" s="153">
        <v>3891.4653839050602</v>
      </c>
      <c r="D79" s="153">
        <v>24.145535580138301</v>
      </c>
      <c r="E79" s="153">
        <v>484.14492991192401</v>
      </c>
      <c r="F79" s="153">
        <v>222.10281576850099</v>
      </c>
      <c r="G79" s="153">
        <v>0</v>
      </c>
      <c r="H79" s="153">
        <v>3.2908528940757402</v>
      </c>
      <c r="I79" s="153">
        <v>143.90839488973501</v>
      </c>
      <c r="J79" s="153">
        <v>-1546.5680805366701</v>
      </c>
      <c r="K79" s="153">
        <v>0</v>
      </c>
      <c r="L79" s="153">
        <v>-570.02992934005897</v>
      </c>
      <c r="M79" s="153">
        <v>6299.6129348511404</v>
      </c>
      <c r="N79" s="153">
        <v>5729.58300551108</v>
      </c>
      <c r="O79" s="153">
        <f t="shared" si="3"/>
        <v>6299.6129348511404</v>
      </c>
      <c r="P79" s="153">
        <f t="shared" si="4"/>
        <v>0</v>
      </c>
      <c r="Q79" s="153">
        <f t="shared" si="5"/>
        <v>-1546.5680805366701</v>
      </c>
      <c r="S79" s="152">
        <v>0.26041666666666702</v>
      </c>
      <c r="T79" s="153">
        <v>3057.6423298812101</v>
      </c>
      <c r="U79" s="153">
        <v>3397.3998283369101</v>
      </c>
      <c r="V79" s="153">
        <v>24.0537452480586</v>
      </c>
      <c r="W79" s="153">
        <v>413.42784317856899</v>
      </c>
      <c r="X79" s="153">
        <v>172.94439557061699</v>
      </c>
      <c r="Y79" s="153">
        <v>0</v>
      </c>
      <c r="Z79" s="153">
        <v>69.992360953384207</v>
      </c>
      <c r="AA79" s="153">
        <v>15.8408348110693</v>
      </c>
      <c r="AB79" s="153">
        <v>-1714.67681357847</v>
      </c>
      <c r="AC79" s="153">
        <v>0</v>
      </c>
      <c r="AD79" s="153">
        <v>-552.081249770157</v>
      </c>
      <c r="AE79" s="153">
        <v>5436.6245244013598</v>
      </c>
      <c r="AF79" s="153">
        <v>4884.5432746311999</v>
      </c>
      <c r="AG79" s="153">
        <f t="shared" si="6"/>
        <v>5436.6245244013598</v>
      </c>
      <c r="AH79" s="153">
        <f t="shared" si="7"/>
        <v>0</v>
      </c>
      <c r="AI79" s="153">
        <f t="shared" si="8"/>
        <v>-1714.67681357847</v>
      </c>
      <c r="AK79" s="152">
        <v>0.26041666666666702</v>
      </c>
      <c r="AL79" s="147">
        <v>3637.7300412100799</v>
      </c>
      <c r="AM79" s="147">
        <v>2928.7988480910799</v>
      </c>
      <c r="AN79" s="147">
        <v>0</v>
      </c>
      <c r="AO79" s="147">
        <v>402.60054807503798</v>
      </c>
      <c r="AP79" s="147">
        <v>123.747047487404</v>
      </c>
      <c r="AQ79" s="147">
        <v>0</v>
      </c>
      <c r="AR79" s="147">
        <v>104.01459634208101</v>
      </c>
      <c r="AS79" s="147">
        <v>7.8842991394337902</v>
      </c>
      <c r="AT79" s="147">
        <v>-1940.4457753669799</v>
      </c>
      <c r="AU79" s="147">
        <v>0</v>
      </c>
      <c r="AV79" s="147">
        <v>-511.44456408675899</v>
      </c>
      <c r="AW79" s="147">
        <v>5264.3296049781402</v>
      </c>
      <c r="AX79" s="147">
        <v>4752.8850408913804</v>
      </c>
      <c r="AY79" s="147">
        <f t="shared" si="9"/>
        <v>5264.3296049781402</v>
      </c>
      <c r="AZ79" s="153">
        <f t="shared" si="10"/>
        <v>0</v>
      </c>
      <c r="BA79" s="153">
        <f t="shared" si="11"/>
        <v>-1940.4457753669799</v>
      </c>
    </row>
    <row r="80" spans="1:53" s="147" customFormat="1" x14ac:dyDescent="0.2">
      <c r="A80" s="152">
        <v>0.27083333333333298</v>
      </c>
      <c r="B80" s="153">
        <v>3078.8968115007801</v>
      </c>
      <c r="C80" s="153">
        <v>3970.2369531056402</v>
      </c>
      <c r="D80" s="153">
        <v>24.0786872208303</v>
      </c>
      <c r="E80" s="153">
        <v>484.08645449656598</v>
      </c>
      <c r="F80" s="153">
        <v>222.01358947236699</v>
      </c>
      <c r="G80" s="153">
        <v>0</v>
      </c>
      <c r="H80" s="153">
        <v>8.4448528544649708</v>
      </c>
      <c r="I80" s="153">
        <v>139.720233712838</v>
      </c>
      <c r="J80" s="153">
        <v>-1513.52291120835</v>
      </c>
      <c r="K80" s="153">
        <v>0</v>
      </c>
      <c r="L80" s="153">
        <v>-577.61200394233902</v>
      </c>
      <c r="M80" s="153">
        <v>6413.9546711551402</v>
      </c>
      <c r="N80" s="153">
        <v>5836.3426672127998</v>
      </c>
      <c r="O80" s="153">
        <f t="shared" si="3"/>
        <v>6413.9546711551402</v>
      </c>
      <c r="P80" s="153">
        <f t="shared" si="4"/>
        <v>0</v>
      </c>
      <c r="Q80" s="153">
        <f t="shared" si="5"/>
        <v>-1513.52291120835</v>
      </c>
      <c r="S80" s="152">
        <v>0.27083333333333298</v>
      </c>
      <c r="T80" s="153">
        <v>3057.8756812752499</v>
      </c>
      <c r="U80" s="153">
        <v>3396.92925281831</v>
      </c>
      <c r="V80" s="153">
        <v>24.0870515852592</v>
      </c>
      <c r="W80" s="153">
        <v>419.13856909246698</v>
      </c>
      <c r="X80" s="153">
        <v>172.89523177372601</v>
      </c>
      <c r="Y80" s="153">
        <v>0</v>
      </c>
      <c r="Z80" s="153">
        <v>107.101538722635</v>
      </c>
      <c r="AA80" s="153">
        <v>15.2462644912152</v>
      </c>
      <c r="AB80" s="153">
        <v>-1635.6554652797799</v>
      </c>
      <c r="AC80" s="153">
        <v>0</v>
      </c>
      <c r="AD80" s="153">
        <v>-552.651626485105</v>
      </c>
      <c r="AE80" s="153">
        <v>5557.6181244790796</v>
      </c>
      <c r="AF80" s="153">
        <v>5004.9664979939698</v>
      </c>
      <c r="AG80" s="153">
        <f t="shared" si="6"/>
        <v>5557.6181244790796</v>
      </c>
      <c r="AH80" s="153">
        <f t="shared" si="7"/>
        <v>0</v>
      </c>
      <c r="AI80" s="153">
        <f t="shared" si="8"/>
        <v>-1635.6554652797799</v>
      </c>
      <c r="AK80" s="152">
        <v>0.27083333333333298</v>
      </c>
      <c r="AL80" s="147">
        <v>3637.1099113432601</v>
      </c>
      <c r="AM80" s="147">
        <v>2933.2676294405301</v>
      </c>
      <c r="AN80" s="147">
        <v>0</v>
      </c>
      <c r="AO80" s="147">
        <v>402.70018888646001</v>
      </c>
      <c r="AP80" s="147">
        <v>123.631931654059</v>
      </c>
      <c r="AQ80" s="147">
        <v>0</v>
      </c>
      <c r="AR80" s="147">
        <v>142.13109848390999</v>
      </c>
      <c r="AS80" s="147">
        <v>8.0412093262316695</v>
      </c>
      <c r="AT80" s="147">
        <v>-1870.5393012843699</v>
      </c>
      <c r="AU80" s="147">
        <v>0</v>
      </c>
      <c r="AV80" s="147">
        <v>-512.13794727316099</v>
      </c>
      <c r="AW80" s="147">
        <v>5376.34266785008</v>
      </c>
      <c r="AX80" s="147">
        <v>4864.2047205769204</v>
      </c>
      <c r="AY80" s="147">
        <f t="shared" si="9"/>
        <v>5376.34266785008</v>
      </c>
      <c r="AZ80" s="153">
        <f t="shared" si="10"/>
        <v>0</v>
      </c>
      <c r="BA80" s="153">
        <f t="shared" si="11"/>
        <v>-1870.5393012843699</v>
      </c>
    </row>
    <row r="81" spans="1:53" s="147" customFormat="1" x14ac:dyDescent="0.2">
      <c r="A81" s="152">
        <v>0.28125</v>
      </c>
      <c r="B81" s="153">
        <v>3077.5098564166601</v>
      </c>
      <c r="C81" s="153">
        <v>3950.34766441798</v>
      </c>
      <c r="D81" s="153">
        <v>24.1054265645535</v>
      </c>
      <c r="E81" s="153">
        <v>485.35378190382301</v>
      </c>
      <c r="F81" s="153">
        <v>221.879750028166</v>
      </c>
      <c r="G81" s="153">
        <v>0</v>
      </c>
      <c r="H81" s="153">
        <v>18.2618611456409</v>
      </c>
      <c r="I81" s="153">
        <v>139.89154843297999</v>
      </c>
      <c r="J81" s="153">
        <v>-1403.07928246195</v>
      </c>
      <c r="K81" s="153">
        <v>0</v>
      </c>
      <c r="L81" s="153">
        <v>-575.78592530873198</v>
      </c>
      <c r="M81" s="153">
        <v>6514.2706064478498</v>
      </c>
      <c r="N81" s="153">
        <v>5938.4846811391199</v>
      </c>
      <c r="O81" s="153">
        <f t="shared" si="3"/>
        <v>6514.2706064478498</v>
      </c>
      <c r="P81" s="153">
        <f t="shared" si="4"/>
        <v>0</v>
      </c>
      <c r="Q81" s="153">
        <f t="shared" si="5"/>
        <v>-1403.07928246195</v>
      </c>
      <c r="S81" s="152">
        <v>0.28125</v>
      </c>
      <c r="T81" s="153">
        <v>3057.4756549650301</v>
      </c>
      <c r="U81" s="153">
        <v>3382.6236381788099</v>
      </c>
      <c r="V81" s="153">
        <v>24.160324891835</v>
      </c>
      <c r="W81" s="153">
        <v>420.89578198417502</v>
      </c>
      <c r="X81" s="153">
        <v>172.89523177372601</v>
      </c>
      <c r="Y81" s="153">
        <v>0</v>
      </c>
      <c r="Z81" s="153">
        <v>163.54781445454299</v>
      </c>
      <c r="AA81" s="153">
        <v>17.792534194617399</v>
      </c>
      <c r="AB81" s="153">
        <v>-1633.47003637893</v>
      </c>
      <c r="AC81" s="153">
        <v>0</v>
      </c>
      <c r="AD81" s="153">
        <v>-551.69026890851205</v>
      </c>
      <c r="AE81" s="153">
        <v>5605.9209440637997</v>
      </c>
      <c r="AF81" s="153">
        <v>5054.2306751552896</v>
      </c>
      <c r="AG81" s="153">
        <f t="shared" si="6"/>
        <v>5605.9209440637997</v>
      </c>
      <c r="AH81" s="153">
        <f t="shared" si="7"/>
        <v>0</v>
      </c>
      <c r="AI81" s="153">
        <f t="shared" si="8"/>
        <v>-1633.47003637893</v>
      </c>
      <c r="AK81" s="152">
        <v>0.28125</v>
      </c>
      <c r="AL81" s="147">
        <v>3635.1895160018698</v>
      </c>
      <c r="AM81" s="147">
        <v>2935.82464271464</v>
      </c>
      <c r="AN81" s="147">
        <v>0</v>
      </c>
      <c r="AO81" s="147">
        <v>401.29702950120998</v>
      </c>
      <c r="AP81" s="147">
        <v>123.54826223177</v>
      </c>
      <c r="AQ81" s="147">
        <v>0</v>
      </c>
      <c r="AR81" s="147">
        <v>195.96575347439301</v>
      </c>
      <c r="AS81" s="147">
        <v>8.0108018634368303</v>
      </c>
      <c r="AT81" s="147">
        <v>-1869.9785141109301</v>
      </c>
      <c r="AU81" s="147">
        <v>0</v>
      </c>
      <c r="AV81" s="147">
        <v>-512.59380897469498</v>
      </c>
      <c r="AW81" s="147">
        <v>5429.8574916763901</v>
      </c>
      <c r="AX81" s="147">
        <v>4917.2636827017004</v>
      </c>
      <c r="AY81" s="147">
        <f t="shared" si="9"/>
        <v>5429.8574916763901</v>
      </c>
      <c r="AZ81" s="153">
        <f t="shared" si="10"/>
        <v>0</v>
      </c>
      <c r="BA81" s="153">
        <f t="shared" si="11"/>
        <v>-1869.9785141109301</v>
      </c>
    </row>
    <row r="82" spans="1:53" s="147" customFormat="1" x14ac:dyDescent="0.2">
      <c r="A82" s="152">
        <v>0.29166666666666702</v>
      </c>
      <c r="B82" s="153">
        <v>3076.1028611697502</v>
      </c>
      <c r="C82" s="153">
        <v>4069.0568183434898</v>
      </c>
      <c r="D82" s="153">
        <v>24.0786872208303</v>
      </c>
      <c r="E82" s="153">
        <v>489.66281386188501</v>
      </c>
      <c r="F82" s="153">
        <v>231.69104959772099</v>
      </c>
      <c r="G82" s="153">
        <v>0</v>
      </c>
      <c r="H82" s="153">
        <v>32.8636603659955</v>
      </c>
      <c r="I82" s="153">
        <v>139.45483887631099</v>
      </c>
      <c r="J82" s="153">
        <v>-1435.46571230217</v>
      </c>
      <c r="K82" s="153">
        <v>0</v>
      </c>
      <c r="L82" s="153">
        <v>-587.43626183946799</v>
      </c>
      <c r="M82" s="153">
        <v>6627.4450171338103</v>
      </c>
      <c r="N82" s="153">
        <v>6040.0087552943496</v>
      </c>
      <c r="O82" s="153">
        <f t="shared" si="3"/>
        <v>6627.4450171338103</v>
      </c>
      <c r="P82" s="153">
        <f t="shared" si="4"/>
        <v>0</v>
      </c>
      <c r="Q82" s="153">
        <f t="shared" si="5"/>
        <v>-1435.46571230217</v>
      </c>
      <c r="S82" s="152">
        <v>0.29166666666666702</v>
      </c>
      <c r="T82" s="153">
        <v>3056.2887615682998</v>
      </c>
      <c r="U82" s="153">
        <v>3399.0330565823501</v>
      </c>
      <c r="V82" s="153">
        <v>24.147002992220301</v>
      </c>
      <c r="W82" s="153">
        <v>425.81137139525299</v>
      </c>
      <c r="X82" s="153">
        <v>179.03845936785299</v>
      </c>
      <c r="Y82" s="153">
        <v>0</v>
      </c>
      <c r="Z82" s="153">
        <v>235.56084853240401</v>
      </c>
      <c r="AA82" s="153">
        <v>18.434246576511899</v>
      </c>
      <c r="AB82" s="153">
        <v>-1600.9424000754</v>
      </c>
      <c r="AC82" s="153">
        <v>0</v>
      </c>
      <c r="AD82" s="153">
        <v>-554.166831992114</v>
      </c>
      <c r="AE82" s="153">
        <v>5737.3713469394897</v>
      </c>
      <c r="AF82" s="153">
        <v>5183.2045149473797</v>
      </c>
      <c r="AG82" s="153">
        <f t="shared" si="6"/>
        <v>5737.3713469394897</v>
      </c>
      <c r="AH82" s="153">
        <f t="shared" si="7"/>
        <v>0</v>
      </c>
      <c r="AI82" s="153">
        <f t="shared" si="8"/>
        <v>-1600.9424000754</v>
      </c>
      <c r="AK82" s="152">
        <v>0.29166666666666702</v>
      </c>
      <c r="AL82" s="147">
        <v>3634.2092865720301</v>
      </c>
      <c r="AM82" s="147">
        <v>2894.97726617942</v>
      </c>
      <c r="AN82" s="147">
        <v>0</v>
      </c>
      <c r="AO82" s="147">
        <v>410.92457332923499</v>
      </c>
      <c r="AP82" s="147">
        <v>125.672445495285</v>
      </c>
      <c r="AQ82" s="147">
        <v>0</v>
      </c>
      <c r="AR82" s="147">
        <v>265.37359636085603</v>
      </c>
      <c r="AS82" s="147">
        <v>7.8271701578354502</v>
      </c>
      <c r="AT82" s="147">
        <v>-1778.3548252139001</v>
      </c>
      <c r="AU82" s="147">
        <v>0</v>
      </c>
      <c r="AV82" s="147">
        <v>-509.77951486452002</v>
      </c>
      <c r="AW82" s="147">
        <v>5560.6295128807596</v>
      </c>
      <c r="AX82" s="147">
        <v>5050.8499980162396</v>
      </c>
      <c r="AY82" s="147">
        <f t="shared" si="9"/>
        <v>5560.6295128807596</v>
      </c>
      <c r="AZ82" s="153">
        <f t="shared" si="10"/>
        <v>0</v>
      </c>
      <c r="BA82" s="153">
        <f t="shared" si="11"/>
        <v>-1778.3548252139001</v>
      </c>
    </row>
    <row r="83" spans="1:53" s="147" customFormat="1" x14ac:dyDescent="0.2">
      <c r="A83" s="152">
        <v>0.30208333333333298</v>
      </c>
      <c r="B83" s="153">
        <v>3077.1964419455599</v>
      </c>
      <c r="C83" s="153">
        <v>4080.1766302395799</v>
      </c>
      <c r="D83" s="153">
        <v>24.0987416011201</v>
      </c>
      <c r="E83" s="153">
        <v>497.775901456464</v>
      </c>
      <c r="F83" s="153">
        <v>231.62421304703699</v>
      </c>
      <c r="G83" s="153">
        <v>0</v>
      </c>
      <c r="H83" s="153">
        <v>53.6317125733814</v>
      </c>
      <c r="I83" s="153">
        <v>142.57303239115399</v>
      </c>
      <c r="J83" s="153">
        <v>-1348.60987525374</v>
      </c>
      <c r="K83" s="153">
        <v>0</v>
      </c>
      <c r="L83" s="153">
        <v>-589.20138655719302</v>
      </c>
      <c r="M83" s="153">
        <v>6758.4667980005597</v>
      </c>
      <c r="N83" s="153">
        <v>6169.2654114433599</v>
      </c>
      <c r="O83" s="153">
        <f t="shared" si="3"/>
        <v>6758.4667980005597</v>
      </c>
      <c r="P83" s="153">
        <f t="shared" si="4"/>
        <v>0</v>
      </c>
      <c r="Q83" s="153">
        <f t="shared" si="5"/>
        <v>-1348.60987525374</v>
      </c>
      <c r="S83" s="152">
        <v>0.30208333333333298</v>
      </c>
      <c r="T83" s="153">
        <v>3057.8357014340399</v>
      </c>
      <c r="U83" s="153">
        <v>3408.0273526061601</v>
      </c>
      <c r="V83" s="153">
        <v>24.0870515852592</v>
      </c>
      <c r="W83" s="153">
        <v>428.48879879838898</v>
      </c>
      <c r="X83" s="153">
        <v>178.665873743232</v>
      </c>
      <c r="Y83" s="153">
        <v>0</v>
      </c>
      <c r="Z83" s="153">
        <v>316.17402583235298</v>
      </c>
      <c r="AA83" s="153">
        <v>15.4317171442798</v>
      </c>
      <c r="AB83" s="153">
        <v>-1561.5976169606799</v>
      </c>
      <c r="AC83" s="153">
        <v>0</v>
      </c>
      <c r="AD83" s="153">
        <v>-555.856549040966</v>
      </c>
      <c r="AE83" s="153">
        <v>5867.11290418304</v>
      </c>
      <c r="AF83" s="153">
        <v>5311.2563551420699</v>
      </c>
      <c r="AG83" s="153">
        <f t="shared" si="6"/>
        <v>5867.11290418304</v>
      </c>
      <c r="AH83" s="153">
        <f t="shared" si="7"/>
        <v>0</v>
      </c>
      <c r="AI83" s="153">
        <f t="shared" si="8"/>
        <v>-1561.5976169606799</v>
      </c>
      <c r="AK83" s="152">
        <v>0.30208333333333298</v>
      </c>
      <c r="AL83" s="147">
        <v>3631.3287342583499</v>
      </c>
      <c r="AM83" s="147">
        <v>2887.37686053574</v>
      </c>
      <c r="AN83" s="147">
        <v>0</v>
      </c>
      <c r="AO83" s="147">
        <v>415.829999633044</v>
      </c>
      <c r="AP83" s="147">
        <v>125.665322720346</v>
      </c>
      <c r="AQ83" s="147">
        <v>0</v>
      </c>
      <c r="AR83" s="147">
        <v>348.76107725095301</v>
      </c>
      <c r="AS83" s="147">
        <v>6.2341517231074599</v>
      </c>
      <c r="AT83" s="147">
        <v>-1728.6040797601599</v>
      </c>
      <c r="AU83" s="147">
        <v>0</v>
      </c>
      <c r="AV83" s="147">
        <v>-509.820390434057</v>
      </c>
      <c r="AW83" s="147">
        <v>5686.5920663613897</v>
      </c>
      <c r="AX83" s="147">
        <v>5176.7716759273299</v>
      </c>
      <c r="AY83" s="147">
        <f t="shared" si="9"/>
        <v>5686.5920663613897</v>
      </c>
      <c r="AZ83" s="153">
        <f t="shared" si="10"/>
        <v>0</v>
      </c>
      <c r="BA83" s="153">
        <f t="shared" si="11"/>
        <v>-1728.6040797601599</v>
      </c>
    </row>
    <row r="84" spans="1:53" s="147" customFormat="1" x14ac:dyDescent="0.2">
      <c r="A84" s="152">
        <v>0.3125</v>
      </c>
      <c r="B84" s="153">
        <v>3077.0364136757298</v>
      </c>
      <c r="C84" s="153">
        <v>4097.4120093684796</v>
      </c>
      <c r="D84" s="153">
        <v>24.118796236415101</v>
      </c>
      <c r="E84" s="153">
        <v>497.738321454149</v>
      </c>
      <c r="F84" s="153">
        <v>231.53386449125</v>
      </c>
      <c r="G84" s="153">
        <v>0</v>
      </c>
      <c r="H84" s="153">
        <v>73.129075416347703</v>
      </c>
      <c r="I84" s="153">
        <v>143.63603735960299</v>
      </c>
      <c r="J84" s="153">
        <v>-1285.12179321706</v>
      </c>
      <c r="K84" s="153">
        <v>0</v>
      </c>
      <c r="L84" s="153">
        <v>-590.98558120112295</v>
      </c>
      <c r="M84" s="153">
        <v>6859.4827247849098</v>
      </c>
      <c r="N84" s="153">
        <v>6268.4971435837897</v>
      </c>
      <c r="O84" s="153">
        <f t="shared" si="3"/>
        <v>6859.4827247849098</v>
      </c>
      <c r="P84" s="153">
        <f t="shared" si="4"/>
        <v>0</v>
      </c>
      <c r="Q84" s="153">
        <f t="shared" si="5"/>
        <v>-1285.12179321706</v>
      </c>
      <c r="S84" s="152">
        <v>0.3125</v>
      </c>
      <c r="T84" s="153">
        <v>3057.6223399606101</v>
      </c>
      <c r="U84" s="153">
        <v>3413.0181905049999</v>
      </c>
      <c r="V84" s="153">
        <v>24.0470839806184</v>
      </c>
      <c r="W84" s="153">
        <v>431.69471623613299</v>
      </c>
      <c r="X84" s="153">
        <v>178.665873743232</v>
      </c>
      <c r="Y84" s="153">
        <v>0</v>
      </c>
      <c r="Z84" s="153">
        <v>401.80377052814998</v>
      </c>
      <c r="AA84" s="153">
        <v>11.8922060935461</v>
      </c>
      <c r="AB84" s="153">
        <v>-1563.2111964791</v>
      </c>
      <c r="AC84" s="153">
        <v>0</v>
      </c>
      <c r="AD84" s="153">
        <v>-557.09845331683698</v>
      </c>
      <c r="AE84" s="153">
        <v>5955.5329845681899</v>
      </c>
      <c r="AF84" s="153">
        <v>5398.4345312513497</v>
      </c>
      <c r="AG84" s="153">
        <f t="shared" si="6"/>
        <v>5955.5329845681899</v>
      </c>
      <c r="AH84" s="153">
        <f t="shared" si="7"/>
        <v>0</v>
      </c>
      <c r="AI84" s="153">
        <f t="shared" si="8"/>
        <v>-1563.2111964791</v>
      </c>
      <c r="AK84" s="152">
        <v>0.3125</v>
      </c>
      <c r="AL84" s="147">
        <v>3628.8215491905198</v>
      </c>
      <c r="AM84" s="147">
        <v>2863.22583565182</v>
      </c>
      <c r="AN84" s="147">
        <v>0</v>
      </c>
      <c r="AO84" s="147">
        <v>417.41488654469998</v>
      </c>
      <c r="AP84" s="147">
        <v>125.665322720346</v>
      </c>
      <c r="AQ84" s="147">
        <v>59.175711110673703</v>
      </c>
      <c r="AR84" s="147">
        <v>437.37452031575299</v>
      </c>
      <c r="AS84" s="147">
        <v>5.0297652579530396</v>
      </c>
      <c r="AT84" s="147">
        <v>-1739.80455281682</v>
      </c>
      <c r="AU84" s="147">
        <v>0</v>
      </c>
      <c r="AV84" s="147">
        <v>-508.850893850337</v>
      </c>
      <c r="AW84" s="147">
        <v>5796.9030379749402</v>
      </c>
      <c r="AX84" s="147">
        <v>5288.0521441246001</v>
      </c>
      <c r="AY84" s="147">
        <f t="shared" si="9"/>
        <v>5796.9030379749402</v>
      </c>
      <c r="AZ84" s="153">
        <f t="shared" si="10"/>
        <v>0</v>
      </c>
      <c r="BA84" s="153">
        <f t="shared" si="11"/>
        <v>-1739.80455281682</v>
      </c>
    </row>
    <row r="85" spans="1:53" s="147" customFormat="1" x14ac:dyDescent="0.2">
      <c r="A85" s="152">
        <v>0.32291666666666702</v>
      </c>
      <c r="B85" s="153">
        <v>3077.0230806998402</v>
      </c>
      <c r="C85" s="153">
        <v>4121.3262240767399</v>
      </c>
      <c r="D85" s="153">
        <v>24.152220416069099</v>
      </c>
      <c r="E85" s="153">
        <v>498.88828334774001</v>
      </c>
      <c r="F85" s="153">
        <v>231.44309896942599</v>
      </c>
      <c r="G85" s="153">
        <v>44.234757841482001</v>
      </c>
      <c r="H85" s="153">
        <v>94.837470555679701</v>
      </c>
      <c r="I85" s="153">
        <v>142.04096633733499</v>
      </c>
      <c r="J85" s="153">
        <v>-1255.71927981264</v>
      </c>
      <c r="K85" s="153">
        <v>0</v>
      </c>
      <c r="L85" s="153">
        <v>-594.03545430444296</v>
      </c>
      <c r="M85" s="153">
        <v>6978.2268224316704</v>
      </c>
      <c r="N85" s="153">
        <v>6384.1913681272199</v>
      </c>
      <c r="O85" s="153">
        <f t="shared" si="3"/>
        <v>6978.2268224316704</v>
      </c>
      <c r="P85" s="153">
        <f t="shared" si="4"/>
        <v>0</v>
      </c>
      <c r="Q85" s="153">
        <f t="shared" si="5"/>
        <v>-1255.71927981264</v>
      </c>
      <c r="S85" s="152">
        <v>0.32291666666666702</v>
      </c>
      <c r="T85" s="153">
        <v>3056.5555163150102</v>
      </c>
      <c r="U85" s="153">
        <v>3405.8727137420601</v>
      </c>
      <c r="V85" s="153">
        <v>24.020438910857902</v>
      </c>
      <c r="W85" s="153">
        <v>435.59880427480601</v>
      </c>
      <c r="X85" s="153">
        <v>178.665873743232</v>
      </c>
      <c r="Y85" s="153">
        <v>0</v>
      </c>
      <c r="Z85" s="153">
        <v>493.936124284588</v>
      </c>
      <c r="AA85" s="153">
        <v>8.8275055309550208</v>
      </c>
      <c r="AB85" s="153">
        <v>-1573.0481840626301</v>
      </c>
      <c r="AC85" s="153">
        <v>0</v>
      </c>
      <c r="AD85" s="153">
        <v>-557.14005723084199</v>
      </c>
      <c r="AE85" s="153">
        <v>6030.4287927388796</v>
      </c>
      <c r="AF85" s="153">
        <v>5473.2887355080402</v>
      </c>
      <c r="AG85" s="153">
        <f t="shared" si="6"/>
        <v>6030.4287927388796</v>
      </c>
      <c r="AH85" s="153">
        <f t="shared" si="7"/>
        <v>0</v>
      </c>
      <c r="AI85" s="153">
        <f t="shared" si="8"/>
        <v>-1573.0481840626301</v>
      </c>
      <c r="AK85" s="152">
        <v>0.32291666666666702</v>
      </c>
      <c r="AL85" s="147">
        <v>3627.2345226941302</v>
      </c>
      <c r="AM85" s="147">
        <v>2819.5788220510899</v>
      </c>
      <c r="AN85" s="147">
        <v>0</v>
      </c>
      <c r="AO85" s="147">
        <v>416.70999253567902</v>
      </c>
      <c r="AP85" s="147">
        <v>125.649080651796</v>
      </c>
      <c r="AQ85" s="147">
        <v>77.917423688907306</v>
      </c>
      <c r="AR85" s="147">
        <v>535.20549289701398</v>
      </c>
      <c r="AS85" s="147">
        <v>4.0702834761352902</v>
      </c>
      <c r="AT85" s="147">
        <v>-1695.91684873237</v>
      </c>
      <c r="AU85" s="147">
        <v>0</v>
      </c>
      <c r="AV85" s="147">
        <v>-505.47659563901499</v>
      </c>
      <c r="AW85" s="147">
        <v>5910.4487692623898</v>
      </c>
      <c r="AX85" s="147">
        <v>5404.9721736233696</v>
      </c>
      <c r="AY85" s="147">
        <f t="shared" si="9"/>
        <v>5910.4487692623898</v>
      </c>
      <c r="AZ85" s="153">
        <f t="shared" si="10"/>
        <v>0</v>
      </c>
      <c r="BA85" s="153">
        <f t="shared" si="11"/>
        <v>-1695.91684873237</v>
      </c>
    </row>
    <row r="86" spans="1:53" s="147" customFormat="1" x14ac:dyDescent="0.2">
      <c r="A86" s="152">
        <v>0.33333333333333298</v>
      </c>
      <c r="B86" s="153">
        <v>3080.1304292223799</v>
      </c>
      <c r="C86" s="153">
        <v>4094.9150489716098</v>
      </c>
      <c r="D86" s="153">
        <v>24.132165908276701</v>
      </c>
      <c r="E86" s="153">
        <v>501.23112682015</v>
      </c>
      <c r="F86" s="153">
        <v>227.057975834378</v>
      </c>
      <c r="G86" s="153">
        <v>89.162932882777397</v>
      </c>
      <c r="H86" s="153">
        <v>111.508014711116</v>
      </c>
      <c r="I86" s="153">
        <v>148.40167160124801</v>
      </c>
      <c r="J86" s="153">
        <v>-1146.2696753923501</v>
      </c>
      <c r="K86" s="153">
        <v>0</v>
      </c>
      <c r="L86" s="153">
        <v>-592.56367659437501</v>
      </c>
      <c r="M86" s="153">
        <v>7130.2696905595903</v>
      </c>
      <c r="N86" s="153">
        <v>6537.7060139652203</v>
      </c>
      <c r="O86" s="153">
        <f t="shared" si="3"/>
        <v>7130.2696905595903</v>
      </c>
      <c r="P86" s="153">
        <f t="shared" si="4"/>
        <v>0</v>
      </c>
      <c r="Q86" s="153">
        <f t="shared" si="5"/>
        <v>-1146.2696753923501</v>
      </c>
      <c r="S86" s="152">
        <v>0.33333333333333298</v>
      </c>
      <c r="T86" s="153">
        <v>3056.0887809700598</v>
      </c>
      <c r="U86" s="153">
        <v>3367.1834217494702</v>
      </c>
      <c r="V86" s="153">
        <v>24.0537452480586</v>
      </c>
      <c r="W86" s="153">
        <v>445.76348703226199</v>
      </c>
      <c r="X86" s="153">
        <v>178.109813436015</v>
      </c>
      <c r="Y86" s="153">
        <v>23.235711911967901</v>
      </c>
      <c r="Z86" s="153">
        <v>594.11494180066802</v>
      </c>
      <c r="AA86" s="153">
        <v>6.5311998438599801</v>
      </c>
      <c r="AB86" s="153">
        <v>-1528.24980543691</v>
      </c>
      <c r="AC86" s="153">
        <v>0</v>
      </c>
      <c r="AD86" s="153">
        <v>-554.72007516844894</v>
      </c>
      <c r="AE86" s="153">
        <v>6166.8312965554496</v>
      </c>
      <c r="AF86" s="153">
        <v>5612.1112213870001</v>
      </c>
      <c r="AG86" s="153">
        <f t="shared" si="6"/>
        <v>6166.8312965554496</v>
      </c>
      <c r="AH86" s="153">
        <f t="shared" si="7"/>
        <v>0</v>
      </c>
      <c r="AI86" s="153">
        <f t="shared" si="8"/>
        <v>-1528.24980543691</v>
      </c>
      <c r="AK86" s="152">
        <v>0.33333333333333298</v>
      </c>
      <c r="AL86" s="147">
        <v>3624.58735136307</v>
      </c>
      <c r="AM86" s="147">
        <v>2776.9279678067901</v>
      </c>
      <c r="AN86" s="147">
        <v>0</v>
      </c>
      <c r="AO86" s="147">
        <v>417.598608247551</v>
      </c>
      <c r="AP86" s="147">
        <v>120.948983145662</v>
      </c>
      <c r="AQ86" s="147">
        <v>0</v>
      </c>
      <c r="AR86" s="147">
        <v>629.37039084505705</v>
      </c>
      <c r="AS86" s="147">
        <v>5.4677711534754199</v>
      </c>
      <c r="AT86" s="147">
        <v>-1556.7617760073001</v>
      </c>
      <c r="AU86" s="147">
        <v>0</v>
      </c>
      <c r="AV86" s="147">
        <v>-501.01275560808199</v>
      </c>
      <c r="AW86" s="147">
        <v>6018.13929655431</v>
      </c>
      <c r="AX86" s="147">
        <v>5517.1265409462303</v>
      </c>
      <c r="AY86" s="147">
        <f t="shared" si="9"/>
        <v>6018.13929655431</v>
      </c>
      <c r="AZ86" s="153">
        <f t="shared" si="10"/>
        <v>0</v>
      </c>
      <c r="BA86" s="153">
        <f t="shared" si="11"/>
        <v>-1556.7617760073001</v>
      </c>
    </row>
    <row r="87" spans="1:53" s="147" customFormat="1" x14ac:dyDescent="0.2">
      <c r="A87" s="152">
        <v>0.34375</v>
      </c>
      <c r="B87" s="153">
        <v>3080.1237545946501</v>
      </c>
      <c r="C87" s="153">
        <v>4105.2016406213197</v>
      </c>
      <c r="D87" s="153">
        <v>24.158905251999901</v>
      </c>
      <c r="E87" s="153">
        <v>502.846409058456</v>
      </c>
      <c r="F87" s="153">
        <v>226.55105602846601</v>
      </c>
      <c r="G87" s="153">
        <v>90.281559496196394</v>
      </c>
      <c r="H87" s="153">
        <v>128.97510291045299</v>
      </c>
      <c r="I87" s="153">
        <v>143.91538523999699</v>
      </c>
      <c r="J87" s="153">
        <v>-1048.4659892841901</v>
      </c>
      <c r="K87" s="153">
        <v>0</v>
      </c>
      <c r="L87" s="153">
        <v>-593.71806207933503</v>
      </c>
      <c r="M87" s="153">
        <v>7253.5878239173499</v>
      </c>
      <c r="N87" s="153">
        <v>6659.8697618380102</v>
      </c>
      <c r="O87" s="153">
        <f t="shared" si="3"/>
        <v>7253.5878239173499</v>
      </c>
      <c r="P87" s="153">
        <f t="shared" si="4"/>
        <v>0</v>
      </c>
      <c r="Q87" s="153">
        <f t="shared" si="5"/>
        <v>-1048.4659892841901</v>
      </c>
      <c r="S87" s="152">
        <v>0.34375</v>
      </c>
      <c r="T87" s="153">
        <v>3053.5750647323598</v>
      </c>
      <c r="U87" s="153">
        <v>3348.39763164853</v>
      </c>
      <c r="V87" s="153">
        <v>24.073729050378901</v>
      </c>
      <c r="W87" s="153">
        <v>447.49751518451598</v>
      </c>
      <c r="X87" s="153">
        <v>178.33249488034701</v>
      </c>
      <c r="Y87" s="153">
        <v>39.387937585879598</v>
      </c>
      <c r="Z87" s="153">
        <v>692.73980260800499</v>
      </c>
      <c r="AA87" s="153">
        <v>5.0089481384777397</v>
      </c>
      <c r="AB87" s="153">
        <v>-1513.22260039042</v>
      </c>
      <c r="AC87" s="153">
        <v>0</v>
      </c>
      <c r="AD87" s="153">
        <v>-553.61431527831701</v>
      </c>
      <c r="AE87" s="153">
        <v>6275.7905234380696</v>
      </c>
      <c r="AF87" s="153">
        <v>5722.1762081597499</v>
      </c>
      <c r="AG87" s="153">
        <f t="shared" si="6"/>
        <v>6275.7905234380696</v>
      </c>
      <c r="AH87" s="153">
        <f t="shared" si="7"/>
        <v>0</v>
      </c>
      <c r="AI87" s="153">
        <f t="shared" si="8"/>
        <v>-1513.22260039042</v>
      </c>
      <c r="AK87" s="152">
        <v>0.34375</v>
      </c>
      <c r="AL87" s="147">
        <v>3626.83447356838</v>
      </c>
      <c r="AM87" s="147">
        <v>2671.0192318694799</v>
      </c>
      <c r="AN87" s="147">
        <v>0</v>
      </c>
      <c r="AO87" s="147">
        <v>418.32892132662101</v>
      </c>
      <c r="AP87" s="147">
        <v>120.791473443469</v>
      </c>
      <c r="AQ87" s="147">
        <v>0</v>
      </c>
      <c r="AR87" s="147">
        <v>722.76850536024403</v>
      </c>
      <c r="AS87" s="147">
        <v>5.66981205307314</v>
      </c>
      <c r="AT87" s="147">
        <v>-1402.2579265484501</v>
      </c>
      <c r="AU87" s="147">
        <v>0</v>
      </c>
      <c r="AV87" s="147">
        <v>-491.69946127194601</v>
      </c>
      <c r="AW87" s="147">
        <v>6163.1544910728098</v>
      </c>
      <c r="AX87" s="147">
        <v>5671.4550298008699</v>
      </c>
      <c r="AY87" s="147">
        <f t="shared" si="9"/>
        <v>6163.1544910728098</v>
      </c>
      <c r="AZ87" s="153">
        <f t="shared" si="10"/>
        <v>0</v>
      </c>
      <c r="BA87" s="153">
        <f t="shared" si="11"/>
        <v>-1402.2579265484501</v>
      </c>
    </row>
    <row r="88" spans="1:53" s="147" customFormat="1" x14ac:dyDescent="0.2">
      <c r="A88" s="152">
        <v>0.35416666666666702</v>
      </c>
      <c r="B88" s="153">
        <v>3080.0437079005701</v>
      </c>
      <c r="C88" s="153">
        <v>4128.3862195541897</v>
      </c>
      <c r="D88" s="153">
        <v>24.098741728622699</v>
      </c>
      <c r="E88" s="153">
        <v>502.400773354965</v>
      </c>
      <c r="F88" s="153">
        <v>226.54322017203401</v>
      </c>
      <c r="G88" s="153">
        <v>89.941391965311794</v>
      </c>
      <c r="H88" s="153">
        <v>157.087940834351</v>
      </c>
      <c r="I88" s="153">
        <v>142.91140792464901</v>
      </c>
      <c r="J88" s="153">
        <v>-973.121430025054</v>
      </c>
      <c r="K88" s="153">
        <v>0</v>
      </c>
      <c r="L88" s="153">
        <v>-596.08356495563805</v>
      </c>
      <c r="M88" s="153">
        <v>7378.2919734096404</v>
      </c>
      <c r="N88" s="153">
        <v>6782.2084084540002</v>
      </c>
      <c r="O88" s="153">
        <f t="shared" si="3"/>
        <v>7378.2919734096404</v>
      </c>
      <c r="P88" s="153">
        <f t="shared" si="4"/>
        <v>0</v>
      </c>
      <c r="Q88" s="153">
        <f t="shared" si="5"/>
        <v>-973.121430025054</v>
      </c>
      <c r="S88" s="152">
        <v>0.35416666666666702</v>
      </c>
      <c r="T88" s="153">
        <v>3052.3548982104498</v>
      </c>
      <c r="U88" s="153">
        <v>3353.9050591691998</v>
      </c>
      <c r="V88" s="153">
        <v>24.0537452480586</v>
      </c>
      <c r="W88" s="153">
        <v>442.37903001722799</v>
      </c>
      <c r="X88" s="153">
        <v>178.30385904616</v>
      </c>
      <c r="Y88" s="153">
        <v>16.288418239047399</v>
      </c>
      <c r="Z88" s="153">
        <v>786.10919747013395</v>
      </c>
      <c r="AA88" s="153">
        <v>4.4049976745159602</v>
      </c>
      <c r="AB88" s="153">
        <v>-1437.60237065464</v>
      </c>
      <c r="AC88" s="153">
        <v>0</v>
      </c>
      <c r="AD88" s="153">
        <v>-554.13254337745002</v>
      </c>
      <c r="AE88" s="153">
        <v>6420.1968344201496</v>
      </c>
      <c r="AF88" s="153">
        <v>5866.0642910426996</v>
      </c>
      <c r="AG88" s="153">
        <f t="shared" si="6"/>
        <v>6420.1968344201496</v>
      </c>
      <c r="AH88" s="153">
        <f t="shared" si="7"/>
        <v>0</v>
      </c>
      <c r="AI88" s="153">
        <f t="shared" si="8"/>
        <v>-1437.60237065464</v>
      </c>
      <c r="AK88" s="152">
        <v>0.35416666666666702</v>
      </c>
      <c r="AL88" s="147">
        <v>3626.5943854872098</v>
      </c>
      <c r="AM88" s="147">
        <v>2651.4394309556001</v>
      </c>
      <c r="AN88" s="147">
        <v>0</v>
      </c>
      <c r="AO88" s="147">
        <v>415.42675335180201</v>
      </c>
      <c r="AP88" s="147">
        <v>120.747213323685</v>
      </c>
      <c r="AQ88" s="147">
        <v>0</v>
      </c>
      <c r="AR88" s="147">
        <v>814.93509928030403</v>
      </c>
      <c r="AS88" s="147">
        <v>6.5250346067757503</v>
      </c>
      <c r="AT88" s="147">
        <v>-1332.99046729668</v>
      </c>
      <c r="AU88" s="147">
        <v>0</v>
      </c>
      <c r="AV88" s="147">
        <v>-490.323024433233</v>
      </c>
      <c r="AW88" s="147">
        <v>6302.6774497086999</v>
      </c>
      <c r="AX88" s="147">
        <v>5812.35442527547</v>
      </c>
      <c r="AY88" s="147">
        <f t="shared" si="9"/>
        <v>6302.6774497086999</v>
      </c>
      <c r="AZ88" s="153">
        <f t="shared" si="10"/>
        <v>0</v>
      </c>
      <c r="BA88" s="153">
        <f t="shared" si="11"/>
        <v>-1332.99046729668</v>
      </c>
    </row>
    <row r="89" spans="1:53" s="147" customFormat="1" x14ac:dyDescent="0.2">
      <c r="A89" s="152">
        <v>0.36458333333333298</v>
      </c>
      <c r="B89" s="153">
        <v>3081.5040513306199</v>
      </c>
      <c r="C89" s="153">
        <v>4137.88409720853</v>
      </c>
      <c r="D89" s="153">
        <v>24.152220416069099</v>
      </c>
      <c r="E89" s="153">
        <v>504.363306487214</v>
      </c>
      <c r="F89" s="153">
        <v>226.492287105229</v>
      </c>
      <c r="G89" s="153">
        <v>89.516184048975006</v>
      </c>
      <c r="H89" s="153">
        <v>187.682690119981</v>
      </c>
      <c r="I89" s="153">
        <v>138.343320480458</v>
      </c>
      <c r="J89" s="153">
        <v>-926.71655211321695</v>
      </c>
      <c r="K89" s="153">
        <v>0</v>
      </c>
      <c r="L89" s="153">
        <v>-597.34087239021005</v>
      </c>
      <c r="M89" s="153">
        <v>7463.2216050838497</v>
      </c>
      <c r="N89" s="153">
        <v>6865.8807326936403</v>
      </c>
      <c r="O89" s="153">
        <f t="shared" si="3"/>
        <v>7463.2216050838497</v>
      </c>
      <c r="P89" s="153">
        <f t="shared" si="4"/>
        <v>0</v>
      </c>
      <c r="Q89" s="153">
        <f t="shared" si="5"/>
        <v>-926.71655211321695</v>
      </c>
      <c r="S89" s="152">
        <v>0.36458333333333298</v>
      </c>
      <c r="T89" s="153">
        <v>3050.0478855654701</v>
      </c>
      <c r="U89" s="153">
        <v>3356.6557350411299</v>
      </c>
      <c r="V89" s="153">
        <v>24.040422713178302</v>
      </c>
      <c r="W89" s="153">
        <v>443.67719971073802</v>
      </c>
      <c r="X89" s="153">
        <v>178.382390214515</v>
      </c>
      <c r="Y89" s="153">
        <v>0</v>
      </c>
      <c r="Z89" s="153">
        <v>880.83465999710495</v>
      </c>
      <c r="AA89" s="153">
        <v>3.6369922730807498</v>
      </c>
      <c r="AB89" s="153">
        <v>-1392.0142775413501</v>
      </c>
      <c r="AC89" s="153">
        <v>0</v>
      </c>
      <c r="AD89" s="153">
        <v>-554.80151326464204</v>
      </c>
      <c r="AE89" s="153">
        <v>6545.2610079738597</v>
      </c>
      <c r="AF89" s="153">
        <v>5990.4594947092201</v>
      </c>
      <c r="AG89" s="153">
        <f t="shared" si="6"/>
        <v>6545.2610079738597</v>
      </c>
      <c r="AH89" s="153">
        <f t="shared" si="7"/>
        <v>0</v>
      </c>
      <c r="AI89" s="153">
        <f t="shared" si="8"/>
        <v>-1392.0142775413501</v>
      </c>
      <c r="AK89" s="152">
        <v>0.36458333333333298</v>
      </c>
      <c r="AL89" s="147">
        <v>3627.0745128114499</v>
      </c>
      <c r="AM89" s="147">
        <v>2664.8654267239099</v>
      </c>
      <c r="AN89" s="147">
        <v>0</v>
      </c>
      <c r="AO89" s="147">
        <v>411.943128703919</v>
      </c>
      <c r="AP89" s="147">
        <v>120.747213323685</v>
      </c>
      <c r="AQ89" s="147">
        <v>0</v>
      </c>
      <c r="AR89" s="147">
        <v>904.55532267265505</v>
      </c>
      <c r="AS89" s="147">
        <v>6.5550123534229501</v>
      </c>
      <c r="AT89" s="147">
        <v>-1298.70918876678</v>
      </c>
      <c r="AU89" s="147">
        <v>0</v>
      </c>
      <c r="AV89" s="147">
        <v>-492.09511359323898</v>
      </c>
      <c r="AW89" s="147">
        <v>6437.0314278222504</v>
      </c>
      <c r="AX89" s="147">
        <v>5944.9363142290103</v>
      </c>
      <c r="AY89" s="147">
        <f t="shared" si="9"/>
        <v>6437.0314278222504</v>
      </c>
      <c r="AZ89" s="153">
        <f t="shared" si="10"/>
        <v>0</v>
      </c>
      <c r="BA89" s="153">
        <f t="shared" si="11"/>
        <v>-1298.70918876678</v>
      </c>
    </row>
    <row r="90" spans="1:53" s="147" customFormat="1" x14ac:dyDescent="0.2">
      <c r="A90" s="152">
        <v>0.375</v>
      </c>
      <c r="B90" s="153">
        <v>3079.870379214</v>
      </c>
      <c r="C90" s="153">
        <v>4150.9465748533503</v>
      </c>
      <c r="D90" s="153">
        <v>24.178959759792299</v>
      </c>
      <c r="E90" s="153">
        <v>506.647764136261</v>
      </c>
      <c r="F90" s="153">
        <v>211.04261641950501</v>
      </c>
      <c r="G90" s="153">
        <v>0</v>
      </c>
      <c r="H90" s="153">
        <v>213.26833199711899</v>
      </c>
      <c r="I90" s="153">
        <v>127.17521055332401</v>
      </c>
      <c r="J90" s="153">
        <v>-734.27073349718398</v>
      </c>
      <c r="K90" s="153">
        <v>0</v>
      </c>
      <c r="L90" s="153">
        <v>-597.40185956854702</v>
      </c>
      <c r="M90" s="153">
        <v>7578.8591034361698</v>
      </c>
      <c r="N90" s="153">
        <v>6981.4572438676196</v>
      </c>
      <c r="O90" s="153">
        <f t="shared" si="3"/>
        <v>7578.8591034361698</v>
      </c>
      <c r="P90" s="153">
        <f t="shared" si="4"/>
        <v>0</v>
      </c>
      <c r="Q90" s="153">
        <f t="shared" si="5"/>
        <v>-734.27073349718398</v>
      </c>
      <c r="S90" s="152">
        <v>0.375</v>
      </c>
      <c r="T90" s="153">
        <v>3046.8941011859101</v>
      </c>
      <c r="U90" s="153">
        <v>3198.00285492272</v>
      </c>
      <c r="V90" s="153">
        <v>24.0537452480586</v>
      </c>
      <c r="W90" s="153">
        <v>437.88353344206598</v>
      </c>
      <c r="X90" s="153">
        <v>169.532293951197</v>
      </c>
      <c r="Y90" s="153">
        <v>0</v>
      </c>
      <c r="Z90" s="153">
        <v>965.27208792237298</v>
      </c>
      <c r="AA90" s="153">
        <v>3.5871641107155998</v>
      </c>
      <c r="AB90" s="153">
        <v>-1225.08745923785</v>
      </c>
      <c r="AC90" s="153">
        <v>0</v>
      </c>
      <c r="AD90" s="153">
        <v>-538.47258883440202</v>
      </c>
      <c r="AE90" s="153">
        <v>6620.1383215451897</v>
      </c>
      <c r="AF90" s="153">
        <v>6081.6657327107796</v>
      </c>
      <c r="AG90" s="153">
        <f t="shared" si="6"/>
        <v>6620.1383215451897</v>
      </c>
      <c r="AH90" s="153">
        <f t="shared" si="7"/>
        <v>0</v>
      </c>
      <c r="AI90" s="153">
        <f t="shared" si="8"/>
        <v>-1225.08745923785</v>
      </c>
      <c r="AK90" s="152">
        <v>0.375</v>
      </c>
      <c r="AL90" s="147">
        <v>3622.5536190796502</v>
      </c>
      <c r="AM90" s="147">
        <v>2551.6532847327699</v>
      </c>
      <c r="AN90" s="147">
        <v>0</v>
      </c>
      <c r="AO90" s="147">
        <v>402.31140949305399</v>
      </c>
      <c r="AP90" s="147">
        <v>116.394134718895</v>
      </c>
      <c r="AQ90" s="147">
        <v>0</v>
      </c>
      <c r="AR90" s="147">
        <v>986.06865227666901</v>
      </c>
      <c r="AS90" s="147">
        <v>8.7595677955507707</v>
      </c>
      <c r="AT90" s="147">
        <v>-1172.0886290543399</v>
      </c>
      <c r="AU90" s="147">
        <v>0</v>
      </c>
      <c r="AV90" s="147">
        <v>-480.93034104479898</v>
      </c>
      <c r="AW90" s="147">
        <v>6515.6520390422502</v>
      </c>
      <c r="AX90" s="147">
        <v>6034.7216979974501</v>
      </c>
      <c r="AY90" s="147">
        <f t="shared" si="9"/>
        <v>6515.6520390422502</v>
      </c>
      <c r="AZ90" s="153">
        <f t="shared" si="10"/>
        <v>0</v>
      </c>
      <c r="BA90" s="153">
        <f t="shared" si="11"/>
        <v>-1172.0886290543399</v>
      </c>
    </row>
    <row r="91" spans="1:53" s="147" customFormat="1" x14ac:dyDescent="0.2">
      <c r="A91" s="152">
        <v>0.38541666666666702</v>
      </c>
      <c r="B91" s="153">
        <v>3081.5440502582801</v>
      </c>
      <c r="C91" s="153">
        <v>4116.7371899690097</v>
      </c>
      <c r="D91" s="153">
        <v>24.112111400484299</v>
      </c>
      <c r="E91" s="153">
        <v>513.33493369328403</v>
      </c>
      <c r="F91" s="153">
        <v>209.39247665446899</v>
      </c>
      <c r="G91" s="153">
        <v>0</v>
      </c>
      <c r="H91" s="153">
        <v>250.879524031816</v>
      </c>
      <c r="I91" s="153">
        <v>131.40046295869499</v>
      </c>
      <c r="J91" s="153">
        <v>-752.55609631114896</v>
      </c>
      <c r="K91" s="153">
        <v>0</v>
      </c>
      <c r="L91" s="153">
        <v>-594.92312221730595</v>
      </c>
      <c r="M91" s="153">
        <v>7574.8446526548996</v>
      </c>
      <c r="N91" s="153">
        <v>6979.9215304375903</v>
      </c>
      <c r="O91" s="153">
        <f t="shared" si="3"/>
        <v>7574.8446526548996</v>
      </c>
      <c r="P91" s="153">
        <f t="shared" si="4"/>
        <v>0</v>
      </c>
      <c r="Q91" s="153">
        <f t="shared" si="5"/>
        <v>-752.55609631114896</v>
      </c>
      <c r="S91" s="152">
        <v>0.38541666666666702</v>
      </c>
      <c r="T91" s="153">
        <v>3045.8739152622402</v>
      </c>
      <c r="U91" s="153">
        <v>3061.8452247753798</v>
      </c>
      <c r="V91" s="153">
        <v>23.9937938410974</v>
      </c>
      <c r="W91" s="153">
        <v>437.61730918016201</v>
      </c>
      <c r="X91" s="153">
        <v>169.198546111177</v>
      </c>
      <c r="Y91" s="153">
        <v>0</v>
      </c>
      <c r="Z91" s="153">
        <v>1049.1646003431199</v>
      </c>
      <c r="AA91" s="153">
        <v>3.4210525561016198</v>
      </c>
      <c r="AB91" s="153">
        <v>-1138.32857016758</v>
      </c>
      <c r="AC91" s="153">
        <v>0</v>
      </c>
      <c r="AD91" s="153">
        <v>-524.98552869691002</v>
      </c>
      <c r="AE91" s="153">
        <v>6652.7858719017004</v>
      </c>
      <c r="AF91" s="153">
        <v>6127.8003432047899</v>
      </c>
      <c r="AG91" s="153">
        <f t="shared" si="6"/>
        <v>6652.7858719017004</v>
      </c>
      <c r="AH91" s="153">
        <f t="shared" si="7"/>
        <v>0</v>
      </c>
      <c r="AI91" s="153">
        <f t="shared" si="8"/>
        <v>-1138.32857016758</v>
      </c>
      <c r="AK91" s="152">
        <v>0.38541666666666702</v>
      </c>
      <c r="AL91" s="147">
        <v>3624.0672419173702</v>
      </c>
      <c r="AM91" s="147">
        <v>2470.3425885362699</v>
      </c>
      <c r="AN91" s="147">
        <v>0</v>
      </c>
      <c r="AO91" s="147">
        <v>403.43754352158101</v>
      </c>
      <c r="AP91" s="147">
        <v>116.36990271178</v>
      </c>
      <c r="AQ91" s="147">
        <v>0</v>
      </c>
      <c r="AR91" s="147">
        <v>1072.54261401335</v>
      </c>
      <c r="AS91" s="147">
        <v>10.502250966384301</v>
      </c>
      <c r="AT91" s="147">
        <v>-1090.58552057216</v>
      </c>
      <c r="AU91" s="147">
        <v>0</v>
      </c>
      <c r="AV91" s="147">
        <v>-473.94136817856503</v>
      </c>
      <c r="AW91" s="147">
        <v>6606.6766210945798</v>
      </c>
      <c r="AX91" s="147">
        <v>6132.7352529160098</v>
      </c>
      <c r="AY91" s="147">
        <f t="shared" si="9"/>
        <v>6606.6766210945798</v>
      </c>
      <c r="AZ91" s="153">
        <f t="shared" si="10"/>
        <v>0</v>
      </c>
      <c r="BA91" s="153">
        <f t="shared" si="11"/>
        <v>-1090.58552057216</v>
      </c>
    </row>
    <row r="92" spans="1:53" s="147" customFormat="1" x14ac:dyDescent="0.2">
      <c r="A92" s="152">
        <v>0.39583333333333298</v>
      </c>
      <c r="B92" s="153">
        <v>3082.0775320896701</v>
      </c>
      <c r="C92" s="153">
        <v>4106.51371058719</v>
      </c>
      <c r="D92" s="153">
        <v>24.085372056761098</v>
      </c>
      <c r="E92" s="153">
        <v>510.77230569810899</v>
      </c>
      <c r="F92" s="153">
        <v>209.39247665446899</v>
      </c>
      <c r="G92" s="153">
        <v>0</v>
      </c>
      <c r="H92" s="153">
        <v>287.98785617158001</v>
      </c>
      <c r="I92" s="153">
        <v>140.85332482220201</v>
      </c>
      <c r="J92" s="153">
        <v>-671.12096197326696</v>
      </c>
      <c r="K92" s="153">
        <v>0</v>
      </c>
      <c r="L92" s="153">
        <v>-594.21559755050998</v>
      </c>
      <c r="M92" s="153">
        <v>7690.5616161067201</v>
      </c>
      <c r="N92" s="153">
        <v>7096.3460185562099</v>
      </c>
      <c r="O92" s="153">
        <f t="shared" si="3"/>
        <v>7690.5616161067201</v>
      </c>
      <c r="P92" s="153">
        <f t="shared" si="4"/>
        <v>0</v>
      </c>
      <c r="Q92" s="153">
        <f t="shared" si="5"/>
        <v>-671.12096197326696</v>
      </c>
      <c r="S92" s="152">
        <v>0.39583333333333298</v>
      </c>
      <c r="T92" s="153">
        <v>3044.7337735364999</v>
      </c>
      <c r="U92" s="153">
        <v>3069.5469983428902</v>
      </c>
      <c r="V92" s="153">
        <v>24.0870515852592</v>
      </c>
      <c r="W92" s="153">
        <v>437.89274632537501</v>
      </c>
      <c r="X92" s="153">
        <v>169.27670509390001</v>
      </c>
      <c r="Y92" s="153">
        <v>0</v>
      </c>
      <c r="Z92" s="153">
        <v>1113.52810570418</v>
      </c>
      <c r="AA92" s="153">
        <v>3.4932098819796602</v>
      </c>
      <c r="AB92" s="153">
        <v>-1073.70111764031</v>
      </c>
      <c r="AC92" s="153">
        <v>0</v>
      </c>
      <c r="AD92" s="153">
        <v>-526.17173038719204</v>
      </c>
      <c r="AE92" s="153">
        <v>6788.8574728297799</v>
      </c>
      <c r="AF92" s="153">
        <v>6262.6857424425898</v>
      </c>
      <c r="AG92" s="153">
        <f t="shared" si="6"/>
        <v>6788.8574728297799</v>
      </c>
      <c r="AH92" s="153">
        <f t="shared" si="7"/>
        <v>0</v>
      </c>
      <c r="AI92" s="153">
        <f t="shared" si="8"/>
        <v>-1073.70111764031</v>
      </c>
      <c r="AK92" s="152">
        <v>0.39583333333333298</v>
      </c>
      <c r="AL92" s="147">
        <v>3621.9534965529201</v>
      </c>
      <c r="AM92" s="147">
        <v>2476.36466291535</v>
      </c>
      <c r="AN92" s="147">
        <v>0</v>
      </c>
      <c r="AO92" s="147">
        <v>400.15878953430598</v>
      </c>
      <c r="AP92" s="147">
        <v>116.36990271178</v>
      </c>
      <c r="AQ92" s="147">
        <v>0</v>
      </c>
      <c r="AR92" s="147">
        <v>1146.1639069591799</v>
      </c>
      <c r="AS92" s="147">
        <v>12.202903139763301</v>
      </c>
      <c r="AT92" s="147">
        <v>-1060.87426507959</v>
      </c>
      <c r="AU92" s="147">
        <v>0</v>
      </c>
      <c r="AV92" s="147">
        <v>-474.773183892558</v>
      </c>
      <c r="AW92" s="147">
        <v>6712.3393967337197</v>
      </c>
      <c r="AX92" s="147">
        <v>6237.5662128411604</v>
      </c>
      <c r="AY92" s="147">
        <f t="shared" si="9"/>
        <v>6712.3393967337197</v>
      </c>
      <c r="AZ92" s="153">
        <f t="shared" si="10"/>
        <v>0</v>
      </c>
      <c r="BA92" s="153">
        <f t="shared" si="11"/>
        <v>-1060.87426507959</v>
      </c>
    </row>
    <row r="93" spans="1:53" s="147" customFormat="1" x14ac:dyDescent="0.2">
      <c r="A93" s="152">
        <v>0.40625</v>
      </c>
      <c r="B93" s="153">
        <v>3085.2048882158401</v>
      </c>
      <c r="C93" s="153">
        <v>4102.4410016807597</v>
      </c>
      <c r="D93" s="153">
        <v>24.178959759792299</v>
      </c>
      <c r="E93" s="153">
        <v>508.18917393489698</v>
      </c>
      <c r="F93" s="153">
        <v>209.39247665446899</v>
      </c>
      <c r="G93" s="153">
        <v>0</v>
      </c>
      <c r="H93" s="153">
        <v>333.51024577042301</v>
      </c>
      <c r="I93" s="153">
        <v>140.82535820291699</v>
      </c>
      <c r="J93" s="153">
        <v>-613.85339071410999</v>
      </c>
      <c r="K93" s="153">
        <v>0</v>
      </c>
      <c r="L93" s="153">
        <v>-594.18334275577797</v>
      </c>
      <c r="M93" s="153">
        <v>7789.8887135049799</v>
      </c>
      <c r="N93" s="153">
        <v>7195.7053707492096</v>
      </c>
      <c r="O93" s="153">
        <f t="shared" si="3"/>
        <v>7789.8887135049799</v>
      </c>
      <c r="P93" s="153">
        <f t="shared" si="4"/>
        <v>0</v>
      </c>
      <c r="Q93" s="153">
        <f t="shared" si="5"/>
        <v>-613.85339071410999</v>
      </c>
      <c r="S93" s="152">
        <v>0.40625</v>
      </c>
      <c r="T93" s="153">
        <v>3044.2870443905899</v>
      </c>
      <c r="U93" s="153">
        <v>3108.71858814088</v>
      </c>
      <c r="V93" s="153">
        <v>24.0537452480586</v>
      </c>
      <c r="W93" s="153">
        <v>429.26315445316197</v>
      </c>
      <c r="X93" s="153">
        <v>169.22698408805999</v>
      </c>
      <c r="Y93" s="153">
        <v>0</v>
      </c>
      <c r="Z93" s="153">
        <v>1187.25512880209</v>
      </c>
      <c r="AA93" s="153">
        <v>3.1532296099464401</v>
      </c>
      <c r="AB93" s="153">
        <v>-1119.9685001364501</v>
      </c>
      <c r="AC93" s="153">
        <v>0</v>
      </c>
      <c r="AD93" s="153">
        <v>-530.12527070838405</v>
      </c>
      <c r="AE93" s="153">
        <v>6845.98937459634</v>
      </c>
      <c r="AF93" s="153">
        <v>6315.8641038879596</v>
      </c>
      <c r="AG93" s="153">
        <f t="shared" si="6"/>
        <v>6845.98937459634</v>
      </c>
      <c r="AH93" s="153">
        <f t="shared" si="7"/>
        <v>0</v>
      </c>
      <c r="AI93" s="153">
        <f t="shared" si="8"/>
        <v>-1119.9685001364501</v>
      </c>
      <c r="AK93" s="152">
        <v>0.40625</v>
      </c>
      <c r="AL93" s="147">
        <v>3618.5594604952698</v>
      </c>
      <c r="AM93" s="147">
        <v>2478.43344708001</v>
      </c>
      <c r="AN93" s="147">
        <v>0</v>
      </c>
      <c r="AO93" s="147">
        <v>397.52714216039698</v>
      </c>
      <c r="AP93" s="147">
        <v>116.36990271178</v>
      </c>
      <c r="AQ93" s="147">
        <v>0</v>
      </c>
      <c r="AR93" s="147">
        <v>1210.6363988334799</v>
      </c>
      <c r="AS93" s="147">
        <v>13.051821417942</v>
      </c>
      <c r="AT93" s="147">
        <v>-1080.40971874039</v>
      </c>
      <c r="AU93" s="147">
        <v>0</v>
      </c>
      <c r="AV93" s="147">
        <v>-475.11419477870197</v>
      </c>
      <c r="AW93" s="147">
        <v>6754.1684539584903</v>
      </c>
      <c r="AX93" s="147">
        <v>6279.0542591797903</v>
      </c>
      <c r="AY93" s="147">
        <f t="shared" si="9"/>
        <v>6754.1684539584903</v>
      </c>
      <c r="AZ93" s="153">
        <f t="shared" si="10"/>
        <v>0</v>
      </c>
      <c r="BA93" s="153">
        <f t="shared" si="11"/>
        <v>-1080.40971874039</v>
      </c>
    </row>
    <row r="94" spans="1:53" s="147" customFormat="1" x14ac:dyDescent="0.2">
      <c r="A94" s="152">
        <v>0.41666666666666702</v>
      </c>
      <c r="B94" s="153">
        <v>3085.6516324458298</v>
      </c>
      <c r="C94" s="153">
        <v>4081.49378804546</v>
      </c>
      <c r="D94" s="153">
        <v>24.178959504786999</v>
      </c>
      <c r="E94" s="153">
        <v>501.85768715844802</v>
      </c>
      <c r="F94" s="153">
        <v>203.941754671382</v>
      </c>
      <c r="G94" s="153">
        <v>0</v>
      </c>
      <c r="H94" s="153">
        <v>398.84273265558102</v>
      </c>
      <c r="I94" s="153">
        <v>135.85355089626199</v>
      </c>
      <c r="J94" s="153">
        <v>-488.17834092442001</v>
      </c>
      <c r="K94" s="153">
        <v>0</v>
      </c>
      <c r="L94" s="153">
        <v>-592.22628074982595</v>
      </c>
      <c r="M94" s="153">
        <v>7943.6417644533403</v>
      </c>
      <c r="N94" s="153">
        <v>7351.4154837035103</v>
      </c>
      <c r="O94" s="153">
        <f t="shared" si="3"/>
        <v>7943.6417644533403</v>
      </c>
      <c r="P94" s="153">
        <f t="shared" si="4"/>
        <v>0</v>
      </c>
      <c r="Q94" s="153">
        <f t="shared" si="5"/>
        <v>-488.17834092442001</v>
      </c>
      <c r="S94" s="152">
        <v>0.41666666666666702</v>
      </c>
      <c r="T94" s="153">
        <v>3042.5067856876799</v>
      </c>
      <c r="U94" s="153">
        <v>3022.4770142542502</v>
      </c>
      <c r="V94" s="153">
        <v>24.073729050378901</v>
      </c>
      <c r="W94" s="153">
        <v>396.72958125849999</v>
      </c>
      <c r="X94" s="153">
        <v>159.39091354108501</v>
      </c>
      <c r="Y94" s="153">
        <v>0</v>
      </c>
      <c r="Z94" s="153">
        <v>1250.1593281999801</v>
      </c>
      <c r="AA94" s="153">
        <v>3.63199387870426</v>
      </c>
      <c r="AB94" s="153">
        <v>-975.98375630675503</v>
      </c>
      <c r="AC94" s="153">
        <v>0</v>
      </c>
      <c r="AD94" s="153">
        <v>-519.48075474730399</v>
      </c>
      <c r="AE94" s="153">
        <v>6922.9855895638202</v>
      </c>
      <c r="AF94" s="153">
        <v>6403.5048348165201</v>
      </c>
      <c r="AG94" s="153">
        <f t="shared" si="6"/>
        <v>6922.9855895638202</v>
      </c>
      <c r="AH94" s="153">
        <f t="shared" si="7"/>
        <v>0</v>
      </c>
      <c r="AI94" s="153">
        <f t="shared" si="8"/>
        <v>-975.98375630675503</v>
      </c>
      <c r="AK94" s="152">
        <v>0.41666666666666702</v>
      </c>
      <c r="AL94" s="147">
        <v>3619.2062234039199</v>
      </c>
      <c r="AM94" s="147">
        <v>2477.8364828461699</v>
      </c>
      <c r="AN94" s="147">
        <v>0</v>
      </c>
      <c r="AO94" s="147">
        <v>381.76717785051801</v>
      </c>
      <c r="AP94" s="147">
        <v>114.193357889566</v>
      </c>
      <c r="AQ94" s="147">
        <v>0</v>
      </c>
      <c r="AR94" s="147">
        <v>1270.8500791287099</v>
      </c>
      <c r="AS94" s="147">
        <v>15.8422447676482</v>
      </c>
      <c r="AT94" s="147">
        <v>-979.53447031555595</v>
      </c>
      <c r="AU94" s="147">
        <v>0</v>
      </c>
      <c r="AV94" s="147">
        <v>-474.53986036742799</v>
      </c>
      <c r="AW94" s="147">
        <v>6900.1610955709702</v>
      </c>
      <c r="AX94" s="147">
        <v>6425.62123520355</v>
      </c>
      <c r="AY94" s="147">
        <f t="shared" si="9"/>
        <v>6900.1610955709702</v>
      </c>
      <c r="AZ94" s="153">
        <f t="shared" si="10"/>
        <v>0</v>
      </c>
      <c r="BA94" s="153">
        <f t="shared" si="11"/>
        <v>-979.53447031555595</v>
      </c>
    </row>
    <row r="95" spans="1:53" s="147" customFormat="1" x14ac:dyDescent="0.2">
      <c r="A95" s="152">
        <v>0.42708333333333298</v>
      </c>
      <c r="B95" s="153">
        <v>3086.1650252756999</v>
      </c>
      <c r="C95" s="153">
        <v>4069.4836041467101</v>
      </c>
      <c r="D95" s="153">
        <v>24.098741728622699</v>
      </c>
      <c r="E95" s="153">
        <v>502.69039867761899</v>
      </c>
      <c r="F95" s="153">
        <v>203.941754671382</v>
      </c>
      <c r="G95" s="153">
        <v>0</v>
      </c>
      <c r="H95" s="153">
        <v>444.39502059648697</v>
      </c>
      <c r="I95" s="153">
        <v>123.176517299384</v>
      </c>
      <c r="J95" s="153">
        <v>-462.92993669169999</v>
      </c>
      <c r="K95" s="153">
        <v>0</v>
      </c>
      <c r="L95" s="153">
        <v>-591.33583762239903</v>
      </c>
      <c r="M95" s="153">
        <v>7991.0211257042001</v>
      </c>
      <c r="N95" s="153">
        <v>7399.6852880817996</v>
      </c>
      <c r="O95" s="153">
        <f t="shared" si="3"/>
        <v>7991.0211257042001</v>
      </c>
      <c r="P95" s="153">
        <f t="shared" si="4"/>
        <v>0</v>
      </c>
      <c r="Q95" s="153">
        <f t="shared" si="5"/>
        <v>-462.92993669169999</v>
      </c>
      <c r="S95" s="152">
        <v>0.42708333333333298</v>
      </c>
      <c r="T95" s="153">
        <v>3043.4135922978198</v>
      </c>
      <c r="U95" s="153">
        <v>2975.6993113530898</v>
      </c>
      <c r="V95" s="153">
        <v>24.0537452480586</v>
      </c>
      <c r="W95" s="153">
        <v>396.63345488822398</v>
      </c>
      <c r="X95" s="153">
        <v>159.86573470862399</v>
      </c>
      <c r="Y95" s="153">
        <v>0</v>
      </c>
      <c r="Z95" s="153">
        <v>1311.1104673765999</v>
      </c>
      <c r="AA95" s="153">
        <v>3.4968357123585299</v>
      </c>
      <c r="AB95" s="153">
        <v>-942.78699343564904</v>
      </c>
      <c r="AC95" s="153">
        <v>0</v>
      </c>
      <c r="AD95" s="153">
        <v>-515.14247968774202</v>
      </c>
      <c r="AE95" s="153">
        <v>6971.4861481491298</v>
      </c>
      <c r="AF95" s="153">
        <v>6456.3436684613898</v>
      </c>
      <c r="AG95" s="153">
        <f t="shared" si="6"/>
        <v>6971.4861481491298</v>
      </c>
      <c r="AH95" s="153">
        <f t="shared" si="7"/>
        <v>0</v>
      </c>
      <c r="AI95" s="153">
        <f t="shared" si="8"/>
        <v>-942.78699343564904</v>
      </c>
      <c r="AK95" s="152">
        <v>0.42708333333333298</v>
      </c>
      <c r="AL95" s="147">
        <v>3618.2260753709002</v>
      </c>
      <c r="AM95" s="147">
        <v>2465.5513410764001</v>
      </c>
      <c r="AN95" s="147">
        <v>0</v>
      </c>
      <c r="AO95" s="147">
        <v>384.703725330113</v>
      </c>
      <c r="AP95" s="147">
        <v>114.10846858719199</v>
      </c>
      <c r="AQ95" s="147">
        <v>0</v>
      </c>
      <c r="AR95" s="147">
        <v>1318.23164614537</v>
      </c>
      <c r="AS95" s="147">
        <v>19.550726821266601</v>
      </c>
      <c r="AT95" s="147">
        <v>-961.76094611904898</v>
      </c>
      <c r="AU95" s="147">
        <v>0</v>
      </c>
      <c r="AV95" s="147">
        <v>-473.90816110454898</v>
      </c>
      <c r="AW95" s="147">
        <v>6958.6110372122002</v>
      </c>
      <c r="AX95" s="147">
        <v>6484.7028761076499</v>
      </c>
      <c r="AY95" s="147">
        <f t="shared" si="9"/>
        <v>6958.6110372122002</v>
      </c>
      <c r="AZ95" s="153">
        <f t="shared" si="10"/>
        <v>0</v>
      </c>
      <c r="BA95" s="153">
        <f t="shared" si="11"/>
        <v>-961.76094611904898</v>
      </c>
    </row>
    <row r="96" spans="1:53" s="147" customFormat="1" x14ac:dyDescent="0.2">
      <c r="A96" s="152">
        <v>0.4375</v>
      </c>
      <c r="B96" s="153">
        <v>3086.9452241395702</v>
      </c>
      <c r="C96" s="153">
        <v>4055.8772380508099</v>
      </c>
      <c r="D96" s="153">
        <v>24.125481072345899</v>
      </c>
      <c r="E96" s="153">
        <v>501.65133887518402</v>
      </c>
      <c r="F96" s="153">
        <v>203.892787776874</v>
      </c>
      <c r="G96" s="153">
        <v>0</v>
      </c>
      <c r="H96" s="153">
        <v>497.52275613766</v>
      </c>
      <c r="I96" s="153">
        <v>120.041394258298</v>
      </c>
      <c r="J96" s="153">
        <v>-468.73455544973001</v>
      </c>
      <c r="K96" s="153">
        <v>0</v>
      </c>
      <c r="L96" s="153">
        <v>-590.37158717610498</v>
      </c>
      <c r="M96" s="153">
        <v>8021.3216648610096</v>
      </c>
      <c r="N96" s="153">
        <v>7430.95007768491</v>
      </c>
      <c r="O96" s="153">
        <f t="shared" si="3"/>
        <v>8021.3216648610096</v>
      </c>
      <c r="P96" s="153">
        <f t="shared" si="4"/>
        <v>0</v>
      </c>
      <c r="Q96" s="153">
        <f t="shared" si="5"/>
        <v>-468.73455544973001</v>
      </c>
      <c r="S96" s="152">
        <v>0.4375</v>
      </c>
      <c r="T96" s="153">
        <v>3040.4731368348198</v>
      </c>
      <c r="U96" s="153">
        <v>2978.2796838612398</v>
      </c>
      <c r="V96" s="153">
        <v>24.080390317819099</v>
      </c>
      <c r="W96" s="153">
        <v>396.66794157803702</v>
      </c>
      <c r="X96" s="153">
        <v>159.85451138672099</v>
      </c>
      <c r="Y96" s="153">
        <v>0</v>
      </c>
      <c r="Z96" s="153">
        <v>1340.3699111292599</v>
      </c>
      <c r="AA96" s="153">
        <v>3.4433980453670299</v>
      </c>
      <c r="AB96" s="153">
        <v>-909.96298853489702</v>
      </c>
      <c r="AC96" s="153">
        <v>0</v>
      </c>
      <c r="AD96" s="153">
        <v>-515.44126324152705</v>
      </c>
      <c r="AE96" s="153">
        <v>7033.2059846183702</v>
      </c>
      <c r="AF96" s="153">
        <v>6517.7647213768396</v>
      </c>
      <c r="AG96" s="153">
        <f t="shared" si="6"/>
        <v>7033.2059846183702</v>
      </c>
      <c r="AH96" s="153">
        <f t="shared" si="7"/>
        <v>0</v>
      </c>
      <c r="AI96" s="153">
        <f t="shared" si="8"/>
        <v>-909.96298853489702</v>
      </c>
      <c r="AK96" s="152">
        <v>0.4375</v>
      </c>
      <c r="AL96" s="147">
        <v>3613.1850070759401</v>
      </c>
      <c r="AM96" s="147">
        <v>2456.3296273556002</v>
      </c>
      <c r="AN96" s="147">
        <v>0</v>
      </c>
      <c r="AO96" s="147">
        <v>385.66024991541298</v>
      </c>
      <c r="AP96" s="147">
        <v>114.10846858719199</v>
      </c>
      <c r="AQ96" s="147">
        <v>0</v>
      </c>
      <c r="AR96" s="147">
        <v>1361.09216272088</v>
      </c>
      <c r="AS96" s="147">
        <v>23.2054557328416</v>
      </c>
      <c r="AT96" s="147">
        <v>-945.46919124342105</v>
      </c>
      <c r="AU96" s="147">
        <v>0</v>
      </c>
      <c r="AV96" s="147">
        <v>-473.18258348455299</v>
      </c>
      <c r="AW96" s="147">
        <v>7008.1117801444498</v>
      </c>
      <c r="AX96" s="147">
        <v>6534.9291966598903</v>
      </c>
      <c r="AY96" s="147">
        <f t="shared" si="9"/>
        <v>7008.1117801444498</v>
      </c>
      <c r="AZ96" s="153">
        <f t="shared" si="10"/>
        <v>0</v>
      </c>
      <c r="BA96" s="153">
        <f t="shared" si="11"/>
        <v>-945.46919124342105</v>
      </c>
    </row>
    <row r="97" spans="1:53" s="147" customFormat="1" x14ac:dyDescent="0.2">
      <c r="A97" s="152">
        <v>0.44791666666666702</v>
      </c>
      <c r="B97" s="153">
        <v>3086.8985505841702</v>
      </c>
      <c r="C97" s="153">
        <v>3983.4420384604</v>
      </c>
      <c r="D97" s="153">
        <v>24.138850744207499</v>
      </c>
      <c r="E97" s="153">
        <v>489.57196245924598</v>
      </c>
      <c r="F97" s="153">
        <v>203.88929014155201</v>
      </c>
      <c r="G97" s="153">
        <v>0</v>
      </c>
      <c r="H97" s="153">
        <v>531.36410336219001</v>
      </c>
      <c r="I97" s="153">
        <v>116.0790627233</v>
      </c>
      <c r="J97" s="153">
        <v>-426.73530043205</v>
      </c>
      <c r="K97" s="153">
        <v>0</v>
      </c>
      <c r="L97" s="153">
        <v>-582.98546377658204</v>
      </c>
      <c r="M97" s="153">
        <v>8008.6485580430099</v>
      </c>
      <c r="N97" s="153">
        <v>7425.6630942664297</v>
      </c>
      <c r="O97" s="153">
        <f t="shared" si="3"/>
        <v>8008.6485580430099</v>
      </c>
      <c r="P97" s="153">
        <f t="shared" si="4"/>
        <v>0</v>
      </c>
      <c r="Q97" s="153">
        <f t="shared" si="5"/>
        <v>-426.73530043205</v>
      </c>
      <c r="S97" s="152">
        <v>0.44791666666666702</v>
      </c>
      <c r="T97" s="153">
        <v>3038.6995685695101</v>
      </c>
      <c r="U97" s="153">
        <v>2964.1869195335098</v>
      </c>
      <c r="V97" s="153">
        <v>24.007116375977699</v>
      </c>
      <c r="W97" s="153">
        <v>397.835820357312</v>
      </c>
      <c r="X97" s="153">
        <v>159.80961809910701</v>
      </c>
      <c r="Y97" s="153">
        <v>0</v>
      </c>
      <c r="Z97" s="153">
        <v>1387.5260775934901</v>
      </c>
      <c r="AA97" s="153">
        <v>3.7392564085447901</v>
      </c>
      <c r="AB97" s="153">
        <v>-878.83638757326298</v>
      </c>
      <c r="AC97" s="153">
        <v>0</v>
      </c>
      <c r="AD97" s="153">
        <v>-514.29145127340905</v>
      </c>
      <c r="AE97" s="153">
        <v>7096.9679893641896</v>
      </c>
      <c r="AF97" s="153">
        <v>6582.67653809078</v>
      </c>
      <c r="AG97" s="153">
        <f t="shared" si="6"/>
        <v>7096.9679893641896</v>
      </c>
      <c r="AH97" s="153">
        <f t="shared" si="7"/>
        <v>0</v>
      </c>
      <c r="AI97" s="153">
        <f t="shared" si="8"/>
        <v>-878.83638757326298</v>
      </c>
      <c r="AK97" s="152">
        <v>0.44791666666666702</v>
      </c>
      <c r="AL97" s="147">
        <v>3612.9983315927002</v>
      </c>
      <c r="AM97" s="147">
        <v>2453.1459004711</v>
      </c>
      <c r="AN97" s="147">
        <v>0</v>
      </c>
      <c r="AO97" s="147">
        <v>386.97985306467001</v>
      </c>
      <c r="AP97" s="147">
        <v>114.10846858719199</v>
      </c>
      <c r="AQ97" s="147">
        <v>0</v>
      </c>
      <c r="AR97" s="147">
        <v>1384.3574373086601</v>
      </c>
      <c r="AS97" s="147">
        <v>27.170727624310199</v>
      </c>
      <c r="AT97" s="147">
        <v>-950.14806326028099</v>
      </c>
      <c r="AU97" s="147">
        <v>0</v>
      </c>
      <c r="AV97" s="147">
        <v>-473.18622737035901</v>
      </c>
      <c r="AW97" s="147">
        <v>7028.6126553883596</v>
      </c>
      <c r="AX97" s="147">
        <v>6555.4264280179996</v>
      </c>
      <c r="AY97" s="147">
        <f t="shared" si="9"/>
        <v>7028.6126553883596</v>
      </c>
      <c r="AZ97" s="153">
        <f t="shared" si="10"/>
        <v>0</v>
      </c>
      <c r="BA97" s="153">
        <f t="shared" si="11"/>
        <v>-950.14806326028099</v>
      </c>
    </row>
    <row r="98" spans="1:53" s="147" customFormat="1" x14ac:dyDescent="0.2">
      <c r="A98" s="152">
        <v>0.45833333333333298</v>
      </c>
      <c r="B98" s="153">
        <v>3084.3313585207402</v>
      </c>
      <c r="C98" s="153">
        <v>3820.7535954431801</v>
      </c>
      <c r="D98" s="153">
        <v>24.138850744207499</v>
      </c>
      <c r="E98" s="153">
        <v>456.10782664159802</v>
      </c>
      <c r="F98" s="153">
        <v>201.709001348318</v>
      </c>
      <c r="G98" s="153">
        <v>0</v>
      </c>
      <c r="H98" s="153">
        <v>567.85006277044499</v>
      </c>
      <c r="I98" s="153">
        <v>110.70371401788699</v>
      </c>
      <c r="J98" s="153">
        <v>-209.832362665125</v>
      </c>
      <c r="K98" s="153">
        <v>0</v>
      </c>
      <c r="L98" s="153">
        <v>-565.64161313744705</v>
      </c>
      <c r="M98" s="153">
        <v>8055.7620468212399</v>
      </c>
      <c r="N98" s="153">
        <v>7490.1204336838</v>
      </c>
      <c r="O98" s="153">
        <f t="shared" si="3"/>
        <v>8055.7620468212399</v>
      </c>
      <c r="P98" s="153">
        <f t="shared" si="4"/>
        <v>0</v>
      </c>
      <c r="Q98" s="153">
        <f t="shared" si="5"/>
        <v>-209.832362665125</v>
      </c>
      <c r="S98" s="152">
        <v>0.45833333333333298</v>
      </c>
      <c r="T98" s="153">
        <v>3036.7992563939101</v>
      </c>
      <c r="U98" s="153">
        <v>2858.8627670566202</v>
      </c>
      <c r="V98" s="153">
        <v>23.9937938410974</v>
      </c>
      <c r="W98" s="153">
        <v>391.66995848393799</v>
      </c>
      <c r="X98" s="153">
        <v>161.82067931225001</v>
      </c>
      <c r="Y98" s="153">
        <v>0</v>
      </c>
      <c r="Z98" s="153">
        <v>1420.67458678875</v>
      </c>
      <c r="AA98" s="153">
        <v>3.8456992293421002</v>
      </c>
      <c r="AB98" s="153">
        <v>-615.78360702120995</v>
      </c>
      <c r="AC98" s="153">
        <v>-143.99101318180001</v>
      </c>
      <c r="AD98" s="153">
        <v>-503.22490647748799</v>
      </c>
      <c r="AE98" s="153">
        <v>7137.8921209029004</v>
      </c>
      <c r="AF98" s="153">
        <v>6634.6672144254098</v>
      </c>
      <c r="AG98" s="153">
        <f t="shared" si="6"/>
        <v>7137.8921209029004</v>
      </c>
      <c r="AH98" s="153">
        <f t="shared" si="7"/>
        <v>0</v>
      </c>
      <c r="AI98" s="153">
        <f t="shared" si="8"/>
        <v>-615.78360702120995</v>
      </c>
      <c r="AK98" s="152">
        <v>0.45833333333333298</v>
      </c>
      <c r="AL98" s="147">
        <v>3611.4579943163299</v>
      </c>
      <c r="AM98" s="147">
        <v>2365.5742288943302</v>
      </c>
      <c r="AN98" s="147">
        <v>0</v>
      </c>
      <c r="AO98" s="147">
        <v>385.49502960353698</v>
      </c>
      <c r="AP98" s="147">
        <v>116.283093064241</v>
      </c>
      <c r="AQ98" s="147">
        <v>0</v>
      </c>
      <c r="AR98" s="147">
        <v>1369.05505012664</v>
      </c>
      <c r="AS98" s="147">
        <v>23.5554135444659</v>
      </c>
      <c r="AT98" s="147">
        <v>-754.33793386313596</v>
      </c>
      <c r="AU98" s="147">
        <v>0</v>
      </c>
      <c r="AV98" s="147">
        <v>-464.42143655957398</v>
      </c>
      <c r="AW98" s="147">
        <v>7117.0828756864103</v>
      </c>
      <c r="AX98" s="147">
        <v>6652.6614391268404</v>
      </c>
      <c r="AY98" s="147">
        <f t="shared" si="9"/>
        <v>7117.0828756864103</v>
      </c>
      <c r="AZ98" s="153">
        <f t="shared" si="10"/>
        <v>0</v>
      </c>
      <c r="BA98" s="153">
        <f t="shared" si="11"/>
        <v>-754.33793386313596</v>
      </c>
    </row>
    <row r="99" spans="1:53" s="147" customFormat="1" x14ac:dyDescent="0.2">
      <c r="A99" s="152">
        <v>0.46875</v>
      </c>
      <c r="B99" s="153">
        <v>3085.9649980781901</v>
      </c>
      <c r="C99" s="153">
        <v>3832.6955956995198</v>
      </c>
      <c r="D99" s="153">
        <v>24.152220416069099</v>
      </c>
      <c r="E99" s="153">
        <v>454.83263305716503</v>
      </c>
      <c r="F99" s="153">
        <v>201.709001348318</v>
      </c>
      <c r="G99" s="153">
        <v>0</v>
      </c>
      <c r="H99" s="153">
        <v>574.97794409722599</v>
      </c>
      <c r="I99" s="153">
        <v>112.589888043</v>
      </c>
      <c r="J99" s="153">
        <v>-164.46791261078599</v>
      </c>
      <c r="K99" s="153">
        <v>0</v>
      </c>
      <c r="L99" s="153">
        <v>-566.87059373207603</v>
      </c>
      <c r="M99" s="153">
        <v>8122.4543681287096</v>
      </c>
      <c r="N99" s="153">
        <v>7555.5837743966304</v>
      </c>
      <c r="O99" s="153">
        <f t="shared" si="3"/>
        <v>8122.4543681287096</v>
      </c>
      <c r="P99" s="153">
        <f t="shared" si="4"/>
        <v>0</v>
      </c>
      <c r="Q99" s="153">
        <f t="shared" si="5"/>
        <v>-164.46791261078599</v>
      </c>
      <c r="S99" s="152">
        <v>0.46875</v>
      </c>
      <c r="T99" s="153">
        <v>3035.3790604384499</v>
      </c>
      <c r="U99" s="153">
        <v>2957.05039133317</v>
      </c>
      <c r="V99" s="153">
        <v>23.980471306217201</v>
      </c>
      <c r="W99" s="153">
        <v>392.88634950014603</v>
      </c>
      <c r="X99" s="153">
        <v>161.71395401277101</v>
      </c>
      <c r="Y99" s="153">
        <v>0</v>
      </c>
      <c r="Z99" s="153">
        <v>1448.9229137617101</v>
      </c>
      <c r="AA99" s="153">
        <v>4.37976685317307</v>
      </c>
      <c r="AB99" s="153">
        <v>-510.80837633661298</v>
      </c>
      <c r="AC99" s="153">
        <v>-309.18504649909602</v>
      </c>
      <c r="AD99" s="153">
        <v>-513.50114125773302</v>
      </c>
      <c r="AE99" s="153">
        <v>7204.3194843699303</v>
      </c>
      <c r="AF99" s="153">
        <v>6690.8183431121997</v>
      </c>
      <c r="AG99" s="153">
        <f t="shared" si="6"/>
        <v>7204.3194843699303</v>
      </c>
      <c r="AH99" s="153">
        <f t="shared" si="7"/>
        <v>0</v>
      </c>
      <c r="AI99" s="153">
        <f t="shared" si="8"/>
        <v>-510.80837633661298</v>
      </c>
      <c r="AK99" s="152">
        <v>0.46875</v>
      </c>
      <c r="AL99" s="147">
        <v>3608.3106883209398</v>
      </c>
      <c r="AM99" s="147">
        <v>2428.7435378311202</v>
      </c>
      <c r="AN99" s="147">
        <v>0</v>
      </c>
      <c r="AO99" s="147">
        <v>384.97169309369701</v>
      </c>
      <c r="AP99" s="147">
        <v>116.34109753430199</v>
      </c>
      <c r="AQ99" s="147">
        <v>0</v>
      </c>
      <c r="AR99" s="147">
        <v>1365.72186092225</v>
      </c>
      <c r="AS99" s="147">
        <v>21.804523730448299</v>
      </c>
      <c r="AT99" s="147">
        <v>-731.19934714636599</v>
      </c>
      <c r="AU99" s="147">
        <v>0</v>
      </c>
      <c r="AV99" s="147">
        <v>-470.244706519305</v>
      </c>
      <c r="AW99" s="147">
        <v>7194.6940542863904</v>
      </c>
      <c r="AX99" s="147">
        <v>6724.4493477670803</v>
      </c>
      <c r="AY99" s="147">
        <f t="shared" si="9"/>
        <v>7194.6940542863904</v>
      </c>
      <c r="AZ99" s="153">
        <f t="shared" si="10"/>
        <v>0</v>
      </c>
      <c r="BA99" s="153">
        <f t="shared" si="11"/>
        <v>-731.19934714636599</v>
      </c>
    </row>
    <row r="100" spans="1:53" s="147" customFormat="1" x14ac:dyDescent="0.2">
      <c r="A100" s="152">
        <v>0.47916666666666702</v>
      </c>
      <c r="B100" s="153">
        <v>3086.5785266036501</v>
      </c>
      <c r="C100" s="153">
        <v>3814.4050413617701</v>
      </c>
      <c r="D100" s="153">
        <v>24.112111400484299</v>
      </c>
      <c r="E100" s="153">
        <v>458.37709716757797</v>
      </c>
      <c r="F100" s="153">
        <v>201.64777720485199</v>
      </c>
      <c r="G100" s="153">
        <v>0</v>
      </c>
      <c r="H100" s="153">
        <v>623.87163684698999</v>
      </c>
      <c r="I100" s="153">
        <v>111.735343814654</v>
      </c>
      <c r="J100" s="153">
        <v>-239.357582209041</v>
      </c>
      <c r="K100" s="153">
        <v>0</v>
      </c>
      <c r="L100" s="153">
        <v>-565.70615269437099</v>
      </c>
      <c r="M100" s="153">
        <v>8081.3699521909402</v>
      </c>
      <c r="N100" s="153">
        <v>7515.6637994965704</v>
      </c>
      <c r="O100" s="153">
        <f t="shared" si="3"/>
        <v>8081.3699521909402</v>
      </c>
      <c r="P100" s="153">
        <f t="shared" si="4"/>
        <v>0</v>
      </c>
      <c r="Q100" s="153">
        <f t="shared" si="5"/>
        <v>-239.357582209041</v>
      </c>
      <c r="S100" s="152">
        <v>0.47916666666666702</v>
      </c>
      <c r="T100" s="153">
        <v>3034.8589806555301</v>
      </c>
      <c r="U100" s="153">
        <v>2952.75034284204</v>
      </c>
      <c r="V100" s="153">
        <v>23.980471306217201</v>
      </c>
      <c r="W100" s="153">
        <v>391.10129051610397</v>
      </c>
      <c r="X100" s="153">
        <v>161.73123497668499</v>
      </c>
      <c r="Y100" s="153">
        <v>0</v>
      </c>
      <c r="Z100" s="153">
        <v>1458.0393066516499</v>
      </c>
      <c r="AA100" s="153">
        <v>4.9894271935634196</v>
      </c>
      <c r="AB100" s="153">
        <v>-525.11483309817595</v>
      </c>
      <c r="AC100" s="153">
        <v>-309.06404492640098</v>
      </c>
      <c r="AD100" s="153">
        <v>-512.98802668760595</v>
      </c>
      <c r="AE100" s="153">
        <v>7193.2721761172197</v>
      </c>
      <c r="AF100" s="153">
        <v>6680.2841494296099</v>
      </c>
      <c r="AG100" s="153">
        <f t="shared" si="6"/>
        <v>7193.2721761172197</v>
      </c>
      <c r="AH100" s="153">
        <f t="shared" si="7"/>
        <v>0</v>
      </c>
      <c r="AI100" s="153">
        <f t="shared" si="8"/>
        <v>-525.11483309817595</v>
      </c>
      <c r="AK100" s="152">
        <v>0.47916666666666702</v>
      </c>
      <c r="AL100" s="147">
        <v>3607.2237639301602</v>
      </c>
      <c r="AM100" s="147">
        <v>2416.3447027075399</v>
      </c>
      <c r="AN100" s="147">
        <v>0</v>
      </c>
      <c r="AO100" s="147">
        <v>378.81836169220298</v>
      </c>
      <c r="AP100" s="147">
        <v>116.377157962384</v>
      </c>
      <c r="AQ100" s="147">
        <v>0</v>
      </c>
      <c r="AR100" s="147">
        <v>1371.9026973202699</v>
      </c>
      <c r="AS100" s="147">
        <v>26.966019449183399</v>
      </c>
      <c r="AT100" s="147">
        <v>-749.22429381013501</v>
      </c>
      <c r="AU100" s="147">
        <v>0</v>
      </c>
      <c r="AV100" s="147">
        <v>-468.70931741246198</v>
      </c>
      <c r="AW100" s="147">
        <v>7168.4084092515996</v>
      </c>
      <c r="AX100" s="147">
        <v>6699.6990918391402</v>
      </c>
      <c r="AY100" s="147">
        <f t="shared" si="9"/>
        <v>7168.4084092515996</v>
      </c>
      <c r="AZ100" s="153">
        <f t="shared" si="10"/>
        <v>0</v>
      </c>
      <c r="BA100" s="153">
        <f t="shared" si="11"/>
        <v>-749.22429381013501</v>
      </c>
    </row>
    <row r="101" spans="1:53" s="147" customFormat="1" x14ac:dyDescent="0.2">
      <c r="A101" s="152">
        <v>0.48958333333333298</v>
      </c>
      <c r="B101" s="153">
        <v>3087.2519802625102</v>
      </c>
      <c r="C101" s="153">
        <v>3752.23486361388</v>
      </c>
      <c r="D101" s="153">
        <v>24.132165908276701</v>
      </c>
      <c r="E101" s="153">
        <v>462.19274344849703</v>
      </c>
      <c r="F101" s="153">
        <v>201.65214536767201</v>
      </c>
      <c r="G101" s="153">
        <v>0</v>
      </c>
      <c r="H101" s="153">
        <v>679.52114309285503</v>
      </c>
      <c r="I101" s="153">
        <v>106.521889867981</v>
      </c>
      <c r="J101" s="153">
        <v>-160.37678205760901</v>
      </c>
      <c r="K101" s="153">
        <v>-126.689108052883</v>
      </c>
      <c r="L101" s="153">
        <v>-560.37911889244003</v>
      </c>
      <c r="M101" s="153">
        <v>8026.4410414511804</v>
      </c>
      <c r="N101" s="153">
        <v>7466.0619225587398</v>
      </c>
      <c r="O101" s="153">
        <f t="shared" si="3"/>
        <v>8026.4410414511804</v>
      </c>
      <c r="P101" s="153">
        <f t="shared" si="4"/>
        <v>0</v>
      </c>
      <c r="Q101" s="153">
        <f t="shared" si="5"/>
        <v>-160.37678205760901</v>
      </c>
      <c r="S101" s="152">
        <v>0.48958333333333298</v>
      </c>
      <c r="T101" s="153">
        <v>3033.3121221819702</v>
      </c>
      <c r="U101" s="153">
        <v>2958.9683555758702</v>
      </c>
      <c r="V101" s="153">
        <v>24.0337614457382</v>
      </c>
      <c r="W101" s="153">
        <v>390.456784045267</v>
      </c>
      <c r="X101" s="153">
        <v>161.43599658509001</v>
      </c>
      <c r="Y101" s="153">
        <v>0</v>
      </c>
      <c r="Z101" s="153">
        <v>1501.23221241837</v>
      </c>
      <c r="AA101" s="153">
        <v>4.7299040996111597</v>
      </c>
      <c r="AB101" s="153">
        <v>-581.01285685381401</v>
      </c>
      <c r="AC101" s="153">
        <v>-333.10500379979499</v>
      </c>
      <c r="AD101" s="153">
        <v>-513.78810773968098</v>
      </c>
      <c r="AE101" s="153">
        <v>7160.0512756983098</v>
      </c>
      <c r="AF101" s="153">
        <v>6646.2631679586302</v>
      </c>
      <c r="AG101" s="153">
        <f t="shared" si="6"/>
        <v>7160.0512756983098</v>
      </c>
      <c r="AH101" s="153">
        <f t="shared" si="7"/>
        <v>0</v>
      </c>
      <c r="AI101" s="153">
        <f t="shared" si="8"/>
        <v>-581.01285685381401</v>
      </c>
      <c r="AK101" s="152">
        <v>0.48958333333333298</v>
      </c>
      <c r="AL101" s="147">
        <v>3607.5905217536301</v>
      </c>
      <c r="AM101" s="147">
        <v>2409.5840003967601</v>
      </c>
      <c r="AN101" s="147">
        <v>0</v>
      </c>
      <c r="AO101" s="147">
        <v>377.07651050489602</v>
      </c>
      <c r="AP101" s="147">
        <v>116.410411562307</v>
      </c>
      <c r="AQ101" s="147">
        <v>0</v>
      </c>
      <c r="AR101" s="147">
        <v>1370.39508890569</v>
      </c>
      <c r="AS101" s="147">
        <v>28.966874965793799</v>
      </c>
      <c r="AT101" s="147">
        <v>-794.62287920589301</v>
      </c>
      <c r="AU101" s="147">
        <v>0</v>
      </c>
      <c r="AV101" s="147">
        <v>-467.98223291684002</v>
      </c>
      <c r="AW101" s="147">
        <v>7115.4005288831804</v>
      </c>
      <c r="AX101" s="147">
        <v>6647.4182959663403</v>
      </c>
      <c r="AY101" s="147">
        <f t="shared" si="9"/>
        <v>7115.4005288831804</v>
      </c>
      <c r="AZ101" s="153">
        <f t="shared" si="10"/>
        <v>0</v>
      </c>
      <c r="BA101" s="153">
        <f t="shared" si="11"/>
        <v>-794.62287920589301</v>
      </c>
    </row>
    <row r="102" spans="1:53" s="147" customFormat="1" x14ac:dyDescent="0.2">
      <c r="A102" s="152">
        <v>0.5</v>
      </c>
      <c r="B102" s="153">
        <v>3088.2655306238198</v>
      </c>
      <c r="C102" s="153">
        <v>3431.0841120303999</v>
      </c>
      <c r="D102" s="153">
        <v>24.118796108912498</v>
      </c>
      <c r="E102" s="153">
        <v>457.925028758834</v>
      </c>
      <c r="F102" s="153">
        <v>201.70540834310401</v>
      </c>
      <c r="G102" s="153">
        <v>0</v>
      </c>
      <c r="H102" s="153">
        <v>708.19423794371698</v>
      </c>
      <c r="I102" s="153">
        <v>107.877194381015</v>
      </c>
      <c r="J102" s="153">
        <v>544.23534271976598</v>
      </c>
      <c r="K102" s="153">
        <v>-614.29709801370302</v>
      </c>
      <c r="L102" s="153">
        <v>-529.83111330378097</v>
      </c>
      <c r="M102" s="153">
        <v>7949.1085528958702</v>
      </c>
      <c r="N102" s="153">
        <v>7419.2774395920896</v>
      </c>
      <c r="O102" s="153">
        <f t="shared" si="3"/>
        <v>7949.1085528958702</v>
      </c>
      <c r="P102" s="153">
        <f t="shared" si="4"/>
        <v>544.23534271976598</v>
      </c>
      <c r="Q102" s="153">
        <f t="shared" si="5"/>
        <v>0</v>
      </c>
      <c r="S102" s="152">
        <v>0.5</v>
      </c>
      <c r="T102" s="153">
        <v>3031.7251861965801</v>
      </c>
      <c r="U102" s="153">
        <v>2964.80496472204</v>
      </c>
      <c r="V102" s="153">
        <v>24.060406515498698</v>
      </c>
      <c r="W102" s="153">
        <v>388.81903845521703</v>
      </c>
      <c r="X102" s="153">
        <v>160.13672435069401</v>
      </c>
      <c r="Y102" s="153">
        <v>0</v>
      </c>
      <c r="Z102" s="153">
        <v>1510.6907337110799</v>
      </c>
      <c r="AA102" s="153">
        <v>4.8089199029093903</v>
      </c>
      <c r="AB102" s="153">
        <v>-629.80281479793905</v>
      </c>
      <c r="AC102" s="153">
        <v>-359.45298546940501</v>
      </c>
      <c r="AD102" s="153">
        <v>-514.24930818522103</v>
      </c>
      <c r="AE102" s="153">
        <v>7095.7901735866799</v>
      </c>
      <c r="AF102" s="153">
        <v>6581.54086540146</v>
      </c>
      <c r="AG102" s="153">
        <f t="shared" si="6"/>
        <v>7095.7901735866799</v>
      </c>
      <c r="AH102" s="153">
        <f t="shared" si="7"/>
        <v>0</v>
      </c>
      <c r="AI102" s="153">
        <f t="shared" si="8"/>
        <v>-629.80281479793905</v>
      </c>
      <c r="AK102" s="152">
        <v>0.5</v>
      </c>
      <c r="AL102" s="147">
        <v>3605.7501883313598</v>
      </c>
      <c r="AM102" s="147">
        <v>2395.6716698591499</v>
      </c>
      <c r="AN102" s="147">
        <v>0</v>
      </c>
      <c r="AO102" s="147">
        <v>373.35714311037498</v>
      </c>
      <c r="AP102" s="147">
        <v>113.321177299811</v>
      </c>
      <c r="AQ102" s="147">
        <v>0</v>
      </c>
      <c r="AR102" s="147">
        <v>1380.8184809475599</v>
      </c>
      <c r="AS102" s="147">
        <v>29.886144094281899</v>
      </c>
      <c r="AT102" s="147">
        <v>-605.69112869550395</v>
      </c>
      <c r="AU102" s="147">
        <v>-182.74924759758599</v>
      </c>
      <c r="AV102" s="147">
        <v>-466.36503854577398</v>
      </c>
      <c r="AW102" s="147">
        <v>7110.3644273494401</v>
      </c>
      <c r="AX102" s="147">
        <v>6643.9993888036697</v>
      </c>
      <c r="AY102" s="147">
        <f t="shared" si="9"/>
        <v>7110.3644273494401</v>
      </c>
      <c r="AZ102" s="153">
        <f t="shared" si="10"/>
        <v>0</v>
      </c>
      <c r="BA102" s="153">
        <f t="shared" si="11"/>
        <v>-605.69112869550395</v>
      </c>
    </row>
    <row r="103" spans="1:53" s="147" customFormat="1" x14ac:dyDescent="0.2">
      <c r="A103" s="152">
        <v>0.51041666666666696</v>
      </c>
      <c r="B103" s="153">
        <v>3088.79230526831</v>
      </c>
      <c r="C103" s="153">
        <v>3354.59859661582</v>
      </c>
      <c r="D103" s="153">
        <v>24.1054265645535</v>
      </c>
      <c r="E103" s="153">
        <v>456.471928509946</v>
      </c>
      <c r="F103" s="153">
        <v>201.69501080703</v>
      </c>
      <c r="G103" s="153">
        <v>7.1958348785665704E-2</v>
      </c>
      <c r="H103" s="153">
        <v>762.13554853942298</v>
      </c>
      <c r="I103" s="153">
        <v>109.39440461108801</v>
      </c>
      <c r="J103" s="153">
        <v>822.00369562324704</v>
      </c>
      <c r="K103" s="153">
        <v>-937.77734888713906</v>
      </c>
      <c r="L103" s="153">
        <v>-522.90332965664197</v>
      </c>
      <c r="M103" s="153">
        <v>7881.4915260010703</v>
      </c>
      <c r="N103" s="153">
        <v>7358.5881963444299</v>
      </c>
      <c r="O103" s="153">
        <f t="shared" si="3"/>
        <v>7881.4915260010703</v>
      </c>
      <c r="P103" s="153">
        <f t="shared" si="4"/>
        <v>822.00369562324704</v>
      </c>
      <c r="Q103" s="153">
        <f t="shared" si="5"/>
        <v>0</v>
      </c>
      <c r="S103" s="152">
        <v>0.51041666666666696</v>
      </c>
      <c r="T103" s="153">
        <v>3029.0714916793299</v>
      </c>
      <c r="U103" s="153">
        <v>2996.2606481673201</v>
      </c>
      <c r="V103" s="153">
        <v>24.027100178298099</v>
      </c>
      <c r="W103" s="153">
        <v>390.40835722579402</v>
      </c>
      <c r="X103" s="153">
        <v>160.13672435069401</v>
      </c>
      <c r="Y103" s="153">
        <v>0</v>
      </c>
      <c r="Z103" s="153">
        <v>1519.6452842602901</v>
      </c>
      <c r="AA103" s="153">
        <v>5.4377373336591299</v>
      </c>
      <c r="AB103" s="153">
        <v>-705.14176773697795</v>
      </c>
      <c r="AC103" s="153">
        <v>-359.30128215823299</v>
      </c>
      <c r="AD103" s="153">
        <v>-517.49622318168201</v>
      </c>
      <c r="AE103" s="153">
        <v>7060.5442933001696</v>
      </c>
      <c r="AF103" s="153">
        <v>6543.0480701184897</v>
      </c>
      <c r="AG103" s="153">
        <f t="shared" si="6"/>
        <v>7060.5442933001696</v>
      </c>
      <c r="AH103" s="153">
        <f t="shared" si="7"/>
        <v>0</v>
      </c>
      <c r="AI103" s="153">
        <f t="shared" si="8"/>
        <v>-705.14176773697795</v>
      </c>
      <c r="AK103" s="152">
        <v>0.51041666666666696</v>
      </c>
      <c r="AL103" s="147">
        <v>3606.08355717636</v>
      </c>
      <c r="AM103" s="147">
        <v>2429.1248932112899</v>
      </c>
      <c r="AN103" s="147">
        <v>0</v>
      </c>
      <c r="AO103" s="147">
        <v>371.29512094367101</v>
      </c>
      <c r="AP103" s="147">
        <v>113.145633795694</v>
      </c>
      <c r="AQ103" s="147">
        <v>0</v>
      </c>
      <c r="AR103" s="147">
        <v>1393.23522759559</v>
      </c>
      <c r="AS103" s="147">
        <v>30.697785915914601</v>
      </c>
      <c r="AT103" s="147">
        <v>-581.86923731760101</v>
      </c>
      <c r="AU103" s="147">
        <v>-308.442223004813</v>
      </c>
      <c r="AV103" s="147">
        <v>-469.57375594898002</v>
      </c>
      <c r="AW103" s="147">
        <v>7053.27075831611</v>
      </c>
      <c r="AX103" s="147">
        <v>6583.6970023671302</v>
      </c>
      <c r="AY103" s="147">
        <f t="shared" si="9"/>
        <v>7053.27075831611</v>
      </c>
      <c r="AZ103" s="153">
        <f t="shared" si="10"/>
        <v>0</v>
      </c>
      <c r="BA103" s="153">
        <f t="shared" si="11"/>
        <v>-581.86923731760101</v>
      </c>
    </row>
    <row r="104" spans="1:53" s="147" customFormat="1" x14ac:dyDescent="0.2">
      <c r="A104" s="152">
        <v>0.52083333333333304</v>
      </c>
      <c r="B104" s="153">
        <v>3088.25885599609</v>
      </c>
      <c r="C104" s="153">
        <v>3417.8874899435</v>
      </c>
      <c r="D104" s="153">
        <v>24.178959759792299</v>
      </c>
      <c r="E104" s="153">
        <v>457.22527688002901</v>
      </c>
      <c r="F104" s="153">
        <v>201.66641758282501</v>
      </c>
      <c r="G104" s="153">
        <v>0</v>
      </c>
      <c r="H104" s="153">
        <v>770.42659866257395</v>
      </c>
      <c r="I104" s="153">
        <v>106.943444620804</v>
      </c>
      <c r="J104" s="153">
        <v>823.282233564227</v>
      </c>
      <c r="K104" s="153">
        <v>-1124.52058307075</v>
      </c>
      <c r="L104" s="153">
        <v>-528.97471417615395</v>
      </c>
      <c r="M104" s="153">
        <v>7765.3486939390896</v>
      </c>
      <c r="N104" s="153">
        <v>7236.3739797629396</v>
      </c>
      <c r="O104" s="153">
        <f t="shared" si="3"/>
        <v>7765.3486939390896</v>
      </c>
      <c r="P104" s="153">
        <f t="shared" si="4"/>
        <v>823.282233564227</v>
      </c>
      <c r="Q104" s="153">
        <f t="shared" si="5"/>
        <v>0</v>
      </c>
      <c r="S104" s="152">
        <v>0.52083333333333304</v>
      </c>
      <c r="T104" s="153">
        <v>3028.2846734281402</v>
      </c>
      <c r="U104" s="153">
        <v>2970.1354682634401</v>
      </c>
      <c r="V104" s="153">
        <v>24.0670677829388</v>
      </c>
      <c r="W104" s="153">
        <v>389.21263479468502</v>
      </c>
      <c r="X104" s="153">
        <v>160.06556416905099</v>
      </c>
      <c r="Y104" s="153">
        <v>0</v>
      </c>
      <c r="Z104" s="153">
        <v>1525.54157756473</v>
      </c>
      <c r="AA104" s="153">
        <v>5.5334942380067202</v>
      </c>
      <c r="AB104" s="153">
        <v>-777.55480775428703</v>
      </c>
      <c r="AC104" s="153">
        <v>-359.25833254947798</v>
      </c>
      <c r="AD104" s="153">
        <v>-514.73507550537204</v>
      </c>
      <c r="AE104" s="153">
        <v>6966.02733993723</v>
      </c>
      <c r="AF104" s="153">
        <v>6451.2922644318596</v>
      </c>
      <c r="AG104" s="153">
        <f t="shared" si="6"/>
        <v>6966.02733993723</v>
      </c>
      <c r="AH104" s="153">
        <f t="shared" si="7"/>
        <v>0</v>
      </c>
      <c r="AI104" s="153">
        <f t="shared" si="8"/>
        <v>-777.55480775428703</v>
      </c>
      <c r="AK104" s="152">
        <v>0.52083333333333304</v>
      </c>
      <c r="AL104" s="147">
        <v>3608.33069566104</v>
      </c>
      <c r="AM104" s="147">
        <v>2415.4339533829202</v>
      </c>
      <c r="AN104" s="147">
        <v>0</v>
      </c>
      <c r="AO104" s="147">
        <v>371.620652638558</v>
      </c>
      <c r="AP104" s="147">
        <v>113.178348661245</v>
      </c>
      <c r="AQ104" s="147">
        <v>0</v>
      </c>
      <c r="AR104" s="147">
        <v>1409.99102888838</v>
      </c>
      <c r="AS104" s="147">
        <v>29.258516866987499</v>
      </c>
      <c r="AT104" s="147">
        <v>-624.30065362567802</v>
      </c>
      <c r="AU104" s="147">
        <v>-331.91860242791699</v>
      </c>
      <c r="AV104" s="147">
        <v>-468.50801165983398</v>
      </c>
      <c r="AW104" s="147">
        <v>6991.59394004553</v>
      </c>
      <c r="AX104" s="147">
        <v>6523.0859283856998</v>
      </c>
      <c r="AY104" s="147">
        <f t="shared" si="9"/>
        <v>6991.59394004553</v>
      </c>
      <c r="AZ104" s="153">
        <f t="shared" si="10"/>
        <v>0</v>
      </c>
      <c r="BA104" s="153">
        <f t="shared" si="11"/>
        <v>-624.30065362567802</v>
      </c>
    </row>
    <row r="105" spans="1:53" s="147" customFormat="1" x14ac:dyDescent="0.2">
      <c r="A105" s="152">
        <v>0.53125</v>
      </c>
      <c r="B105" s="153">
        <v>3088.3188788069601</v>
      </c>
      <c r="C105" s="153">
        <v>3349.2567927028599</v>
      </c>
      <c r="D105" s="153">
        <v>24.172274923861501</v>
      </c>
      <c r="E105" s="153">
        <v>458.52679771218402</v>
      </c>
      <c r="F105" s="153">
        <v>201.66641758282501</v>
      </c>
      <c r="G105" s="153">
        <v>0</v>
      </c>
      <c r="H105" s="153">
        <v>804.70959883493595</v>
      </c>
      <c r="I105" s="153">
        <v>101.660079865979</v>
      </c>
      <c r="J105" s="153">
        <v>755.70735860975105</v>
      </c>
      <c r="K105" s="153">
        <v>-1123.95221226232</v>
      </c>
      <c r="L105" s="153">
        <v>-522.70061251292498</v>
      </c>
      <c r="M105" s="153">
        <v>7660.0659867770401</v>
      </c>
      <c r="N105" s="153">
        <v>7137.36537426412</v>
      </c>
      <c r="O105" s="153">
        <f t="shared" si="3"/>
        <v>7660.0659867770401</v>
      </c>
      <c r="P105" s="153">
        <f t="shared" si="4"/>
        <v>755.70735860975105</v>
      </c>
      <c r="Q105" s="153">
        <f t="shared" si="5"/>
        <v>0</v>
      </c>
      <c r="S105" s="152">
        <v>0.53125</v>
      </c>
      <c r="T105" s="153">
        <v>3027.74458744618</v>
      </c>
      <c r="U105" s="153">
        <v>2896.07158375788</v>
      </c>
      <c r="V105" s="153">
        <v>24.060406515498698</v>
      </c>
      <c r="W105" s="153">
        <v>388.669960580527</v>
      </c>
      <c r="X105" s="153">
        <v>160.00329901011301</v>
      </c>
      <c r="Y105" s="153">
        <v>0</v>
      </c>
      <c r="Z105" s="153">
        <v>1516.2912593871699</v>
      </c>
      <c r="AA105" s="153">
        <v>3.87556899475867</v>
      </c>
      <c r="AB105" s="153">
        <v>-715.72657145431504</v>
      </c>
      <c r="AC105" s="153">
        <v>-397.38042989929301</v>
      </c>
      <c r="AD105" s="153">
        <v>-506.98007340295101</v>
      </c>
      <c r="AE105" s="153">
        <v>6903.6096643385199</v>
      </c>
      <c r="AF105" s="153">
        <v>6396.6295909355704</v>
      </c>
      <c r="AG105" s="153">
        <f t="shared" si="6"/>
        <v>6903.6096643385199</v>
      </c>
      <c r="AH105" s="153">
        <f t="shared" si="7"/>
        <v>0</v>
      </c>
      <c r="AI105" s="153">
        <f t="shared" si="8"/>
        <v>-715.72657145431504</v>
      </c>
      <c r="AK105" s="152">
        <v>0.53125</v>
      </c>
      <c r="AL105" s="147">
        <v>3605.9302055541398</v>
      </c>
      <c r="AM105" s="147">
        <v>2396.3297471533401</v>
      </c>
      <c r="AN105" s="147">
        <v>0</v>
      </c>
      <c r="AO105" s="147">
        <v>372.43982680302298</v>
      </c>
      <c r="AP105" s="147">
        <v>113.178348661245</v>
      </c>
      <c r="AQ105" s="147">
        <v>0</v>
      </c>
      <c r="AR105" s="147">
        <v>1400.092931294</v>
      </c>
      <c r="AS105" s="147">
        <v>34.902496760562798</v>
      </c>
      <c r="AT105" s="147">
        <v>-609.21642853278297</v>
      </c>
      <c r="AU105" s="147">
        <v>-331.65007072959901</v>
      </c>
      <c r="AV105" s="147">
        <v>-466.59594385246203</v>
      </c>
      <c r="AW105" s="147">
        <v>6982.0070569639302</v>
      </c>
      <c r="AX105" s="147">
        <v>6515.4111131114696</v>
      </c>
      <c r="AY105" s="147">
        <f t="shared" si="9"/>
        <v>6982.0070569639302</v>
      </c>
      <c r="AZ105" s="153">
        <f t="shared" si="10"/>
        <v>0</v>
      </c>
      <c r="BA105" s="153">
        <f t="shared" si="11"/>
        <v>-609.21642853278297</v>
      </c>
    </row>
    <row r="106" spans="1:53" s="147" customFormat="1" x14ac:dyDescent="0.2">
      <c r="A106" s="152">
        <v>0.54166666666666696</v>
      </c>
      <c r="B106" s="153">
        <v>3087.7387234201701</v>
      </c>
      <c r="C106" s="153">
        <v>3310.2660401858302</v>
      </c>
      <c r="D106" s="153">
        <v>24.165590087930699</v>
      </c>
      <c r="E106" s="153">
        <v>455.820387363625</v>
      </c>
      <c r="F106" s="153">
        <v>202.75656197944201</v>
      </c>
      <c r="G106" s="153">
        <v>0</v>
      </c>
      <c r="H106" s="153">
        <v>851.05665768488598</v>
      </c>
      <c r="I106" s="153">
        <v>104.70271017837</v>
      </c>
      <c r="J106" s="153">
        <v>759.00562862628101</v>
      </c>
      <c r="K106" s="153">
        <v>-1121.39183025286</v>
      </c>
      <c r="L106" s="153">
        <v>-519.18337887287498</v>
      </c>
      <c r="M106" s="153">
        <v>7674.1204692736801</v>
      </c>
      <c r="N106" s="153">
        <v>7154.9370904008001</v>
      </c>
      <c r="O106" s="153">
        <f t="shared" si="3"/>
        <v>7674.1204692736801</v>
      </c>
      <c r="P106" s="153">
        <f t="shared" si="4"/>
        <v>759.00562862628101</v>
      </c>
      <c r="Q106" s="153">
        <f t="shared" si="5"/>
        <v>0</v>
      </c>
      <c r="S106" s="152">
        <v>0.54166666666666696</v>
      </c>
      <c r="T106" s="153">
        <v>3026.27770493348</v>
      </c>
      <c r="U106" s="153">
        <v>2758.88754357473</v>
      </c>
      <c r="V106" s="153">
        <v>24.0870515852592</v>
      </c>
      <c r="W106" s="153">
        <v>365.00387908986602</v>
      </c>
      <c r="X106" s="153">
        <v>158.951938769604</v>
      </c>
      <c r="Y106" s="153">
        <v>0</v>
      </c>
      <c r="Z106" s="153">
        <v>1498.9461668356701</v>
      </c>
      <c r="AA106" s="153">
        <v>4.4705443865525298</v>
      </c>
      <c r="AB106" s="153">
        <v>-218.56016578300199</v>
      </c>
      <c r="AC106" s="153">
        <v>-704.620079665513</v>
      </c>
      <c r="AD106" s="153">
        <v>-491.20340293676998</v>
      </c>
      <c r="AE106" s="153">
        <v>6913.4445837266403</v>
      </c>
      <c r="AF106" s="153">
        <v>6422.2411807898698</v>
      </c>
      <c r="AG106" s="153">
        <f t="shared" si="6"/>
        <v>6913.4445837266403</v>
      </c>
      <c r="AH106" s="153">
        <f t="shared" si="7"/>
        <v>0</v>
      </c>
      <c r="AI106" s="153">
        <f t="shared" si="8"/>
        <v>-218.56016578300199</v>
      </c>
      <c r="AK106" s="152">
        <v>0.54166666666666696</v>
      </c>
      <c r="AL106" s="147">
        <v>3608.3440284613098</v>
      </c>
      <c r="AM106" s="147">
        <v>2376.9850915054099</v>
      </c>
      <c r="AN106" s="147">
        <v>0</v>
      </c>
      <c r="AO106" s="147">
        <v>368.22156795561102</v>
      </c>
      <c r="AP106" s="147">
        <v>114.26358931155301</v>
      </c>
      <c r="AQ106" s="147">
        <v>0</v>
      </c>
      <c r="AR106" s="147">
        <v>1393.3044841620799</v>
      </c>
      <c r="AS106" s="147">
        <v>27.950730786497299</v>
      </c>
      <c r="AT106" s="147">
        <v>-710.91507175266497</v>
      </c>
      <c r="AU106" s="147">
        <v>-220.41752942796401</v>
      </c>
      <c r="AV106" s="147">
        <v>-464.447209855192</v>
      </c>
      <c r="AW106" s="147">
        <v>6957.7368910018404</v>
      </c>
      <c r="AX106" s="147">
        <v>6493.2896811466399</v>
      </c>
      <c r="AY106" s="147">
        <f t="shared" si="9"/>
        <v>6957.7368910018404</v>
      </c>
      <c r="AZ106" s="153">
        <f t="shared" si="10"/>
        <v>0</v>
      </c>
      <c r="BA106" s="153">
        <f t="shared" si="11"/>
        <v>-710.91507175266497</v>
      </c>
    </row>
    <row r="107" spans="1:53" s="147" customFormat="1" x14ac:dyDescent="0.2">
      <c r="A107" s="152">
        <v>0.55208333333333304</v>
      </c>
      <c r="B107" s="153">
        <v>3087.6253687057401</v>
      </c>
      <c r="C107" s="153">
        <v>3204.2552293357599</v>
      </c>
      <c r="D107" s="153">
        <v>24.192329431653899</v>
      </c>
      <c r="E107" s="153">
        <v>456.85125077838802</v>
      </c>
      <c r="F107" s="153">
        <v>202.74143919793099</v>
      </c>
      <c r="G107" s="153">
        <v>0</v>
      </c>
      <c r="H107" s="153">
        <v>908.13297808295704</v>
      </c>
      <c r="I107" s="153">
        <v>103.540958424202</v>
      </c>
      <c r="J107" s="153">
        <v>734.786729264629</v>
      </c>
      <c r="K107" s="153">
        <v>-1120.2818341371301</v>
      </c>
      <c r="L107" s="153">
        <v>-509.53909979075303</v>
      </c>
      <c r="M107" s="153">
        <v>7601.8444490841302</v>
      </c>
      <c r="N107" s="153">
        <v>7092.3053492933795</v>
      </c>
      <c r="O107" s="153">
        <f t="shared" si="3"/>
        <v>7601.8444490841302</v>
      </c>
      <c r="P107" s="153">
        <f t="shared" si="4"/>
        <v>734.786729264629</v>
      </c>
      <c r="Q107" s="153">
        <f t="shared" si="5"/>
        <v>0</v>
      </c>
      <c r="S107" s="152">
        <v>0.55208333333333304</v>
      </c>
      <c r="T107" s="153">
        <v>3026.2043705749002</v>
      </c>
      <c r="U107" s="153">
        <v>2795.96497160232</v>
      </c>
      <c r="V107" s="153">
        <v>24.0537452480586</v>
      </c>
      <c r="W107" s="153">
        <v>358.69662935380398</v>
      </c>
      <c r="X107" s="153">
        <v>158.64169744684301</v>
      </c>
      <c r="Y107" s="153">
        <v>0</v>
      </c>
      <c r="Z107" s="153">
        <v>1470.29813582202</v>
      </c>
      <c r="AA107" s="153">
        <v>4.5441138612377099</v>
      </c>
      <c r="AB107" s="153">
        <v>-131.69866944373399</v>
      </c>
      <c r="AC107" s="153">
        <v>-796.22758021840002</v>
      </c>
      <c r="AD107" s="153">
        <v>-494.411768151866</v>
      </c>
      <c r="AE107" s="153">
        <v>6910.4774142470596</v>
      </c>
      <c r="AF107" s="153">
        <v>6416.0656460951895</v>
      </c>
      <c r="AG107" s="153">
        <f t="shared" si="6"/>
        <v>6910.4774142470596</v>
      </c>
      <c r="AH107" s="153">
        <f t="shared" si="7"/>
        <v>0</v>
      </c>
      <c r="AI107" s="153">
        <f t="shared" si="8"/>
        <v>-131.69866944373399</v>
      </c>
      <c r="AK107" s="152">
        <v>0.55208333333333304</v>
      </c>
      <c r="AL107" s="147">
        <v>3609.3909381719</v>
      </c>
      <c r="AM107" s="147">
        <v>2394.4511876843899</v>
      </c>
      <c r="AN107" s="147">
        <v>0</v>
      </c>
      <c r="AO107" s="147">
        <v>370.57311733795399</v>
      </c>
      <c r="AP107" s="147">
        <v>114.26358931155301</v>
      </c>
      <c r="AQ107" s="147">
        <v>0</v>
      </c>
      <c r="AR107" s="147">
        <v>1354.6010421411499</v>
      </c>
      <c r="AS107" s="147">
        <v>27.429331491075398</v>
      </c>
      <c r="AT107" s="147">
        <v>-690.26958308916699</v>
      </c>
      <c r="AU107" s="147">
        <v>-220.45781061682601</v>
      </c>
      <c r="AV107" s="147">
        <v>-466.03928616370501</v>
      </c>
      <c r="AW107" s="147">
        <v>6959.98181243204</v>
      </c>
      <c r="AX107" s="147">
        <v>6493.9425262683299</v>
      </c>
      <c r="AY107" s="147">
        <f t="shared" si="9"/>
        <v>6959.98181243204</v>
      </c>
      <c r="AZ107" s="153">
        <f t="shared" si="10"/>
        <v>0</v>
      </c>
      <c r="BA107" s="153">
        <f t="shared" si="11"/>
        <v>-690.26958308916699</v>
      </c>
    </row>
    <row r="108" spans="1:53" s="147" customFormat="1" x14ac:dyDescent="0.2">
      <c r="A108" s="152">
        <v>0.5625</v>
      </c>
      <c r="B108" s="153">
        <v>3087.7787386274199</v>
      </c>
      <c r="C108" s="153">
        <v>3137.1673825323701</v>
      </c>
      <c r="D108" s="153">
        <v>24.158905251999901</v>
      </c>
      <c r="E108" s="153">
        <v>447.56033561995002</v>
      </c>
      <c r="F108" s="153">
        <v>202.73911261616001</v>
      </c>
      <c r="G108" s="153">
        <v>0</v>
      </c>
      <c r="H108" s="153">
        <v>927.29386354053895</v>
      </c>
      <c r="I108" s="153">
        <v>106.747553569945</v>
      </c>
      <c r="J108" s="153">
        <v>735.63153372385295</v>
      </c>
      <c r="K108" s="153">
        <v>-1118.37919487004</v>
      </c>
      <c r="L108" s="153">
        <v>-502.80968031183801</v>
      </c>
      <c r="M108" s="153">
        <v>7550.6982306121999</v>
      </c>
      <c r="N108" s="153">
        <v>7047.8885503003603</v>
      </c>
      <c r="O108" s="153">
        <f t="shared" si="3"/>
        <v>7550.6982306121999</v>
      </c>
      <c r="P108" s="153">
        <f t="shared" si="4"/>
        <v>735.63153372385295</v>
      </c>
      <c r="Q108" s="153">
        <f t="shared" si="5"/>
        <v>0</v>
      </c>
      <c r="S108" s="152">
        <v>0.5625</v>
      </c>
      <c r="T108" s="153">
        <v>3026.8711516318399</v>
      </c>
      <c r="U108" s="153">
        <v>2751.5199047116498</v>
      </c>
      <c r="V108" s="153">
        <v>24.113696655019702</v>
      </c>
      <c r="W108" s="153">
        <v>357.39648407644302</v>
      </c>
      <c r="X108" s="153">
        <v>158.50848921454701</v>
      </c>
      <c r="Y108" s="153">
        <v>0</v>
      </c>
      <c r="Z108" s="153">
        <v>1488.8319513583101</v>
      </c>
      <c r="AA108" s="153">
        <v>3.9638437573783598</v>
      </c>
      <c r="AB108" s="153">
        <v>-161.73733523953999</v>
      </c>
      <c r="AC108" s="153">
        <v>-794.67790663496498</v>
      </c>
      <c r="AD108" s="153">
        <v>-489.92368841807098</v>
      </c>
      <c r="AE108" s="153">
        <v>6854.79027953069</v>
      </c>
      <c r="AF108" s="153">
        <v>6364.86659111262</v>
      </c>
      <c r="AG108" s="153">
        <f t="shared" si="6"/>
        <v>6854.79027953069</v>
      </c>
      <c r="AH108" s="153">
        <f t="shared" si="7"/>
        <v>0</v>
      </c>
      <c r="AI108" s="153">
        <f t="shared" si="8"/>
        <v>-161.73733523953999</v>
      </c>
      <c r="AK108" s="152">
        <v>0.5625</v>
      </c>
      <c r="AL108" s="147">
        <v>3608.3306793816701</v>
      </c>
      <c r="AM108" s="147">
        <v>2401.3176435928899</v>
      </c>
      <c r="AN108" s="147">
        <v>0</v>
      </c>
      <c r="AO108" s="147">
        <v>373.60643945575902</v>
      </c>
      <c r="AP108" s="147">
        <v>114.26358931155301</v>
      </c>
      <c r="AQ108" s="147">
        <v>0</v>
      </c>
      <c r="AR108" s="147">
        <v>1355.3348444803401</v>
      </c>
      <c r="AS108" s="147">
        <v>36.055288115213799</v>
      </c>
      <c r="AT108" s="147">
        <v>-697.48430548368299</v>
      </c>
      <c r="AU108" s="147">
        <v>-220.149000802747</v>
      </c>
      <c r="AV108" s="147">
        <v>-466.97068089088702</v>
      </c>
      <c r="AW108" s="147">
        <v>6971.2751780509898</v>
      </c>
      <c r="AX108" s="147">
        <v>6504.3044971601103</v>
      </c>
      <c r="AY108" s="147">
        <f t="shared" si="9"/>
        <v>6971.2751780509898</v>
      </c>
      <c r="AZ108" s="153">
        <f t="shared" si="10"/>
        <v>0</v>
      </c>
      <c r="BA108" s="153">
        <f t="shared" si="11"/>
        <v>-697.48430548368299</v>
      </c>
    </row>
    <row r="109" spans="1:53" s="147" customFormat="1" x14ac:dyDescent="0.2">
      <c r="A109" s="152">
        <v>0.57291666666666696</v>
      </c>
      <c r="B109" s="153">
        <v>3087.3052958864901</v>
      </c>
      <c r="C109" s="153">
        <v>3126.53606913975</v>
      </c>
      <c r="D109" s="153">
        <v>24.1054265645535</v>
      </c>
      <c r="E109" s="153">
        <v>450.02093625103299</v>
      </c>
      <c r="F109" s="153">
        <v>202.73099508586299</v>
      </c>
      <c r="G109" s="153">
        <v>0</v>
      </c>
      <c r="H109" s="153">
        <v>993.25593361800998</v>
      </c>
      <c r="I109" s="153">
        <v>104.394847241983</v>
      </c>
      <c r="J109" s="153">
        <v>684.64379249748004</v>
      </c>
      <c r="K109" s="153">
        <v>-1116.1964547108701</v>
      </c>
      <c r="L109" s="153">
        <v>-502.36016446704201</v>
      </c>
      <c r="M109" s="153">
        <v>7556.7968415742898</v>
      </c>
      <c r="N109" s="153">
        <v>7054.43667710725</v>
      </c>
      <c r="O109" s="153">
        <f t="shared" si="3"/>
        <v>7556.7968415742898</v>
      </c>
      <c r="P109" s="153">
        <f t="shared" si="4"/>
        <v>684.64379249748004</v>
      </c>
      <c r="Q109" s="153">
        <f t="shared" si="5"/>
        <v>0</v>
      </c>
      <c r="S109" s="152">
        <v>0.57291666666666696</v>
      </c>
      <c r="T109" s="153">
        <v>3027.2445301407402</v>
      </c>
      <c r="U109" s="153">
        <v>2694.3617206078702</v>
      </c>
      <c r="V109" s="153">
        <v>24.0870515852592</v>
      </c>
      <c r="W109" s="153">
        <v>380.23448354951898</v>
      </c>
      <c r="X109" s="153">
        <v>158.45546452647301</v>
      </c>
      <c r="Y109" s="153">
        <v>0</v>
      </c>
      <c r="Z109" s="153">
        <v>1464.5721447988501</v>
      </c>
      <c r="AA109" s="153">
        <v>3.9780393775254699</v>
      </c>
      <c r="AB109" s="153">
        <v>-140.33277604589699</v>
      </c>
      <c r="AC109" s="153">
        <v>-794.21687792326497</v>
      </c>
      <c r="AD109" s="153">
        <v>-485.34499613499901</v>
      </c>
      <c r="AE109" s="153">
        <v>6818.3837806170804</v>
      </c>
      <c r="AF109" s="153">
        <v>6333.0387844820798</v>
      </c>
      <c r="AG109" s="153">
        <f t="shared" si="6"/>
        <v>6818.3837806170804</v>
      </c>
      <c r="AH109" s="153">
        <f t="shared" si="7"/>
        <v>0</v>
      </c>
      <c r="AI109" s="153">
        <f t="shared" si="8"/>
        <v>-140.33277604589699</v>
      </c>
      <c r="AK109" s="152">
        <v>0.57291666666666696</v>
      </c>
      <c r="AL109" s="147">
        <v>3607.1904400691501</v>
      </c>
      <c r="AM109" s="147">
        <v>2399.99435640204</v>
      </c>
      <c r="AN109" s="147">
        <v>0</v>
      </c>
      <c r="AO109" s="147">
        <v>376.801112551605</v>
      </c>
      <c r="AP109" s="147">
        <v>114.26358931155301</v>
      </c>
      <c r="AQ109" s="147">
        <v>0</v>
      </c>
      <c r="AR109" s="147">
        <v>1379.27239229987</v>
      </c>
      <c r="AS109" s="147">
        <v>34.497962930826397</v>
      </c>
      <c r="AT109" s="147">
        <v>-721.11851246709102</v>
      </c>
      <c r="AU109" s="147">
        <v>-219.86032799781501</v>
      </c>
      <c r="AV109" s="147">
        <v>-467.14896958589202</v>
      </c>
      <c r="AW109" s="147">
        <v>6971.0410131001299</v>
      </c>
      <c r="AX109" s="147">
        <v>6503.89204351424</v>
      </c>
      <c r="AY109" s="147">
        <f t="shared" si="9"/>
        <v>6971.0410131001299</v>
      </c>
      <c r="AZ109" s="153">
        <f t="shared" si="10"/>
        <v>0</v>
      </c>
      <c r="BA109" s="153">
        <f t="shared" si="11"/>
        <v>-721.11851246709102</v>
      </c>
    </row>
    <row r="110" spans="1:53" s="147" customFormat="1" x14ac:dyDescent="0.2">
      <c r="A110" s="152">
        <v>0.58333333333333304</v>
      </c>
      <c r="B110" s="153">
        <v>3086.0116879131701</v>
      </c>
      <c r="C110" s="153">
        <v>3192.5483893742298</v>
      </c>
      <c r="D110" s="153">
        <v>24.0786872208303</v>
      </c>
      <c r="E110" s="153">
        <v>450.662417496182</v>
      </c>
      <c r="F110" s="153">
        <v>201.6286743938</v>
      </c>
      <c r="G110" s="153">
        <v>0</v>
      </c>
      <c r="H110" s="153">
        <v>1024.8823856623601</v>
      </c>
      <c r="I110" s="153">
        <v>115.606995958309</v>
      </c>
      <c r="J110" s="153">
        <v>560.18964254656805</v>
      </c>
      <c r="K110" s="153">
        <v>-1111.3302933252201</v>
      </c>
      <c r="L110" s="153">
        <v>-508.96717865626903</v>
      </c>
      <c r="M110" s="153">
        <v>7544.2785872402301</v>
      </c>
      <c r="N110" s="153">
        <v>7035.3114085839597</v>
      </c>
      <c r="O110" s="153">
        <f t="shared" si="3"/>
        <v>7544.2785872402301</v>
      </c>
      <c r="P110" s="153">
        <f t="shared" si="4"/>
        <v>560.18964254656805</v>
      </c>
      <c r="Q110" s="153">
        <f t="shared" si="5"/>
        <v>0</v>
      </c>
      <c r="S110" s="152">
        <v>0.58333333333333304</v>
      </c>
      <c r="T110" s="153">
        <v>3026.73774984083</v>
      </c>
      <c r="U110" s="153">
        <v>2694.2753719319098</v>
      </c>
      <c r="V110" s="153">
        <v>24.0337614457382</v>
      </c>
      <c r="W110" s="153">
        <v>358.38015766025501</v>
      </c>
      <c r="X110" s="153">
        <v>159.91597656044999</v>
      </c>
      <c r="Y110" s="153">
        <v>0</v>
      </c>
      <c r="Z110" s="153">
        <v>1430.6254510983599</v>
      </c>
      <c r="AA110" s="153">
        <v>5.2988493126937799</v>
      </c>
      <c r="AB110" s="153">
        <v>-142.780945097017</v>
      </c>
      <c r="AC110" s="153">
        <v>-792.15428322766002</v>
      </c>
      <c r="AD110" s="153">
        <v>-483.72915242671002</v>
      </c>
      <c r="AE110" s="153">
        <v>6764.3320895255601</v>
      </c>
      <c r="AF110" s="153">
        <v>6280.6029370988499</v>
      </c>
      <c r="AG110" s="153">
        <f t="shared" si="6"/>
        <v>6764.3320895255601</v>
      </c>
      <c r="AH110" s="153">
        <f t="shared" si="7"/>
        <v>0</v>
      </c>
      <c r="AI110" s="153">
        <f t="shared" si="8"/>
        <v>-142.780945097017</v>
      </c>
      <c r="AK110" s="152">
        <v>0.58333333333333304</v>
      </c>
      <c r="AL110" s="147">
        <v>3605.8435179332901</v>
      </c>
      <c r="AM110" s="147">
        <v>2314.66261850398</v>
      </c>
      <c r="AN110" s="147">
        <v>0</v>
      </c>
      <c r="AO110" s="147">
        <v>373.449599057086</v>
      </c>
      <c r="AP110" s="147">
        <v>117.101460934779</v>
      </c>
      <c r="AQ110" s="147">
        <v>0</v>
      </c>
      <c r="AR110" s="147">
        <v>1350.91773778723</v>
      </c>
      <c r="AS110" s="147">
        <v>28.4136406442652</v>
      </c>
      <c r="AT110" s="147">
        <v>-537.52433652748505</v>
      </c>
      <c r="AU110" s="147">
        <v>-350.60841231856801</v>
      </c>
      <c r="AV110" s="147">
        <v>-458.35866375709901</v>
      </c>
      <c r="AW110" s="147">
        <v>6902.2558260145897</v>
      </c>
      <c r="AX110" s="147">
        <v>6443.89716225749</v>
      </c>
      <c r="AY110" s="147">
        <f t="shared" si="9"/>
        <v>6902.2558260145897</v>
      </c>
      <c r="AZ110" s="153">
        <f t="shared" si="10"/>
        <v>0</v>
      </c>
      <c r="BA110" s="153">
        <f t="shared" si="11"/>
        <v>-537.52433652748505</v>
      </c>
    </row>
    <row r="111" spans="1:53" s="147" customFormat="1" x14ac:dyDescent="0.2">
      <c r="A111" s="152">
        <v>0.59375</v>
      </c>
      <c r="B111" s="153">
        <v>3085.6582745144101</v>
      </c>
      <c r="C111" s="153">
        <v>3169.96629961287</v>
      </c>
      <c r="D111" s="153">
        <v>24.192329431653899</v>
      </c>
      <c r="E111" s="153">
        <v>449.34986916930899</v>
      </c>
      <c r="F111" s="153">
        <v>201.6286743938</v>
      </c>
      <c r="G111" s="153">
        <v>0</v>
      </c>
      <c r="H111" s="153">
        <v>1046.79381888377</v>
      </c>
      <c r="I111" s="153">
        <v>127.492578508374</v>
      </c>
      <c r="J111" s="153">
        <v>487.04356461321902</v>
      </c>
      <c r="K111" s="153">
        <v>-1111.14200929246</v>
      </c>
      <c r="L111" s="153">
        <v>-507.024767924956</v>
      </c>
      <c r="M111" s="153">
        <v>7480.9833998349404</v>
      </c>
      <c r="N111" s="153">
        <v>6973.9586319099899</v>
      </c>
      <c r="O111" s="153">
        <f t="shared" si="3"/>
        <v>7480.9833998349404</v>
      </c>
      <c r="P111" s="153">
        <f t="shared" si="4"/>
        <v>487.04356461321902</v>
      </c>
      <c r="Q111" s="153">
        <f t="shared" si="5"/>
        <v>0</v>
      </c>
      <c r="S111" s="152">
        <v>0.59375</v>
      </c>
      <c r="T111" s="153">
        <v>3026.4844248046202</v>
      </c>
      <c r="U111" s="153">
        <v>2704.9510071077998</v>
      </c>
      <c r="V111" s="153">
        <v>23.980471306217201</v>
      </c>
      <c r="W111" s="153">
        <v>356.10857179976699</v>
      </c>
      <c r="X111" s="153">
        <v>160.11115263097699</v>
      </c>
      <c r="Y111" s="153">
        <v>0</v>
      </c>
      <c r="Z111" s="153">
        <v>1410.3129687202099</v>
      </c>
      <c r="AA111" s="153">
        <v>5.0135857460603503</v>
      </c>
      <c r="AB111" s="153">
        <v>-144.73777746260299</v>
      </c>
      <c r="AC111" s="153">
        <v>-792.46654442422903</v>
      </c>
      <c r="AD111" s="153">
        <v>-484.52624973257798</v>
      </c>
      <c r="AE111" s="153">
        <v>6749.7578602288304</v>
      </c>
      <c r="AF111" s="153">
        <v>6265.2316104962501</v>
      </c>
      <c r="AG111" s="153">
        <f t="shared" si="6"/>
        <v>6749.7578602288304</v>
      </c>
      <c r="AH111" s="153">
        <f t="shared" si="7"/>
        <v>0</v>
      </c>
      <c r="AI111" s="153">
        <f t="shared" si="8"/>
        <v>-144.73777746260299</v>
      </c>
      <c r="AK111" s="152">
        <v>0.59375</v>
      </c>
      <c r="AL111" s="147">
        <v>3606.6169994223401</v>
      </c>
      <c r="AM111" s="147">
        <v>2389.10982384612</v>
      </c>
      <c r="AN111" s="147">
        <v>0</v>
      </c>
      <c r="AO111" s="147">
        <v>375.23527840492397</v>
      </c>
      <c r="AP111" s="147">
        <v>117.538056569121</v>
      </c>
      <c r="AQ111" s="147">
        <v>0</v>
      </c>
      <c r="AR111" s="147">
        <v>1264.4025354497001</v>
      </c>
      <c r="AS111" s="147">
        <v>32.000868253556298</v>
      </c>
      <c r="AT111" s="147">
        <v>-495.090511325965</v>
      </c>
      <c r="AU111" s="147">
        <v>-434.74610792327701</v>
      </c>
      <c r="AV111" s="147">
        <v>-465.08412018680002</v>
      </c>
      <c r="AW111" s="147">
        <v>6855.0669426965296</v>
      </c>
      <c r="AX111" s="147">
        <v>6389.9828225097299</v>
      </c>
      <c r="AY111" s="147">
        <f t="shared" si="9"/>
        <v>6855.0669426965296</v>
      </c>
      <c r="AZ111" s="153">
        <f t="shared" si="10"/>
        <v>0</v>
      </c>
      <c r="BA111" s="153">
        <f t="shared" si="11"/>
        <v>-495.090511325965</v>
      </c>
    </row>
    <row r="112" spans="1:53" s="147" customFormat="1" x14ac:dyDescent="0.2">
      <c r="A112" s="152">
        <v>0.60416666666666696</v>
      </c>
      <c r="B112" s="153">
        <v>3084.98482085555</v>
      </c>
      <c r="C112" s="153">
        <v>3111.9282383014402</v>
      </c>
      <c r="D112" s="153">
        <v>24.165590087930699</v>
      </c>
      <c r="E112" s="153">
        <v>450.81011629963899</v>
      </c>
      <c r="F112" s="153">
        <v>201.58349346219299</v>
      </c>
      <c r="G112" s="153">
        <v>0</v>
      </c>
      <c r="H112" s="153">
        <v>1022.65159698141</v>
      </c>
      <c r="I112" s="153">
        <v>128.79940246889799</v>
      </c>
      <c r="J112" s="153">
        <v>469.22236034424299</v>
      </c>
      <c r="K112" s="153">
        <v>-1108.0463455658301</v>
      </c>
      <c r="L112" s="153">
        <v>-501.38284506455199</v>
      </c>
      <c r="M112" s="153">
        <v>7386.0992732354798</v>
      </c>
      <c r="N112" s="153">
        <v>6884.7164281709202</v>
      </c>
      <c r="O112" s="153">
        <f t="shared" si="3"/>
        <v>7386.0992732354798</v>
      </c>
      <c r="P112" s="153">
        <f t="shared" si="4"/>
        <v>469.22236034424299</v>
      </c>
      <c r="Q112" s="153">
        <f t="shared" si="5"/>
        <v>0</v>
      </c>
      <c r="S112" s="152">
        <v>0.60416666666666696</v>
      </c>
      <c r="T112" s="153">
        <v>3024.6174997032599</v>
      </c>
      <c r="U112" s="153">
        <v>2696.3545919142098</v>
      </c>
      <c r="V112" s="153">
        <v>24.093712852699301</v>
      </c>
      <c r="W112" s="153">
        <v>355.05542453405502</v>
      </c>
      <c r="X112" s="153">
        <v>160.11115263097699</v>
      </c>
      <c r="Y112" s="153">
        <v>0</v>
      </c>
      <c r="Z112" s="153">
        <v>1376.3049385741599</v>
      </c>
      <c r="AA112" s="153">
        <v>4.1695738257551396</v>
      </c>
      <c r="AB112" s="153">
        <v>-136.61734064927501</v>
      </c>
      <c r="AC112" s="153">
        <v>-790.08810649160102</v>
      </c>
      <c r="AD112" s="153">
        <v>-483.228475871108</v>
      </c>
      <c r="AE112" s="153">
        <v>6714.00144689424</v>
      </c>
      <c r="AF112" s="153">
        <v>6230.7729710231397</v>
      </c>
      <c r="AG112" s="153">
        <f t="shared" si="6"/>
        <v>6714.00144689424</v>
      </c>
      <c r="AH112" s="153">
        <f t="shared" si="7"/>
        <v>0</v>
      </c>
      <c r="AI112" s="153">
        <f t="shared" si="8"/>
        <v>-136.61734064927501</v>
      </c>
      <c r="AK112" s="152">
        <v>0.60416666666666696</v>
      </c>
      <c r="AL112" s="147">
        <v>3605.2300463269298</v>
      </c>
      <c r="AM112" s="147">
        <v>2376.7808322201099</v>
      </c>
      <c r="AN112" s="147">
        <v>0</v>
      </c>
      <c r="AO112" s="147">
        <v>372.77745957836697</v>
      </c>
      <c r="AP112" s="147">
        <v>117.486894467174</v>
      </c>
      <c r="AQ112" s="147">
        <v>0</v>
      </c>
      <c r="AR112" s="147">
        <v>1276.5430097302201</v>
      </c>
      <c r="AS112" s="147">
        <v>32.1624491382115</v>
      </c>
      <c r="AT112" s="147">
        <v>-509.65937006829898</v>
      </c>
      <c r="AU112" s="147">
        <v>-433.88680525941902</v>
      </c>
      <c r="AV112" s="147">
        <v>-463.75346503466602</v>
      </c>
      <c r="AW112" s="147">
        <v>6837.4345161332903</v>
      </c>
      <c r="AX112" s="147">
        <v>6373.6810510986297</v>
      </c>
      <c r="AY112" s="147">
        <f t="shared" si="9"/>
        <v>6837.4345161332903</v>
      </c>
      <c r="AZ112" s="153">
        <f t="shared" si="10"/>
        <v>0</v>
      </c>
      <c r="BA112" s="153">
        <f t="shared" si="11"/>
        <v>-509.65937006829898</v>
      </c>
    </row>
    <row r="113" spans="1:53" s="147" customFormat="1" x14ac:dyDescent="0.2">
      <c r="A113" s="152">
        <v>0.61458333333333304</v>
      </c>
      <c r="B113" s="153">
        <v>3085.79166939163</v>
      </c>
      <c r="C113" s="153">
        <v>3084.0939663527001</v>
      </c>
      <c r="D113" s="153">
        <v>24.165590087930699</v>
      </c>
      <c r="E113" s="153">
        <v>449.80672946990802</v>
      </c>
      <c r="F113" s="153">
        <v>201.57654254963799</v>
      </c>
      <c r="G113" s="153">
        <v>0</v>
      </c>
      <c r="H113" s="153">
        <v>1046.2108079245299</v>
      </c>
      <c r="I113" s="153">
        <v>133.289752271287</v>
      </c>
      <c r="J113" s="153">
        <v>471.61587546248097</v>
      </c>
      <c r="K113" s="153">
        <v>-1106.7539381941599</v>
      </c>
      <c r="L113" s="153">
        <v>-498.94376889505099</v>
      </c>
      <c r="M113" s="153">
        <v>7389.79699531595</v>
      </c>
      <c r="N113" s="153">
        <v>6890.8532264208998</v>
      </c>
      <c r="O113" s="153">
        <f t="shared" si="3"/>
        <v>7389.79699531595</v>
      </c>
      <c r="P113" s="153">
        <f t="shared" si="4"/>
        <v>471.61587546248097</v>
      </c>
      <c r="Q113" s="153">
        <f t="shared" si="5"/>
        <v>0</v>
      </c>
      <c r="S113" s="152">
        <v>0.61458333333333304</v>
      </c>
      <c r="T113" s="153">
        <v>3023.0572766329401</v>
      </c>
      <c r="U113" s="153">
        <v>2729.0943940918801</v>
      </c>
      <c r="V113" s="153">
        <v>24.080390317819099</v>
      </c>
      <c r="W113" s="153">
        <v>356.09389219894399</v>
      </c>
      <c r="X113" s="153">
        <v>160.05718571433499</v>
      </c>
      <c r="Y113" s="153">
        <v>0</v>
      </c>
      <c r="Z113" s="153">
        <v>1334.9657731766499</v>
      </c>
      <c r="AA113" s="153">
        <v>3.7262911291834802</v>
      </c>
      <c r="AB113" s="153">
        <v>-154.59099877768199</v>
      </c>
      <c r="AC113" s="153">
        <v>-787.981903633412</v>
      </c>
      <c r="AD113" s="153">
        <v>-486.276990729082</v>
      </c>
      <c r="AE113" s="153">
        <v>6688.5023008506596</v>
      </c>
      <c r="AF113" s="153">
        <v>6202.2253101215802</v>
      </c>
      <c r="AG113" s="153">
        <f t="shared" si="6"/>
        <v>6688.5023008506596</v>
      </c>
      <c r="AH113" s="153">
        <f t="shared" si="7"/>
        <v>0</v>
      </c>
      <c r="AI113" s="153">
        <f t="shared" si="8"/>
        <v>-154.59099877768199</v>
      </c>
      <c r="AK113" s="152">
        <v>0.61458333333333304</v>
      </c>
      <c r="AL113" s="147">
        <v>3602.9962406425302</v>
      </c>
      <c r="AM113" s="147">
        <v>2371.71703039454</v>
      </c>
      <c r="AN113" s="147">
        <v>0</v>
      </c>
      <c r="AO113" s="147">
        <v>373.673354884405</v>
      </c>
      <c r="AP113" s="147">
        <v>117.46759938652001</v>
      </c>
      <c r="AQ113" s="147">
        <v>0</v>
      </c>
      <c r="AR113" s="147">
        <v>1268.15683190715</v>
      </c>
      <c r="AS113" s="147">
        <v>29.386011728295401</v>
      </c>
      <c r="AT113" s="147">
        <v>-495.00673134025601</v>
      </c>
      <c r="AU113" s="147">
        <v>-433.07449441352702</v>
      </c>
      <c r="AV113" s="147">
        <v>-463.097162397604</v>
      </c>
      <c r="AW113" s="147">
        <v>6835.31584318966</v>
      </c>
      <c r="AX113" s="147">
        <v>6372.2186807920598</v>
      </c>
      <c r="AY113" s="147">
        <f t="shared" si="9"/>
        <v>6835.31584318966</v>
      </c>
      <c r="AZ113" s="153">
        <f t="shared" si="10"/>
        <v>0</v>
      </c>
      <c r="BA113" s="153">
        <f t="shared" si="11"/>
        <v>-495.00673134025601</v>
      </c>
    </row>
    <row r="114" spans="1:53" s="147" customFormat="1" x14ac:dyDescent="0.2">
      <c r="A114" s="152">
        <v>0.625</v>
      </c>
      <c r="B114" s="153">
        <v>3086.2784125492899</v>
      </c>
      <c r="C114" s="153">
        <v>3149.2275062976801</v>
      </c>
      <c r="D114" s="153">
        <v>24.1054265645535</v>
      </c>
      <c r="E114" s="153">
        <v>439.24267110384199</v>
      </c>
      <c r="F114" s="153">
        <v>202.66668694625599</v>
      </c>
      <c r="G114" s="153">
        <v>0</v>
      </c>
      <c r="H114" s="153">
        <v>1075.65422273478</v>
      </c>
      <c r="I114" s="153">
        <v>127.70895583580401</v>
      </c>
      <c r="J114" s="153">
        <v>471.563368984813</v>
      </c>
      <c r="K114" s="153">
        <v>-1103.5398277454501</v>
      </c>
      <c r="L114" s="153">
        <v>-504.73142132290099</v>
      </c>
      <c r="M114" s="153">
        <v>7472.9074232715802</v>
      </c>
      <c r="N114" s="153">
        <v>6968.1760019486701</v>
      </c>
      <c r="O114" s="153">
        <f t="shared" si="3"/>
        <v>7472.9074232715802</v>
      </c>
      <c r="P114" s="153">
        <f t="shared" si="4"/>
        <v>471.563368984813</v>
      </c>
      <c r="Q114" s="153">
        <f t="shared" si="5"/>
        <v>0</v>
      </c>
      <c r="S114" s="152">
        <v>0.625</v>
      </c>
      <c r="T114" s="153">
        <v>3021.1369745367401</v>
      </c>
      <c r="U114" s="153">
        <v>2777.1006421798602</v>
      </c>
      <c r="V114" s="153">
        <v>24.000455108537501</v>
      </c>
      <c r="W114" s="153">
        <v>354.000025908118</v>
      </c>
      <c r="X114" s="153">
        <v>159.00582547382601</v>
      </c>
      <c r="Y114" s="153">
        <v>0</v>
      </c>
      <c r="Z114" s="153">
        <v>1285.31291836888</v>
      </c>
      <c r="AA114" s="153">
        <v>5.6334826704885703</v>
      </c>
      <c r="AB114" s="153">
        <v>-101.348105778039</v>
      </c>
      <c r="AC114" s="153">
        <v>-786.12630820335096</v>
      </c>
      <c r="AD114" s="153">
        <v>-490.639921687075</v>
      </c>
      <c r="AE114" s="153">
        <v>6738.7159102650503</v>
      </c>
      <c r="AF114" s="153">
        <v>6248.0759885779798</v>
      </c>
      <c r="AG114" s="153">
        <f t="shared" si="6"/>
        <v>6738.7159102650503</v>
      </c>
      <c r="AH114" s="153">
        <f t="shared" si="7"/>
        <v>0</v>
      </c>
      <c r="AI114" s="153">
        <f t="shared" si="8"/>
        <v>-101.348105778039</v>
      </c>
      <c r="AK114" s="152">
        <v>0.625</v>
      </c>
      <c r="AL114" s="147">
        <v>3602.5762004560502</v>
      </c>
      <c r="AM114" s="147">
        <v>2356.2438953568098</v>
      </c>
      <c r="AN114" s="147">
        <v>0</v>
      </c>
      <c r="AO114" s="147">
        <v>373.22821389506902</v>
      </c>
      <c r="AP114" s="147">
        <v>116.340079127625</v>
      </c>
      <c r="AQ114" s="147">
        <v>0</v>
      </c>
      <c r="AR114" s="147">
        <v>1214.37375613526</v>
      </c>
      <c r="AS114" s="147">
        <v>30.265597596027401</v>
      </c>
      <c r="AT114" s="147">
        <v>-369.97088139761001</v>
      </c>
      <c r="AU114" s="147">
        <v>-432.42330627434598</v>
      </c>
      <c r="AV114" s="147">
        <v>-461.15017594605001</v>
      </c>
      <c r="AW114" s="147">
        <v>6890.63355489488</v>
      </c>
      <c r="AX114" s="147">
        <v>6429.4833789488303</v>
      </c>
      <c r="AY114" s="147">
        <f t="shared" si="9"/>
        <v>6890.63355489488</v>
      </c>
      <c r="AZ114" s="153">
        <f t="shared" si="10"/>
        <v>0</v>
      </c>
      <c r="BA114" s="153">
        <f t="shared" si="11"/>
        <v>-369.97088139761001</v>
      </c>
    </row>
    <row r="115" spans="1:53" s="147" customFormat="1" x14ac:dyDescent="0.2">
      <c r="A115" s="152">
        <v>0.63541666666666696</v>
      </c>
      <c r="B115" s="153">
        <v>3086.5851686722299</v>
      </c>
      <c r="C115" s="153">
        <v>3173.70849650434</v>
      </c>
      <c r="D115" s="153">
        <v>24.205699103515499</v>
      </c>
      <c r="E115" s="153">
        <v>440.78338720445799</v>
      </c>
      <c r="F115" s="153">
        <v>202.66668694625599</v>
      </c>
      <c r="G115" s="153">
        <v>0</v>
      </c>
      <c r="H115" s="153">
        <v>1064.98906823268</v>
      </c>
      <c r="I115" s="153">
        <v>134.29930996926501</v>
      </c>
      <c r="J115" s="153">
        <v>404.96053913367501</v>
      </c>
      <c r="K115" s="153">
        <v>-1100.9118468535901</v>
      </c>
      <c r="L115" s="153">
        <v>-507.16911797916299</v>
      </c>
      <c r="M115" s="153">
        <v>7431.28650891282</v>
      </c>
      <c r="N115" s="153">
        <v>6924.1173909336603</v>
      </c>
      <c r="O115" s="153">
        <f t="shared" si="3"/>
        <v>7431.28650891282</v>
      </c>
      <c r="P115" s="153">
        <f t="shared" si="4"/>
        <v>404.96053913367501</v>
      </c>
      <c r="Q115" s="153">
        <f t="shared" si="5"/>
        <v>0</v>
      </c>
      <c r="S115" s="152">
        <v>0.63541666666666696</v>
      </c>
      <c r="T115" s="153">
        <v>3020.3568630015802</v>
      </c>
      <c r="U115" s="153">
        <v>2788.9632331898501</v>
      </c>
      <c r="V115" s="153">
        <v>24.007116375977699</v>
      </c>
      <c r="W115" s="153">
        <v>354.51396202759702</v>
      </c>
      <c r="X115" s="153">
        <v>159.00582547382601</v>
      </c>
      <c r="Y115" s="153">
        <v>0</v>
      </c>
      <c r="Z115" s="153">
        <v>1223.3985920668199</v>
      </c>
      <c r="AA115" s="153">
        <v>5.2398132943136098</v>
      </c>
      <c r="AB115" s="153">
        <v>-98.624018964400605</v>
      </c>
      <c r="AC115" s="153">
        <v>-785.03741304012897</v>
      </c>
      <c r="AD115" s="153">
        <v>-491.41693007015499</v>
      </c>
      <c r="AE115" s="153">
        <v>6691.8239734254303</v>
      </c>
      <c r="AF115" s="153">
        <v>6200.4070433552797</v>
      </c>
      <c r="AG115" s="153">
        <f t="shared" si="6"/>
        <v>6691.8239734254303</v>
      </c>
      <c r="AH115" s="153">
        <f t="shared" si="7"/>
        <v>0</v>
      </c>
      <c r="AI115" s="153">
        <f t="shared" si="8"/>
        <v>-98.624018964400605</v>
      </c>
      <c r="AK115" s="152">
        <v>0.63541666666666696</v>
      </c>
      <c r="AL115" s="147">
        <v>3602.6295479365199</v>
      </c>
      <c r="AM115" s="147">
        <v>2381.5079356753799</v>
      </c>
      <c r="AN115" s="147">
        <v>0</v>
      </c>
      <c r="AO115" s="147">
        <v>375.15978145936703</v>
      </c>
      <c r="AP115" s="147">
        <v>116.26178600942001</v>
      </c>
      <c r="AQ115" s="147">
        <v>0</v>
      </c>
      <c r="AR115" s="147">
        <v>1141.12203048945</v>
      </c>
      <c r="AS115" s="147">
        <v>30.313793272786501</v>
      </c>
      <c r="AT115" s="147">
        <v>-343.08503654412601</v>
      </c>
      <c r="AU115" s="147">
        <v>-431.24848009420498</v>
      </c>
      <c r="AV115" s="147">
        <v>-463.15568851015001</v>
      </c>
      <c r="AW115" s="147">
        <v>6872.6613582045902</v>
      </c>
      <c r="AX115" s="147">
        <v>6409.5056696944403</v>
      </c>
      <c r="AY115" s="147">
        <f t="shared" si="9"/>
        <v>6872.6613582045902</v>
      </c>
      <c r="AZ115" s="153">
        <f t="shared" si="10"/>
        <v>0</v>
      </c>
      <c r="BA115" s="153">
        <f t="shared" si="11"/>
        <v>-343.08503654412601</v>
      </c>
    </row>
    <row r="116" spans="1:53" s="147" customFormat="1" x14ac:dyDescent="0.2">
      <c r="A116" s="152">
        <v>0.64583333333333304</v>
      </c>
      <c r="B116" s="153">
        <v>3087.8587527623399</v>
      </c>
      <c r="C116" s="153">
        <v>3166.3979125570099</v>
      </c>
      <c r="D116" s="153">
        <v>24.239123283169501</v>
      </c>
      <c r="E116" s="153">
        <v>439.34400221014403</v>
      </c>
      <c r="F116" s="153">
        <v>202.64107014982599</v>
      </c>
      <c r="G116" s="153">
        <v>0</v>
      </c>
      <c r="H116" s="153">
        <v>1018.89187998775</v>
      </c>
      <c r="I116" s="153">
        <v>132.07023202460201</v>
      </c>
      <c r="J116" s="153">
        <v>324.81189865837302</v>
      </c>
      <c r="K116" s="153">
        <v>-1097.5273597984401</v>
      </c>
      <c r="L116" s="153">
        <v>-506.10024659073599</v>
      </c>
      <c r="M116" s="153">
        <v>7298.7275118347698</v>
      </c>
      <c r="N116" s="153">
        <v>6792.6272652440302</v>
      </c>
      <c r="O116" s="153">
        <f t="shared" si="3"/>
        <v>7298.7275118347698</v>
      </c>
      <c r="P116" s="153">
        <f t="shared" si="4"/>
        <v>324.81189865837302</v>
      </c>
      <c r="Q116" s="153">
        <f t="shared" si="5"/>
        <v>0</v>
      </c>
      <c r="S116" s="152">
        <v>0.64583333333333304</v>
      </c>
      <c r="T116" s="153">
        <v>3019.87676305987</v>
      </c>
      <c r="U116" s="153">
        <v>2808.84304285396</v>
      </c>
      <c r="V116" s="153">
        <v>24.007116375977699</v>
      </c>
      <c r="W116" s="153">
        <v>352.52884802805301</v>
      </c>
      <c r="X116" s="153">
        <v>159.00348968813501</v>
      </c>
      <c r="Y116" s="153">
        <v>0</v>
      </c>
      <c r="Z116" s="153">
        <v>1208.90326839404</v>
      </c>
      <c r="AA116" s="153">
        <v>4.8490620086404599</v>
      </c>
      <c r="AB116" s="153">
        <v>-155.539597074368</v>
      </c>
      <c r="AC116" s="153">
        <v>-782.19973946759796</v>
      </c>
      <c r="AD116" s="153">
        <v>-493.20169478296799</v>
      </c>
      <c r="AE116" s="153">
        <v>6640.2722538667203</v>
      </c>
      <c r="AF116" s="153">
        <v>6147.0705590837497</v>
      </c>
      <c r="AG116" s="153">
        <f t="shared" si="6"/>
        <v>6640.2722538667203</v>
      </c>
      <c r="AH116" s="153">
        <f t="shared" si="7"/>
        <v>0</v>
      </c>
      <c r="AI116" s="153">
        <f t="shared" si="8"/>
        <v>-155.539597074368</v>
      </c>
      <c r="AK116" s="152">
        <v>0.64583333333333304</v>
      </c>
      <c r="AL116" s="147">
        <v>3600.4157333128601</v>
      </c>
      <c r="AM116" s="147">
        <v>2368.7904066491601</v>
      </c>
      <c r="AN116" s="147">
        <v>0</v>
      </c>
      <c r="AO116" s="147">
        <v>373.21030274145801</v>
      </c>
      <c r="AP116" s="147">
        <v>116.19327953099101</v>
      </c>
      <c r="AQ116" s="147">
        <v>0</v>
      </c>
      <c r="AR116" s="147">
        <v>1111.0662748145601</v>
      </c>
      <c r="AS116" s="147">
        <v>27.806247846301599</v>
      </c>
      <c r="AT116" s="147">
        <v>-383.745865861102</v>
      </c>
      <c r="AU116" s="147">
        <v>-430.00651894075003</v>
      </c>
      <c r="AV116" s="147">
        <v>-461.41598399902398</v>
      </c>
      <c r="AW116" s="147">
        <v>6783.7298600934801</v>
      </c>
      <c r="AX116" s="147">
        <v>6322.3138760944503</v>
      </c>
      <c r="AY116" s="147">
        <f t="shared" si="9"/>
        <v>6783.7298600934801</v>
      </c>
      <c r="AZ116" s="153">
        <f t="shared" si="10"/>
        <v>0</v>
      </c>
      <c r="BA116" s="153">
        <f t="shared" si="11"/>
        <v>-383.745865861102</v>
      </c>
    </row>
    <row r="117" spans="1:53" s="147" customFormat="1" x14ac:dyDescent="0.2">
      <c r="A117" s="152">
        <v>0.65625</v>
      </c>
      <c r="B117" s="153">
        <v>3087.53200531535</v>
      </c>
      <c r="C117" s="153">
        <v>3191.3268302710198</v>
      </c>
      <c r="D117" s="153">
        <v>24.225753611307901</v>
      </c>
      <c r="E117" s="153">
        <v>432.94795032243701</v>
      </c>
      <c r="F117" s="153">
        <v>202.621050235284</v>
      </c>
      <c r="G117" s="153">
        <v>0</v>
      </c>
      <c r="H117" s="153">
        <v>974.06110981280403</v>
      </c>
      <c r="I117" s="153">
        <v>134.93979481104901</v>
      </c>
      <c r="J117" s="153">
        <v>249.580460561785</v>
      </c>
      <c r="K117" s="153">
        <v>-1096.3818544457499</v>
      </c>
      <c r="L117" s="153">
        <v>-507.80385752342198</v>
      </c>
      <c r="M117" s="153">
        <v>7200.8531004953002</v>
      </c>
      <c r="N117" s="153">
        <v>6693.0492429718697</v>
      </c>
      <c r="O117" s="153">
        <f t="shared" si="3"/>
        <v>7200.8531004953002</v>
      </c>
      <c r="P117" s="153">
        <f t="shared" si="4"/>
        <v>249.580460561785</v>
      </c>
      <c r="Q117" s="153">
        <f t="shared" si="5"/>
        <v>0</v>
      </c>
      <c r="S117" s="152">
        <v>0.65625</v>
      </c>
      <c r="T117" s="153">
        <v>3020.1168211699401</v>
      </c>
      <c r="U117" s="153">
        <v>2824.2736007793901</v>
      </c>
      <c r="V117" s="153">
        <v>24.020438910857902</v>
      </c>
      <c r="W117" s="153">
        <v>350.92767819486698</v>
      </c>
      <c r="X117" s="153">
        <v>158.98830708114599</v>
      </c>
      <c r="Y117" s="153">
        <v>0</v>
      </c>
      <c r="Z117" s="153">
        <v>1155.3936115193801</v>
      </c>
      <c r="AA117" s="153">
        <v>5.0017680807434104</v>
      </c>
      <c r="AB117" s="153">
        <v>-142.505493509605</v>
      </c>
      <c r="AC117" s="153">
        <v>-781.63328880244796</v>
      </c>
      <c r="AD117" s="153">
        <v>-494.33494996239199</v>
      </c>
      <c r="AE117" s="153">
        <v>6614.5834434242797</v>
      </c>
      <c r="AF117" s="153">
        <v>6120.2484934618897</v>
      </c>
      <c r="AG117" s="153">
        <f t="shared" si="6"/>
        <v>6614.5834434242797</v>
      </c>
      <c r="AH117" s="153">
        <f t="shared" si="7"/>
        <v>0</v>
      </c>
      <c r="AI117" s="153">
        <f t="shared" si="8"/>
        <v>-142.505493509605</v>
      </c>
      <c r="AK117" s="152">
        <v>0.65625</v>
      </c>
      <c r="AL117" s="147">
        <v>3601.5293558629201</v>
      </c>
      <c r="AM117" s="147">
        <v>2345.98426443376</v>
      </c>
      <c r="AN117" s="147">
        <v>0</v>
      </c>
      <c r="AO117" s="147">
        <v>369.57508424925499</v>
      </c>
      <c r="AP117" s="147">
        <v>115.149007532165</v>
      </c>
      <c r="AQ117" s="147">
        <v>0</v>
      </c>
      <c r="AR117" s="147">
        <v>1055.89805985979</v>
      </c>
      <c r="AS117" s="147">
        <v>29.2634400784573</v>
      </c>
      <c r="AT117" s="147">
        <v>-385.28565791859501</v>
      </c>
      <c r="AU117" s="147">
        <v>-429.059948391901</v>
      </c>
      <c r="AV117" s="147">
        <v>-458.63720386226998</v>
      </c>
      <c r="AW117" s="147">
        <v>6703.0536057058498</v>
      </c>
      <c r="AX117" s="147">
        <v>6244.4164018435804</v>
      </c>
      <c r="AY117" s="147">
        <f t="shared" si="9"/>
        <v>6703.0536057058498</v>
      </c>
      <c r="AZ117" s="153">
        <f t="shared" si="10"/>
        <v>0</v>
      </c>
      <c r="BA117" s="153">
        <f t="shared" si="11"/>
        <v>-385.28565791859501</v>
      </c>
    </row>
    <row r="118" spans="1:53" s="147" customFormat="1" x14ac:dyDescent="0.2">
      <c r="A118" s="152">
        <v>0.66666666666666696</v>
      </c>
      <c r="B118" s="153">
        <v>3087.6320433334799</v>
      </c>
      <c r="C118" s="153">
        <v>3202.44504501345</v>
      </c>
      <c r="D118" s="153">
        <v>24.0920568926919</v>
      </c>
      <c r="E118" s="153">
        <v>436.819755425697</v>
      </c>
      <c r="F118" s="153">
        <v>201.72292867932899</v>
      </c>
      <c r="G118" s="153">
        <v>0</v>
      </c>
      <c r="H118" s="153">
        <v>929.49657734657296</v>
      </c>
      <c r="I118" s="153">
        <v>133.75731674140999</v>
      </c>
      <c r="J118" s="153">
        <v>341.06047841710102</v>
      </c>
      <c r="K118" s="153">
        <v>-1095.9733867121299</v>
      </c>
      <c r="L118" s="153">
        <v>-508.74163723945497</v>
      </c>
      <c r="M118" s="153">
        <v>7261.0528151376002</v>
      </c>
      <c r="N118" s="153">
        <v>6752.3111778981502</v>
      </c>
      <c r="O118" s="153">
        <f t="shared" si="3"/>
        <v>7261.0528151376002</v>
      </c>
      <c r="P118" s="153">
        <f t="shared" si="4"/>
        <v>341.06047841710102</v>
      </c>
      <c r="Q118" s="153">
        <f t="shared" si="5"/>
        <v>0</v>
      </c>
      <c r="S118" s="152">
        <v>0.66666666666666696</v>
      </c>
      <c r="T118" s="153">
        <v>3019.7234527404398</v>
      </c>
      <c r="U118" s="153">
        <v>2855.1873183284602</v>
      </c>
      <c r="V118" s="153">
        <v>24.020438910857902</v>
      </c>
      <c r="W118" s="153">
        <v>349.20910328158402</v>
      </c>
      <c r="X118" s="153">
        <v>156.663503005704</v>
      </c>
      <c r="Y118" s="153">
        <v>0</v>
      </c>
      <c r="Z118" s="153">
        <v>1071.92033907122</v>
      </c>
      <c r="AA118" s="153">
        <v>6.9314700877722597</v>
      </c>
      <c r="AB118" s="153">
        <v>-189.393420891734</v>
      </c>
      <c r="AC118" s="153">
        <v>-609.20438183739202</v>
      </c>
      <c r="AD118" s="153">
        <v>-496.81330383783501</v>
      </c>
      <c r="AE118" s="153">
        <v>6685.0578226969201</v>
      </c>
      <c r="AF118" s="153">
        <v>6188.24451885908</v>
      </c>
      <c r="AG118" s="153">
        <f t="shared" si="6"/>
        <v>6685.0578226969201</v>
      </c>
      <c r="AH118" s="153">
        <f t="shared" si="7"/>
        <v>0</v>
      </c>
      <c r="AI118" s="153">
        <f t="shared" si="8"/>
        <v>-189.393420891734</v>
      </c>
      <c r="AK118" s="152">
        <v>0.66666666666666696</v>
      </c>
      <c r="AL118" s="147">
        <v>3602.9829241216198</v>
      </c>
      <c r="AM118" s="147">
        <v>2454.9481427409601</v>
      </c>
      <c r="AN118" s="147">
        <v>0</v>
      </c>
      <c r="AO118" s="147">
        <v>368.44671071928798</v>
      </c>
      <c r="AP118" s="147">
        <v>110.952715533228</v>
      </c>
      <c r="AQ118" s="147">
        <v>0</v>
      </c>
      <c r="AR118" s="147">
        <v>988.72987452054701</v>
      </c>
      <c r="AS118" s="147">
        <v>30.295566351286698</v>
      </c>
      <c r="AT118" s="147">
        <v>-543.03954133099296</v>
      </c>
      <c r="AU118" s="147">
        <v>-230.61502435930899</v>
      </c>
      <c r="AV118" s="147">
        <v>-468.60557146793099</v>
      </c>
      <c r="AW118" s="147">
        <v>6782.7013682966299</v>
      </c>
      <c r="AX118" s="147">
        <v>6314.0957968286903</v>
      </c>
      <c r="AY118" s="147">
        <f t="shared" si="9"/>
        <v>6782.7013682966299</v>
      </c>
      <c r="AZ118" s="153">
        <f t="shared" si="10"/>
        <v>0</v>
      </c>
      <c r="BA118" s="153">
        <f t="shared" si="11"/>
        <v>-543.03954133099296</v>
      </c>
    </row>
    <row r="119" spans="1:53" s="147" customFormat="1" x14ac:dyDescent="0.2">
      <c r="A119" s="152">
        <v>0.67708333333333304</v>
      </c>
      <c r="B119" s="153">
        <v>3086.6251675999001</v>
      </c>
      <c r="C119" s="153">
        <v>3282.2173050778702</v>
      </c>
      <c r="D119" s="153">
        <v>24.098741728622699</v>
      </c>
      <c r="E119" s="153">
        <v>443.52231688748998</v>
      </c>
      <c r="F119" s="153">
        <v>204.73156708129099</v>
      </c>
      <c r="G119" s="153">
        <v>0</v>
      </c>
      <c r="H119" s="153">
        <v>870.84243824099894</v>
      </c>
      <c r="I119" s="153">
        <v>135.48107835867401</v>
      </c>
      <c r="J119" s="153">
        <v>318.56990559009</v>
      </c>
      <c r="K119" s="153">
        <v>-1091.5670860520599</v>
      </c>
      <c r="L119" s="153">
        <v>-516.28202346409705</v>
      </c>
      <c r="M119" s="153">
        <v>7274.5214345128798</v>
      </c>
      <c r="N119" s="153">
        <v>6758.2394110487803</v>
      </c>
      <c r="O119" s="153">
        <f t="shared" ref="O119:O149" si="12">M119</f>
        <v>7274.5214345128798</v>
      </c>
      <c r="P119" s="153">
        <f t="shared" ref="P119:P149" si="13">IF(J119&lt;0,0,J119)</f>
        <v>318.56990559009</v>
      </c>
      <c r="Q119" s="153">
        <f t="shared" ref="Q119:Q149" si="14">IF(J119&lt;0,J119,0)</f>
        <v>0</v>
      </c>
      <c r="S119" s="152">
        <v>0.67708333333333304</v>
      </c>
      <c r="T119" s="153">
        <v>3020.5568598782502</v>
      </c>
      <c r="U119" s="153">
        <v>2883.8257069902402</v>
      </c>
      <c r="V119" s="153">
        <v>23.980471306217201</v>
      </c>
      <c r="W119" s="153">
        <v>350.20553335309398</v>
      </c>
      <c r="X119" s="153">
        <v>155.83870542119001</v>
      </c>
      <c r="Y119" s="153">
        <v>0</v>
      </c>
      <c r="Z119" s="153">
        <v>1007.78766172396</v>
      </c>
      <c r="AA119" s="153">
        <v>6.8164627360794396</v>
      </c>
      <c r="AB119" s="153">
        <v>-149.02840365813799</v>
      </c>
      <c r="AC119" s="153">
        <v>-572.13885101766004</v>
      </c>
      <c r="AD119" s="153">
        <v>-499.41657524687798</v>
      </c>
      <c r="AE119" s="153">
        <v>6727.8441467332404</v>
      </c>
      <c r="AF119" s="153">
        <v>6228.4275714863697</v>
      </c>
      <c r="AG119" s="153">
        <f t="shared" ref="AG119:AG149" si="15">AE119</f>
        <v>6727.8441467332404</v>
      </c>
      <c r="AH119" s="153">
        <f t="shared" ref="AH119:AH149" si="16">IF(AB119&lt;0,0,AB119)</f>
        <v>0</v>
      </c>
      <c r="AI119" s="153">
        <f t="shared" ref="AI119:AI149" si="17">IF(AB119&lt;0,AB119,0)</f>
        <v>-149.02840365813799</v>
      </c>
      <c r="AK119" s="152">
        <v>0.67708333333333304</v>
      </c>
      <c r="AL119" s="147">
        <v>3600.9424847396499</v>
      </c>
      <c r="AM119" s="147">
        <v>2516.4206006100999</v>
      </c>
      <c r="AN119" s="147">
        <v>0</v>
      </c>
      <c r="AO119" s="147">
        <v>367.04359505532301</v>
      </c>
      <c r="AP119" s="147">
        <v>109.658692682392</v>
      </c>
      <c r="AQ119" s="147">
        <v>0</v>
      </c>
      <c r="AR119" s="147">
        <v>947.17740315884498</v>
      </c>
      <c r="AS119" s="147">
        <v>27.306417118408199</v>
      </c>
      <c r="AT119" s="147">
        <v>-686.50808692312603</v>
      </c>
      <c r="AU119" s="147">
        <v>-69.482576939767497</v>
      </c>
      <c r="AV119" s="147">
        <v>-473.95002001279897</v>
      </c>
      <c r="AW119" s="147">
        <v>6812.55852950182</v>
      </c>
      <c r="AX119" s="147">
        <v>6338.6085094890204</v>
      </c>
      <c r="AY119" s="147">
        <f t="shared" ref="AY119:AY149" si="18">AW119</f>
        <v>6812.55852950182</v>
      </c>
      <c r="AZ119" s="153">
        <f t="shared" ref="AZ119:AZ149" si="19">IF(AT119&lt;0,0,AT119)</f>
        <v>0</v>
      </c>
      <c r="BA119" s="153">
        <f t="shared" ref="BA119:BA149" si="20">IF(AT119&lt;0,AT119,0)</f>
        <v>-686.50808692312603</v>
      </c>
    </row>
    <row r="120" spans="1:53" s="147" customFormat="1" x14ac:dyDescent="0.2">
      <c r="A120" s="152">
        <v>0.6875</v>
      </c>
      <c r="B120" s="153">
        <v>3085.0114868073301</v>
      </c>
      <c r="C120" s="153">
        <v>3335.2762810125801</v>
      </c>
      <c r="D120" s="153">
        <v>24.1054265645535</v>
      </c>
      <c r="E120" s="153">
        <v>444.80369743913099</v>
      </c>
      <c r="F120" s="153">
        <v>207.534909593393</v>
      </c>
      <c r="G120" s="153">
        <v>0</v>
      </c>
      <c r="H120" s="153">
        <v>799.23658968670998</v>
      </c>
      <c r="I120" s="153">
        <v>143.64351822414099</v>
      </c>
      <c r="J120" s="153">
        <v>275.89526386188197</v>
      </c>
      <c r="K120" s="153">
        <v>-1087.8590593802001</v>
      </c>
      <c r="L120" s="153">
        <v>-520.91988959616401</v>
      </c>
      <c r="M120" s="153">
        <v>7227.6481138095196</v>
      </c>
      <c r="N120" s="153">
        <v>6706.7282242133597</v>
      </c>
      <c r="O120" s="153">
        <f t="shared" si="12"/>
        <v>7227.6481138095196</v>
      </c>
      <c r="P120" s="153">
        <f t="shared" si="13"/>
        <v>275.89526386188197</v>
      </c>
      <c r="Q120" s="153">
        <f t="shared" si="14"/>
        <v>0</v>
      </c>
      <c r="S120" s="152">
        <v>0.6875</v>
      </c>
      <c r="T120" s="153">
        <v>3020.32347592734</v>
      </c>
      <c r="U120" s="153">
        <v>2915.7439089457398</v>
      </c>
      <c r="V120" s="153">
        <v>24.0670677829388</v>
      </c>
      <c r="W120" s="153">
        <v>352.48255786535901</v>
      </c>
      <c r="X120" s="153">
        <v>155.85671792238099</v>
      </c>
      <c r="Y120" s="153">
        <v>0</v>
      </c>
      <c r="Z120" s="153">
        <v>941.23267144653403</v>
      </c>
      <c r="AA120" s="153">
        <v>6.4736980596624702</v>
      </c>
      <c r="AB120" s="153">
        <v>-319.45754456687303</v>
      </c>
      <c r="AC120" s="153">
        <v>-435.70929673886098</v>
      </c>
      <c r="AD120" s="153">
        <v>-502.36503554297298</v>
      </c>
      <c r="AE120" s="153">
        <v>6661.0132566442198</v>
      </c>
      <c r="AF120" s="153">
        <v>6158.6482211012399</v>
      </c>
      <c r="AG120" s="153">
        <f t="shared" si="15"/>
        <v>6661.0132566442198</v>
      </c>
      <c r="AH120" s="153">
        <f t="shared" si="16"/>
        <v>0</v>
      </c>
      <c r="AI120" s="153">
        <f t="shared" si="17"/>
        <v>-319.45754456687303</v>
      </c>
      <c r="AK120" s="152">
        <v>0.6875</v>
      </c>
      <c r="AL120" s="147">
        <v>3599.9422968078002</v>
      </c>
      <c r="AM120" s="147">
        <v>2459.8720599011399</v>
      </c>
      <c r="AN120" s="147">
        <v>0</v>
      </c>
      <c r="AO120" s="147">
        <v>362.38439489101802</v>
      </c>
      <c r="AP120" s="147">
        <v>110.441383200313</v>
      </c>
      <c r="AQ120" s="147">
        <v>0</v>
      </c>
      <c r="AR120" s="147">
        <v>918.54618178712099</v>
      </c>
      <c r="AS120" s="147">
        <v>24.4054103954083</v>
      </c>
      <c r="AT120" s="147">
        <v>-671.489547947152</v>
      </c>
      <c r="AU120" s="147">
        <v>0</v>
      </c>
      <c r="AV120" s="147">
        <v>-467.89182156357998</v>
      </c>
      <c r="AW120" s="147">
        <v>6804.1021790356499</v>
      </c>
      <c r="AX120" s="147">
        <v>6336.2103574720704</v>
      </c>
      <c r="AY120" s="147">
        <f t="shared" si="18"/>
        <v>6804.1021790356499</v>
      </c>
      <c r="AZ120" s="153">
        <f t="shared" si="19"/>
        <v>0</v>
      </c>
      <c r="BA120" s="153">
        <f t="shared" si="20"/>
        <v>-671.489547947152</v>
      </c>
    </row>
    <row r="121" spans="1:53" s="147" customFormat="1" x14ac:dyDescent="0.2">
      <c r="A121" s="152">
        <v>0.69791666666666696</v>
      </c>
      <c r="B121" s="153">
        <v>3084.0912672772502</v>
      </c>
      <c r="C121" s="153">
        <v>3355.64264114555</v>
      </c>
      <c r="D121" s="153">
        <v>24.0786872208303</v>
      </c>
      <c r="E121" s="153">
        <v>447.49143425612601</v>
      </c>
      <c r="F121" s="153">
        <v>208.936580849444</v>
      </c>
      <c r="G121" s="153">
        <v>0</v>
      </c>
      <c r="H121" s="153">
        <v>722.06250136424501</v>
      </c>
      <c r="I121" s="153">
        <v>150.49901880604801</v>
      </c>
      <c r="J121" s="153">
        <v>250.76065956477501</v>
      </c>
      <c r="K121" s="153">
        <v>-1052.08457691376</v>
      </c>
      <c r="L121" s="153">
        <v>-522.49422765975601</v>
      </c>
      <c r="M121" s="153">
        <v>7191.4782135705</v>
      </c>
      <c r="N121" s="153">
        <v>6668.9839859107497</v>
      </c>
      <c r="O121" s="153">
        <f t="shared" si="12"/>
        <v>7191.4782135705</v>
      </c>
      <c r="P121" s="153">
        <f t="shared" si="13"/>
        <v>250.76065956477501</v>
      </c>
      <c r="Q121" s="153">
        <f t="shared" si="14"/>
        <v>0</v>
      </c>
      <c r="S121" s="152">
        <v>0.69791666666666696</v>
      </c>
      <c r="T121" s="153">
        <v>3020.7969342667602</v>
      </c>
      <c r="U121" s="153">
        <v>2916.71730452676</v>
      </c>
      <c r="V121" s="153">
        <v>24.093712852699301</v>
      </c>
      <c r="W121" s="153">
        <v>376.22665722453303</v>
      </c>
      <c r="X121" s="153">
        <v>156.06696002451201</v>
      </c>
      <c r="Y121" s="153">
        <v>0</v>
      </c>
      <c r="Z121" s="153">
        <v>856.513805996271</v>
      </c>
      <c r="AA121" s="153">
        <v>5.66513673373644</v>
      </c>
      <c r="AB121" s="153">
        <v>-447.22481359305999</v>
      </c>
      <c r="AC121" s="153">
        <v>-286.11313624989202</v>
      </c>
      <c r="AD121" s="153">
        <v>-503.39638533548998</v>
      </c>
      <c r="AE121" s="153">
        <v>6622.7425617823301</v>
      </c>
      <c r="AF121" s="153">
        <v>6119.3461764468402</v>
      </c>
      <c r="AG121" s="153">
        <f t="shared" si="15"/>
        <v>6622.7425617823301</v>
      </c>
      <c r="AH121" s="153">
        <f t="shared" si="16"/>
        <v>0</v>
      </c>
      <c r="AI121" s="153">
        <f t="shared" si="17"/>
        <v>-447.22481359305999</v>
      </c>
      <c r="AK121" s="152">
        <v>0.69791666666666696</v>
      </c>
      <c r="AL121" s="147">
        <v>3601.3692320246801</v>
      </c>
      <c r="AM121" s="147">
        <v>2511.8935888918099</v>
      </c>
      <c r="AN121" s="147">
        <v>0</v>
      </c>
      <c r="AO121" s="147">
        <v>363.86332083642401</v>
      </c>
      <c r="AP121" s="147">
        <v>110.44636925316701</v>
      </c>
      <c r="AQ121" s="147">
        <v>0</v>
      </c>
      <c r="AR121" s="147">
        <v>840.64744183504604</v>
      </c>
      <c r="AS121" s="147">
        <v>23.4535865359986</v>
      </c>
      <c r="AT121" s="147">
        <v>-710.45656092217905</v>
      </c>
      <c r="AU121" s="147">
        <v>0</v>
      </c>
      <c r="AV121" s="147">
        <v>-472.47069738588999</v>
      </c>
      <c r="AW121" s="147">
        <v>6741.2169784549496</v>
      </c>
      <c r="AX121" s="147">
        <v>6268.7462810690604</v>
      </c>
      <c r="AY121" s="147">
        <f t="shared" si="18"/>
        <v>6741.2169784549496</v>
      </c>
      <c r="AZ121" s="153">
        <f t="shared" si="19"/>
        <v>0</v>
      </c>
      <c r="BA121" s="153">
        <f t="shared" si="20"/>
        <v>-710.45656092217905</v>
      </c>
    </row>
    <row r="122" spans="1:53" s="147" customFormat="1" x14ac:dyDescent="0.2">
      <c r="A122" s="152">
        <v>0.70833333333333304</v>
      </c>
      <c r="B122" s="153">
        <v>3082.1575299450101</v>
      </c>
      <c r="C122" s="153">
        <v>3699.00308223917</v>
      </c>
      <c r="D122" s="153">
        <v>24.138850744207499</v>
      </c>
      <c r="E122" s="153">
        <v>471.36030578822101</v>
      </c>
      <c r="F122" s="153">
        <v>214.36119033445601</v>
      </c>
      <c r="G122" s="153">
        <v>0</v>
      </c>
      <c r="H122" s="153">
        <v>632.17029146091295</v>
      </c>
      <c r="I122" s="153">
        <v>151.05161444780401</v>
      </c>
      <c r="J122" s="153">
        <v>-752.72609514969804</v>
      </c>
      <c r="K122" s="153">
        <v>-338.278525080154</v>
      </c>
      <c r="L122" s="153">
        <v>-555.83772330975796</v>
      </c>
      <c r="M122" s="153">
        <v>7183.2382447299296</v>
      </c>
      <c r="N122" s="153">
        <v>6627.4005214201698</v>
      </c>
      <c r="O122" s="153">
        <f t="shared" si="12"/>
        <v>7183.2382447299296</v>
      </c>
      <c r="P122" s="153">
        <f t="shared" si="13"/>
        <v>0</v>
      </c>
      <c r="Q122" s="153">
        <f t="shared" si="14"/>
        <v>-752.72609514969804</v>
      </c>
      <c r="S122" s="152">
        <v>0.70833333333333304</v>
      </c>
      <c r="T122" s="153">
        <v>3022.1171155054399</v>
      </c>
      <c r="U122" s="153">
        <v>3014.2515021209801</v>
      </c>
      <c r="V122" s="153">
        <v>24.0870515852592</v>
      </c>
      <c r="W122" s="153">
        <v>382.75755671936503</v>
      </c>
      <c r="X122" s="153">
        <v>162.71998140160099</v>
      </c>
      <c r="Y122" s="153">
        <v>0</v>
      </c>
      <c r="Z122" s="153">
        <v>770.16409746551301</v>
      </c>
      <c r="AA122" s="153">
        <v>5.3174386369706497</v>
      </c>
      <c r="AB122" s="153">
        <v>-741.06593409429797</v>
      </c>
      <c r="AC122" s="153">
        <v>0</v>
      </c>
      <c r="AD122" s="153">
        <v>-513.35532034487096</v>
      </c>
      <c r="AE122" s="153">
        <v>6640.3488093408396</v>
      </c>
      <c r="AF122" s="153">
        <v>6126.9934889959704</v>
      </c>
      <c r="AG122" s="153">
        <f t="shared" si="15"/>
        <v>6640.3488093408396</v>
      </c>
      <c r="AH122" s="153">
        <f t="shared" si="16"/>
        <v>0</v>
      </c>
      <c r="AI122" s="153">
        <f t="shared" si="17"/>
        <v>-741.06593409429797</v>
      </c>
      <c r="AK122" s="152">
        <v>0.70833333333333304</v>
      </c>
      <c r="AL122" s="147">
        <v>3601.9894107296</v>
      </c>
      <c r="AM122" s="147">
        <v>2635.60218726929</v>
      </c>
      <c r="AN122" s="147">
        <v>0</v>
      </c>
      <c r="AO122" s="147">
        <v>364.028477995331</v>
      </c>
      <c r="AP122" s="147">
        <v>116.162749409954</v>
      </c>
      <c r="AQ122" s="147">
        <v>0</v>
      </c>
      <c r="AR122" s="147">
        <v>746.26626730743203</v>
      </c>
      <c r="AS122" s="147">
        <v>26.1791385971949</v>
      </c>
      <c r="AT122" s="147">
        <v>-824.13518465193397</v>
      </c>
      <c r="AU122" s="147">
        <v>0</v>
      </c>
      <c r="AV122" s="147">
        <v>-483.79413441841098</v>
      </c>
      <c r="AW122" s="147">
        <v>6666.0930466568698</v>
      </c>
      <c r="AX122" s="147">
        <v>6182.2989122384597</v>
      </c>
      <c r="AY122" s="147">
        <f t="shared" si="18"/>
        <v>6666.0930466568698</v>
      </c>
      <c r="AZ122" s="153">
        <f t="shared" si="19"/>
        <v>0</v>
      </c>
      <c r="BA122" s="153">
        <f t="shared" si="20"/>
        <v>-824.13518465193397</v>
      </c>
    </row>
    <row r="123" spans="1:53" s="147" customFormat="1" x14ac:dyDescent="0.2">
      <c r="A123" s="152">
        <v>0.71875</v>
      </c>
      <c r="B123" s="153">
        <v>3080.1504368260098</v>
      </c>
      <c r="C123" s="153">
        <v>3801.64663213624</v>
      </c>
      <c r="D123" s="153">
        <v>24.0653175489687</v>
      </c>
      <c r="E123" s="153">
        <v>472.62342237170498</v>
      </c>
      <c r="F123" s="153">
        <v>214.256740342158</v>
      </c>
      <c r="G123" s="153">
        <v>0</v>
      </c>
      <c r="H123" s="153">
        <v>552.19018055690901</v>
      </c>
      <c r="I123" s="153">
        <v>154.30566006607799</v>
      </c>
      <c r="J123" s="153">
        <v>-1206.7920110718301</v>
      </c>
      <c r="K123" s="153">
        <v>0</v>
      </c>
      <c r="L123" s="153">
        <v>-565.03256113821203</v>
      </c>
      <c r="M123" s="153">
        <v>7092.4463787762397</v>
      </c>
      <c r="N123" s="153">
        <v>6527.4138176380202</v>
      </c>
      <c r="O123" s="153">
        <f t="shared" si="12"/>
        <v>7092.4463787762397</v>
      </c>
      <c r="P123" s="153">
        <f t="shared" si="13"/>
        <v>0</v>
      </c>
      <c r="Q123" s="153">
        <f t="shared" si="14"/>
        <v>-1206.7920110718301</v>
      </c>
      <c r="S123" s="152">
        <v>0.71875</v>
      </c>
      <c r="T123" s="153">
        <v>3021.9437664300999</v>
      </c>
      <c r="U123" s="153">
        <v>3111.2071470759802</v>
      </c>
      <c r="V123" s="153">
        <v>24.0537452480586</v>
      </c>
      <c r="W123" s="153">
        <v>384.75045835086598</v>
      </c>
      <c r="X123" s="153">
        <v>162.71998140160099</v>
      </c>
      <c r="Y123" s="153">
        <v>0</v>
      </c>
      <c r="Z123" s="153">
        <v>681.38449808978805</v>
      </c>
      <c r="AA123" s="153">
        <v>6.1101914365337899</v>
      </c>
      <c r="AB123" s="153">
        <v>-796.61566467000898</v>
      </c>
      <c r="AC123" s="153">
        <v>0</v>
      </c>
      <c r="AD123" s="153">
        <v>-522.82812512054295</v>
      </c>
      <c r="AE123" s="153">
        <v>6595.5541233629201</v>
      </c>
      <c r="AF123" s="153">
        <v>6072.7259982423802</v>
      </c>
      <c r="AG123" s="153">
        <f t="shared" si="15"/>
        <v>6595.5541233629201</v>
      </c>
      <c r="AH123" s="153">
        <f t="shared" si="16"/>
        <v>0</v>
      </c>
      <c r="AI123" s="153">
        <f t="shared" si="17"/>
        <v>-796.61566467000898</v>
      </c>
      <c r="AK123" s="152">
        <v>0.71875</v>
      </c>
      <c r="AL123" s="147">
        <v>3600.02230988883</v>
      </c>
      <c r="AM123" s="147">
        <v>2720.8745581944199</v>
      </c>
      <c r="AN123" s="147">
        <v>0</v>
      </c>
      <c r="AO123" s="147">
        <v>365.69592284027698</v>
      </c>
      <c r="AP123" s="147">
        <v>116.18347633175701</v>
      </c>
      <c r="AQ123" s="147">
        <v>0</v>
      </c>
      <c r="AR123" s="147">
        <v>688.14245239893705</v>
      </c>
      <c r="AS123" s="147">
        <v>23.339087971137602</v>
      </c>
      <c r="AT123" s="147">
        <v>-896.16810589889496</v>
      </c>
      <c r="AU123" s="147">
        <v>0</v>
      </c>
      <c r="AV123" s="147">
        <v>-491.52204542535799</v>
      </c>
      <c r="AW123" s="147">
        <v>6618.0897017264697</v>
      </c>
      <c r="AX123" s="147">
        <v>6126.5676563011102</v>
      </c>
      <c r="AY123" s="147">
        <f t="shared" si="18"/>
        <v>6618.0897017264697</v>
      </c>
      <c r="AZ123" s="153">
        <f t="shared" si="19"/>
        <v>0</v>
      </c>
      <c r="BA123" s="153">
        <f t="shared" si="20"/>
        <v>-896.16810589889496</v>
      </c>
    </row>
    <row r="124" spans="1:53" s="147" customFormat="1" x14ac:dyDescent="0.2">
      <c r="A124" s="152">
        <v>0.72916666666666696</v>
      </c>
      <c r="B124" s="153">
        <v>3081.2106607427199</v>
      </c>
      <c r="C124" s="153">
        <v>3818.0556900639599</v>
      </c>
      <c r="D124" s="153">
        <v>24.0653175489687</v>
      </c>
      <c r="E124" s="153">
        <v>473.41308365731402</v>
      </c>
      <c r="F124" s="153">
        <v>214.23625466767999</v>
      </c>
      <c r="G124" s="153">
        <v>0</v>
      </c>
      <c r="H124" s="153">
        <v>461.72883031618699</v>
      </c>
      <c r="I124" s="153">
        <v>150.483090659482</v>
      </c>
      <c r="J124" s="153">
        <v>-1184.8900291669199</v>
      </c>
      <c r="K124" s="153">
        <v>0</v>
      </c>
      <c r="L124" s="153">
        <v>-565.99608598308305</v>
      </c>
      <c r="M124" s="153">
        <v>7038.3028984893999</v>
      </c>
      <c r="N124" s="153">
        <v>6472.3068125063201</v>
      </c>
      <c r="O124" s="153">
        <f t="shared" si="12"/>
        <v>7038.3028984893999</v>
      </c>
      <c r="P124" s="153">
        <f t="shared" si="13"/>
        <v>0</v>
      </c>
      <c r="Q124" s="153">
        <f t="shared" si="14"/>
        <v>-1184.8900291669199</v>
      </c>
      <c r="S124" s="152">
        <v>0.72916666666666696</v>
      </c>
      <c r="T124" s="153">
        <v>3020.1768234886299</v>
      </c>
      <c r="U124" s="153">
        <v>3153.6909267936098</v>
      </c>
      <c r="V124" s="153">
        <v>24.020438783804799</v>
      </c>
      <c r="W124" s="153">
        <v>385.68187719269798</v>
      </c>
      <c r="X124" s="153">
        <v>162.71998140160099</v>
      </c>
      <c r="Y124" s="153">
        <v>0</v>
      </c>
      <c r="Z124" s="153">
        <v>584.84552682743004</v>
      </c>
      <c r="AA124" s="153">
        <v>7.3817902199752501</v>
      </c>
      <c r="AB124" s="153">
        <v>-760.30942871726995</v>
      </c>
      <c r="AC124" s="153">
        <v>0</v>
      </c>
      <c r="AD124" s="153">
        <v>-526.50297798353597</v>
      </c>
      <c r="AE124" s="153">
        <v>6578.2079359904801</v>
      </c>
      <c r="AF124" s="153">
        <v>6051.7049580069497</v>
      </c>
      <c r="AG124" s="153">
        <f t="shared" si="15"/>
        <v>6578.2079359904801</v>
      </c>
      <c r="AH124" s="153">
        <f t="shared" si="16"/>
        <v>0</v>
      </c>
      <c r="AI124" s="153">
        <f t="shared" si="17"/>
        <v>-760.30942871726995</v>
      </c>
      <c r="AK124" s="152">
        <v>0.72916666666666696</v>
      </c>
      <c r="AL124" s="147">
        <v>3600.4890718540601</v>
      </c>
      <c r="AM124" s="147">
        <v>2763.55601838648</v>
      </c>
      <c r="AN124" s="147">
        <v>0</v>
      </c>
      <c r="AO124" s="147">
        <v>366.03117766344002</v>
      </c>
      <c r="AP124" s="147">
        <v>116.18347633175701</v>
      </c>
      <c r="AQ124" s="147">
        <v>0</v>
      </c>
      <c r="AR124" s="147">
        <v>614.86761112738395</v>
      </c>
      <c r="AS124" s="147">
        <v>26.636145641626701</v>
      </c>
      <c r="AT124" s="147">
        <v>-870.68861811569604</v>
      </c>
      <c r="AU124" s="147">
        <v>0</v>
      </c>
      <c r="AV124" s="147">
        <v>-495.17005728478199</v>
      </c>
      <c r="AW124" s="147">
        <v>6617.0748828890501</v>
      </c>
      <c r="AX124" s="147">
        <v>6121.9048256042697</v>
      </c>
      <c r="AY124" s="147">
        <f t="shared" si="18"/>
        <v>6617.0748828890501</v>
      </c>
      <c r="AZ124" s="153">
        <f t="shared" si="19"/>
        <v>0</v>
      </c>
      <c r="BA124" s="153">
        <f t="shared" si="20"/>
        <v>-870.68861811569604</v>
      </c>
    </row>
    <row r="125" spans="1:53" s="147" customFormat="1" x14ac:dyDescent="0.2">
      <c r="A125" s="152">
        <v>0.73958333333333304</v>
      </c>
      <c r="B125" s="153">
        <v>3079.6569702018701</v>
      </c>
      <c r="C125" s="153">
        <v>3797.8502637442898</v>
      </c>
      <c r="D125" s="153">
        <v>23.96504564752</v>
      </c>
      <c r="E125" s="153">
        <v>471.756732448425</v>
      </c>
      <c r="F125" s="153">
        <v>220.133511790048</v>
      </c>
      <c r="G125" s="153">
        <v>62.688802971171</v>
      </c>
      <c r="H125" s="153">
        <v>357.67905654659302</v>
      </c>
      <c r="I125" s="153">
        <v>145.446196804766</v>
      </c>
      <c r="J125" s="153">
        <v>-1151.8952904228599</v>
      </c>
      <c r="K125" s="153">
        <v>0</v>
      </c>
      <c r="L125" s="153">
        <v>-563.93168361074197</v>
      </c>
      <c r="M125" s="153">
        <v>7007.2812897318199</v>
      </c>
      <c r="N125" s="153">
        <v>6443.3496061210799</v>
      </c>
      <c r="O125" s="153">
        <f t="shared" si="12"/>
        <v>7007.2812897318199</v>
      </c>
      <c r="P125" s="153">
        <f t="shared" si="13"/>
        <v>0</v>
      </c>
      <c r="Q125" s="153">
        <f t="shared" si="14"/>
        <v>-1151.8952904228599</v>
      </c>
      <c r="S125" s="152">
        <v>0.73958333333333304</v>
      </c>
      <c r="T125" s="153">
        <v>3021.3637006069298</v>
      </c>
      <c r="U125" s="153">
        <v>3268.8295391236002</v>
      </c>
      <c r="V125" s="153">
        <v>24.040422713178302</v>
      </c>
      <c r="W125" s="153">
        <v>388.85464533402097</v>
      </c>
      <c r="X125" s="153">
        <v>162.71998140160099</v>
      </c>
      <c r="Y125" s="153">
        <v>0</v>
      </c>
      <c r="Z125" s="153">
        <v>490.72826421377601</v>
      </c>
      <c r="AA125" s="153">
        <v>6.9298180203118198</v>
      </c>
      <c r="AB125" s="153">
        <v>-795.09525286954295</v>
      </c>
      <c r="AC125" s="153">
        <v>0</v>
      </c>
      <c r="AD125" s="153">
        <v>-537.94292929625396</v>
      </c>
      <c r="AE125" s="153">
        <v>6568.3711185438697</v>
      </c>
      <c r="AF125" s="153">
        <v>6030.4281892476201</v>
      </c>
      <c r="AG125" s="153">
        <f t="shared" si="15"/>
        <v>6568.3711185438697</v>
      </c>
      <c r="AH125" s="153">
        <f t="shared" si="16"/>
        <v>0</v>
      </c>
      <c r="AI125" s="153">
        <f t="shared" si="17"/>
        <v>-795.09525286954295</v>
      </c>
      <c r="AK125" s="152">
        <v>0.73958333333333304</v>
      </c>
      <c r="AL125" s="147">
        <v>3601.5226162056401</v>
      </c>
      <c r="AM125" s="147">
        <v>2814.6194889664398</v>
      </c>
      <c r="AN125" s="147">
        <v>0</v>
      </c>
      <c r="AO125" s="147">
        <v>365.806000894318</v>
      </c>
      <c r="AP125" s="147">
        <v>116.142352021368</v>
      </c>
      <c r="AQ125" s="147">
        <v>0</v>
      </c>
      <c r="AR125" s="147">
        <v>522.13667906616899</v>
      </c>
      <c r="AS125" s="147">
        <v>29.748040970394602</v>
      </c>
      <c r="AT125" s="147">
        <v>-841.92901841620903</v>
      </c>
      <c r="AU125" s="147">
        <v>0</v>
      </c>
      <c r="AV125" s="147">
        <v>-499.46887691747003</v>
      </c>
      <c r="AW125" s="147">
        <v>6608.0461597081203</v>
      </c>
      <c r="AX125" s="147">
        <v>6108.5772827906503</v>
      </c>
      <c r="AY125" s="147">
        <f t="shared" si="18"/>
        <v>6608.0461597081203</v>
      </c>
      <c r="AZ125" s="153">
        <f t="shared" si="19"/>
        <v>0</v>
      </c>
      <c r="BA125" s="153">
        <f t="shared" si="20"/>
        <v>-841.92901841620903</v>
      </c>
    </row>
    <row r="126" spans="1:53" s="147" customFormat="1" x14ac:dyDescent="0.2">
      <c r="A126" s="152">
        <v>0.75</v>
      </c>
      <c r="B126" s="153">
        <v>3081.1039643764502</v>
      </c>
      <c r="C126" s="153">
        <v>3934.18061643377</v>
      </c>
      <c r="D126" s="153">
        <v>24.152220416069099</v>
      </c>
      <c r="E126" s="153">
        <v>497.26493527009802</v>
      </c>
      <c r="F126" s="153">
        <v>308.89949738047397</v>
      </c>
      <c r="G126" s="153">
        <v>461.47812709499499</v>
      </c>
      <c r="H126" s="153">
        <v>280.40769938590199</v>
      </c>
      <c r="I126" s="153">
        <v>150.02050856202999</v>
      </c>
      <c r="J126" s="153">
        <v>-1645.02505190334</v>
      </c>
      <c r="K126" s="153">
        <v>0</v>
      </c>
      <c r="L126" s="153">
        <v>-583.77109041665994</v>
      </c>
      <c r="M126" s="153">
        <v>7092.4825170164404</v>
      </c>
      <c r="N126" s="153">
        <v>6508.7114265997798</v>
      </c>
      <c r="O126" s="153">
        <f t="shared" si="12"/>
        <v>7092.4825170164404</v>
      </c>
      <c r="P126" s="153">
        <f t="shared" si="13"/>
        <v>0</v>
      </c>
      <c r="Q126" s="153">
        <f t="shared" si="14"/>
        <v>-1645.02505190334</v>
      </c>
      <c r="S126" s="152">
        <v>0.75</v>
      </c>
      <c r="T126" s="153">
        <v>3020.9702507852398</v>
      </c>
      <c r="U126" s="153">
        <v>3295.0112171477699</v>
      </c>
      <c r="V126" s="153">
        <v>24.1070353875796</v>
      </c>
      <c r="W126" s="153">
        <v>415.26410138882198</v>
      </c>
      <c r="X126" s="153">
        <v>165.867444063672</v>
      </c>
      <c r="Y126" s="153">
        <v>0</v>
      </c>
      <c r="Z126" s="153">
        <v>399.70190318065499</v>
      </c>
      <c r="AA126" s="153">
        <v>8.4215113219421003</v>
      </c>
      <c r="AB126" s="153">
        <v>-693.39824075769297</v>
      </c>
      <c r="AC126" s="153">
        <v>0</v>
      </c>
      <c r="AD126" s="153">
        <v>-541.69119257894499</v>
      </c>
      <c r="AE126" s="153">
        <v>6635.9452225179903</v>
      </c>
      <c r="AF126" s="153">
        <v>6094.2540299390403</v>
      </c>
      <c r="AG126" s="153">
        <f t="shared" si="15"/>
        <v>6635.9452225179903</v>
      </c>
      <c r="AH126" s="153">
        <f t="shared" si="16"/>
        <v>0</v>
      </c>
      <c r="AI126" s="153">
        <f t="shared" si="17"/>
        <v>-693.39824075769297</v>
      </c>
      <c r="AK126" s="152">
        <v>0.75</v>
      </c>
      <c r="AL126" s="147">
        <v>3603.1296500421199</v>
      </c>
      <c r="AM126" s="147">
        <v>2985.54777704244</v>
      </c>
      <c r="AN126" s="147">
        <v>0</v>
      </c>
      <c r="AO126" s="147">
        <v>380.64712593870502</v>
      </c>
      <c r="AP126" s="147">
        <v>113.95691642606501</v>
      </c>
      <c r="AQ126" s="147">
        <v>0</v>
      </c>
      <c r="AR126" s="147">
        <v>435.05153735763099</v>
      </c>
      <c r="AS126" s="147">
        <v>25.367128719333699</v>
      </c>
      <c r="AT126" s="147">
        <v>-932.14938701839606</v>
      </c>
      <c r="AU126" s="147">
        <v>0</v>
      </c>
      <c r="AV126" s="147">
        <v>-516.24479887547795</v>
      </c>
      <c r="AW126" s="147">
        <v>6611.5507485078997</v>
      </c>
      <c r="AX126" s="147">
        <v>6095.3059496324204</v>
      </c>
      <c r="AY126" s="147">
        <f t="shared" si="18"/>
        <v>6611.5507485078997</v>
      </c>
      <c r="AZ126" s="153">
        <f t="shared" si="19"/>
        <v>0</v>
      </c>
      <c r="BA126" s="153">
        <f t="shared" si="20"/>
        <v>-932.14938701839606</v>
      </c>
    </row>
    <row r="127" spans="1:53" s="147" customFormat="1" x14ac:dyDescent="0.2">
      <c r="A127" s="152">
        <v>0.76041666666666696</v>
      </c>
      <c r="B127" s="153">
        <v>3082.9110465775202</v>
      </c>
      <c r="C127" s="153">
        <v>4033.8635209415102</v>
      </c>
      <c r="D127" s="153">
        <v>24.145535580138301</v>
      </c>
      <c r="E127" s="153">
        <v>503.53140129600001</v>
      </c>
      <c r="F127" s="153">
        <v>326.08788317241101</v>
      </c>
      <c r="G127" s="153">
        <v>533.76563792317097</v>
      </c>
      <c r="H127" s="153">
        <v>203.492000768943</v>
      </c>
      <c r="I127" s="153">
        <v>145.38444627560801</v>
      </c>
      <c r="J127" s="153">
        <v>-1737.5509713823899</v>
      </c>
      <c r="K127" s="153">
        <v>0</v>
      </c>
      <c r="L127" s="153">
        <v>-594.171718458339</v>
      </c>
      <c r="M127" s="153">
        <v>7115.6305011529203</v>
      </c>
      <c r="N127" s="153">
        <v>6521.4587826945799</v>
      </c>
      <c r="O127" s="153">
        <f t="shared" si="12"/>
        <v>7115.6305011529203</v>
      </c>
      <c r="P127" s="153">
        <f t="shared" si="13"/>
        <v>0</v>
      </c>
      <c r="Q127" s="153">
        <f t="shared" si="14"/>
        <v>-1737.5509713823899</v>
      </c>
      <c r="S127" s="152">
        <v>0.76041666666666696</v>
      </c>
      <c r="T127" s="153">
        <v>3016.4895947293999</v>
      </c>
      <c r="U127" s="153">
        <v>3389.0499443917902</v>
      </c>
      <c r="V127" s="153">
        <v>23.9937938410974</v>
      </c>
      <c r="W127" s="153">
        <v>428.50877916280001</v>
      </c>
      <c r="X127" s="153">
        <v>165.824426677204</v>
      </c>
      <c r="Y127" s="153">
        <v>0</v>
      </c>
      <c r="Z127" s="153">
        <v>311.66663219357599</v>
      </c>
      <c r="AA127" s="153">
        <v>10.2576897793437</v>
      </c>
      <c r="AB127" s="153">
        <v>-615.55287310771496</v>
      </c>
      <c r="AC127" s="153">
        <v>0</v>
      </c>
      <c r="AD127" s="153">
        <v>-551.34253110003499</v>
      </c>
      <c r="AE127" s="153">
        <v>6730.2379876674904</v>
      </c>
      <c r="AF127" s="153">
        <v>6178.8954565674603</v>
      </c>
      <c r="AG127" s="153">
        <f t="shared" si="15"/>
        <v>6730.2379876674904</v>
      </c>
      <c r="AH127" s="153">
        <f t="shared" si="16"/>
        <v>0</v>
      </c>
      <c r="AI127" s="153">
        <f t="shared" si="17"/>
        <v>-615.55287310771496</v>
      </c>
      <c r="AK127" s="152">
        <v>0.76041666666666696</v>
      </c>
      <c r="AL127" s="147">
        <v>3602.2561155732201</v>
      </c>
      <c r="AM127" s="147">
        <v>3100.2948946176102</v>
      </c>
      <c r="AN127" s="147">
        <v>0</v>
      </c>
      <c r="AO127" s="147">
        <v>387.70485157849703</v>
      </c>
      <c r="AP127" s="147">
        <v>113.95691642606501</v>
      </c>
      <c r="AQ127" s="147">
        <v>0</v>
      </c>
      <c r="AR127" s="147">
        <v>367.79867194622199</v>
      </c>
      <c r="AS127" s="147">
        <v>25.308563281481302</v>
      </c>
      <c r="AT127" s="147">
        <v>-932.61241376942098</v>
      </c>
      <c r="AU127" s="147">
        <v>0</v>
      </c>
      <c r="AV127" s="147">
        <v>-527.19489591846695</v>
      </c>
      <c r="AW127" s="147">
        <v>6664.7075996536796</v>
      </c>
      <c r="AX127" s="147">
        <v>6137.5127037352104</v>
      </c>
      <c r="AY127" s="147">
        <f t="shared" si="18"/>
        <v>6664.7075996536796</v>
      </c>
      <c r="AZ127" s="153">
        <f t="shared" si="19"/>
        <v>0</v>
      </c>
      <c r="BA127" s="153">
        <f t="shared" si="20"/>
        <v>-932.61241376942098</v>
      </c>
    </row>
    <row r="128" spans="1:53" s="147" customFormat="1" x14ac:dyDescent="0.2">
      <c r="A128" s="152">
        <v>0.77083333333333304</v>
      </c>
      <c r="B128" s="153">
        <v>3083.1244067509201</v>
      </c>
      <c r="C128" s="153">
        <v>4071.5559851175799</v>
      </c>
      <c r="D128" s="153">
        <v>24.098741728622699</v>
      </c>
      <c r="E128" s="153">
        <v>501.72159435802098</v>
      </c>
      <c r="F128" s="153">
        <v>326.87859050676599</v>
      </c>
      <c r="G128" s="153">
        <v>542.25438635771002</v>
      </c>
      <c r="H128" s="153">
        <v>136.54866664481301</v>
      </c>
      <c r="I128" s="153">
        <v>143.27615016596999</v>
      </c>
      <c r="J128" s="153">
        <v>-1709.4488729500599</v>
      </c>
      <c r="K128" s="153">
        <v>0</v>
      </c>
      <c r="L128" s="153">
        <v>-597.27543697745898</v>
      </c>
      <c r="M128" s="153">
        <v>7120.0096486803404</v>
      </c>
      <c r="N128" s="153">
        <v>6522.7342117028802</v>
      </c>
      <c r="O128" s="153">
        <f t="shared" si="12"/>
        <v>7120.0096486803404</v>
      </c>
      <c r="P128" s="153">
        <f t="shared" si="13"/>
        <v>0</v>
      </c>
      <c r="Q128" s="153">
        <f t="shared" si="14"/>
        <v>-1709.4488729500599</v>
      </c>
      <c r="S128" s="152">
        <v>0.77083333333333304</v>
      </c>
      <c r="T128" s="153">
        <v>3012.5089797005598</v>
      </c>
      <c r="U128" s="153">
        <v>3443.7976961253999</v>
      </c>
      <c r="V128" s="153">
        <v>23.980471306217201</v>
      </c>
      <c r="W128" s="153">
        <v>429.71905672928898</v>
      </c>
      <c r="X128" s="153">
        <v>165.824426677204</v>
      </c>
      <c r="Y128" s="153">
        <v>0</v>
      </c>
      <c r="Z128" s="153">
        <v>235.52507582021599</v>
      </c>
      <c r="AA128" s="153">
        <v>12.246834533941399</v>
      </c>
      <c r="AB128" s="153">
        <v>-577.02332830998103</v>
      </c>
      <c r="AC128" s="153">
        <v>0</v>
      </c>
      <c r="AD128" s="153">
        <v>-556.31664244537501</v>
      </c>
      <c r="AE128" s="153">
        <v>6746.5792125828502</v>
      </c>
      <c r="AF128" s="153">
        <v>6190.26257013748</v>
      </c>
      <c r="AG128" s="153">
        <f t="shared" si="15"/>
        <v>6746.5792125828502</v>
      </c>
      <c r="AH128" s="153">
        <f t="shared" si="16"/>
        <v>0</v>
      </c>
      <c r="AI128" s="153">
        <f t="shared" si="17"/>
        <v>-577.02332830998103</v>
      </c>
      <c r="AK128" s="152">
        <v>0.77083333333333304</v>
      </c>
      <c r="AL128" s="147">
        <v>3601.39593018397</v>
      </c>
      <c r="AM128" s="147">
        <v>3231.10392462041</v>
      </c>
      <c r="AN128" s="147">
        <v>0</v>
      </c>
      <c r="AO128" s="147">
        <v>387.02372251752701</v>
      </c>
      <c r="AP128" s="147">
        <v>113.95691642606501</v>
      </c>
      <c r="AQ128" s="147">
        <v>0</v>
      </c>
      <c r="AR128" s="147">
        <v>290.66269267202102</v>
      </c>
      <c r="AS128" s="147">
        <v>25.7513762715901</v>
      </c>
      <c r="AT128" s="147">
        <v>-891.50761553007305</v>
      </c>
      <c r="AU128" s="147">
        <v>0</v>
      </c>
      <c r="AV128" s="147">
        <v>-539.11704882867195</v>
      </c>
      <c r="AW128" s="147">
        <v>6758.3869471615099</v>
      </c>
      <c r="AX128" s="147">
        <v>6219.2698983328401</v>
      </c>
      <c r="AY128" s="147">
        <f t="shared" si="18"/>
        <v>6758.3869471615099</v>
      </c>
      <c r="AZ128" s="153">
        <f t="shared" si="19"/>
        <v>0</v>
      </c>
      <c r="BA128" s="153">
        <f t="shared" si="20"/>
        <v>-891.50761553007305</v>
      </c>
    </row>
    <row r="129" spans="1:53" s="147" customFormat="1" x14ac:dyDescent="0.2">
      <c r="A129" s="152">
        <v>0.78125</v>
      </c>
      <c r="B129" s="153">
        <v>3083.5711672604898</v>
      </c>
      <c r="C129" s="153">
        <v>4088.2610762997801</v>
      </c>
      <c r="D129" s="153">
        <v>24.098741728622699</v>
      </c>
      <c r="E129" s="153">
        <v>502.15754644672103</v>
      </c>
      <c r="F129" s="153">
        <v>327.41875891833001</v>
      </c>
      <c r="G129" s="153">
        <v>537.72378222678003</v>
      </c>
      <c r="H129" s="153">
        <v>86.199766096731594</v>
      </c>
      <c r="I129" s="153">
        <v>131.644838736655</v>
      </c>
      <c r="J129" s="153">
        <v>-1676.72430492027</v>
      </c>
      <c r="K129" s="153">
        <v>0</v>
      </c>
      <c r="L129" s="153">
        <v>-598.35724848923996</v>
      </c>
      <c r="M129" s="153">
        <v>7104.3513727938298</v>
      </c>
      <c r="N129" s="153">
        <v>6505.9941243045896</v>
      </c>
      <c r="O129" s="153">
        <f t="shared" si="12"/>
        <v>7104.3513727938298</v>
      </c>
      <c r="P129" s="153">
        <f t="shared" si="13"/>
        <v>0</v>
      </c>
      <c r="Q129" s="153">
        <f t="shared" si="14"/>
        <v>-1676.72430492027</v>
      </c>
      <c r="S129" s="152">
        <v>0.78125</v>
      </c>
      <c r="T129" s="153">
        <v>3009.3618857585998</v>
      </c>
      <c r="U129" s="153">
        <v>3449.0719657107202</v>
      </c>
      <c r="V129" s="153">
        <v>24.000455108537601</v>
      </c>
      <c r="W129" s="153">
        <v>431.322894027762</v>
      </c>
      <c r="X129" s="153">
        <v>170.25035554124199</v>
      </c>
      <c r="Y129" s="153">
        <v>160.56295000327501</v>
      </c>
      <c r="Z129" s="153">
        <v>172.14655018874299</v>
      </c>
      <c r="AA129" s="153">
        <v>14.352137782612701</v>
      </c>
      <c r="AB129" s="153">
        <v>-653.78100551131797</v>
      </c>
      <c r="AC129" s="153">
        <v>0</v>
      </c>
      <c r="AD129" s="153">
        <v>-558.40013222090602</v>
      </c>
      <c r="AE129" s="153">
        <v>6777.2881886101704</v>
      </c>
      <c r="AF129" s="153">
        <v>6218.8880563892699</v>
      </c>
      <c r="AG129" s="153">
        <f t="shared" si="15"/>
        <v>6777.2881886101704</v>
      </c>
      <c r="AH129" s="153">
        <f t="shared" si="16"/>
        <v>0</v>
      </c>
      <c r="AI129" s="153">
        <f t="shared" si="17"/>
        <v>-653.78100551131797</v>
      </c>
      <c r="AK129" s="152">
        <v>0.78125</v>
      </c>
      <c r="AL129" s="147">
        <v>3601.3226079221299</v>
      </c>
      <c r="AM129" s="147">
        <v>3304.1967920658299</v>
      </c>
      <c r="AN129" s="147">
        <v>0</v>
      </c>
      <c r="AO129" s="147">
        <v>391.72077317094602</v>
      </c>
      <c r="AP129" s="147">
        <v>117.934219526443</v>
      </c>
      <c r="AQ129" s="147">
        <v>0</v>
      </c>
      <c r="AR129" s="147">
        <v>217.83816731007201</v>
      </c>
      <c r="AS129" s="147">
        <v>21.8655102799747</v>
      </c>
      <c r="AT129" s="147">
        <v>-898.56561696743904</v>
      </c>
      <c r="AU129" s="147">
        <v>0</v>
      </c>
      <c r="AV129" s="147">
        <v>-545.88044327284103</v>
      </c>
      <c r="AW129" s="147">
        <v>6756.3124533079499</v>
      </c>
      <c r="AX129" s="147">
        <v>6210.4320100351097</v>
      </c>
      <c r="AY129" s="147">
        <f t="shared" si="18"/>
        <v>6756.3124533079499</v>
      </c>
      <c r="AZ129" s="153">
        <f t="shared" si="19"/>
        <v>0</v>
      </c>
      <c r="BA129" s="153">
        <f t="shared" si="20"/>
        <v>-898.56561696743904</v>
      </c>
    </row>
    <row r="130" spans="1:53" s="147" customFormat="1" x14ac:dyDescent="0.2">
      <c r="A130" s="152">
        <v>0.79166666666666696</v>
      </c>
      <c r="B130" s="153">
        <v>3085.9983549372901</v>
      </c>
      <c r="C130" s="153">
        <v>3986.5881512605001</v>
      </c>
      <c r="D130" s="153">
        <v>24.1054265645535</v>
      </c>
      <c r="E130" s="153">
        <v>502.35159758870498</v>
      </c>
      <c r="F130" s="153">
        <v>347.84096362446098</v>
      </c>
      <c r="G130" s="153">
        <v>563.55434700788101</v>
      </c>
      <c r="H130" s="153">
        <v>49.5103086650888</v>
      </c>
      <c r="I130" s="153">
        <v>120.33574926643099</v>
      </c>
      <c r="J130" s="153">
        <v>-1550.49587124046</v>
      </c>
      <c r="K130" s="153">
        <v>0</v>
      </c>
      <c r="L130" s="153">
        <v>-588.91012015313299</v>
      </c>
      <c r="M130" s="153">
        <v>7129.7890276744502</v>
      </c>
      <c r="N130" s="153">
        <v>6540.8789075213199</v>
      </c>
      <c r="O130" s="153">
        <f t="shared" si="12"/>
        <v>7129.7890276744502</v>
      </c>
      <c r="P130" s="153">
        <f t="shared" si="13"/>
        <v>0</v>
      </c>
      <c r="Q130" s="153">
        <f t="shared" si="14"/>
        <v>-1550.49587124046</v>
      </c>
      <c r="S130" s="152">
        <v>0.79166666666666696</v>
      </c>
      <c r="T130" s="153">
        <v>3009.4085560374101</v>
      </c>
      <c r="U130" s="153">
        <v>3384.8914548963899</v>
      </c>
      <c r="V130" s="153">
        <v>24.073729050379001</v>
      </c>
      <c r="W130" s="153">
        <v>440.43064796647599</v>
      </c>
      <c r="X130" s="153">
        <v>205.44375725566101</v>
      </c>
      <c r="Y130" s="153">
        <v>220.597931004125</v>
      </c>
      <c r="Z130" s="153">
        <v>128.04961448172099</v>
      </c>
      <c r="AA130" s="153">
        <v>15.555140754492101</v>
      </c>
      <c r="AB130" s="153">
        <v>-581.12279697805502</v>
      </c>
      <c r="AC130" s="153">
        <v>0</v>
      </c>
      <c r="AD130" s="153">
        <v>-553.128818856978</v>
      </c>
      <c r="AE130" s="153">
        <v>6847.3280344686</v>
      </c>
      <c r="AF130" s="153">
        <v>6294.1992156116203</v>
      </c>
      <c r="AG130" s="153">
        <f t="shared" si="15"/>
        <v>6847.3280344686</v>
      </c>
      <c r="AH130" s="153">
        <f t="shared" si="16"/>
        <v>0</v>
      </c>
      <c r="AI130" s="153">
        <f t="shared" si="17"/>
        <v>-581.12279697805502</v>
      </c>
      <c r="AK130" s="152">
        <v>0.79166666666666696</v>
      </c>
      <c r="AL130" s="147">
        <v>3598.4353322305401</v>
      </c>
      <c r="AM130" s="147">
        <v>3330.2852327434098</v>
      </c>
      <c r="AN130" s="147">
        <v>0</v>
      </c>
      <c r="AO130" s="147">
        <v>403.95964126164301</v>
      </c>
      <c r="AP130" s="147">
        <v>155.94883092271999</v>
      </c>
      <c r="AQ130" s="147">
        <v>206.85541817461799</v>
      </c>
      <c r="AR130" s="147">
        <v>164.95685322340799</v>
      </c>
      <c r="AS130" s="147">
        <v>22.790274655968101</v>
      </c>
      <c r="AT130" s="147">
        <v>-1070.8751494508599</v>
      </c>
      <c r="AU130" s="147">
        <v>0</v>
      </c>
      <c r="AV130" s="147">
        <v>-551.51778452099802</v>
      </c>
      <c r="AW130" s="147">
        <v>6812.3564337614398</v>
      </c>
      <c r="AX130" s="147">
        <v>6260.8386492404397</v>
      </c>
      <c r="AY130" s="147">
        <f t="shared" si="18"/>
        <v>6812.3564337614398</v>
      </c>
      <c r="AZ130" s="153">
        <f t="shared" si="19"/>
        <v>0</v>
      </c>
      <c r="BA130" s="153">
        <f t="shared" si="20"/>
        <v>-1070.8751494508599</v>
      </c>
    </row>
    <row r="131" spans="1:53" s="147" customFormat="1" x14ac:dyDescent="0.2">
      <c r="A131" s="152">
        <v>0.80208333333333304</v>
      </c>
      <c r="B131" s="153">
        <v>3084.6847556399198</v>
      </c>
      <c r="C131" s="153">
        <v>4055.28275111311</v>
      </c>
      <c r="D131" s="153">
        <v>24.165590087930699</v>
      </c>
      <c r="E131" s="153">
        <v>502.26050300779298</v>
      </c>
      <c r="F131" s="153">
        <v>351.37278128987901</v>
      </c>
      <c r="G131" s="153">
        <v>559.68823084398605</v>
      </c>
      <c r="H131" s="153">
        <v>26.493606522933899</v>
      </c>
      <c r="I131" s="153">
        <v>111.327984231895</v>
      </c>
      <c r="J131" s="153">
        <v>-1545.49432266761</v>
      </c>
      <c r="K131" s="153">
        <v>0</v>
      </c>
      <c r="L131" s="153">
        <v>-595.07954325122398</v>
      </c>
      <c r="M131" s="153">
        <v>7169.7818800698396</v>
      </c>
      <c r="N131" s="153">
        <v>6574.7023368186101</v>
      </c>
      <c r="O131" s="153">
        <f t="shared" si="12"/>
        <v>7169.7818800698396</v>
      </c>
      <c r="P131" s="153">
        <f t="shared" si="13"/>
        <v>0</v>
      </c>
      <c r="Q131" s="153">
        <f t="shared" si="14"/>
        <v>-1545.49432266761</v>
      </c>
      <c r="S131" s="152">
        <v>0.80208333333333304</v>
      </c>
      <c r="T131" s="153">
        <v>3008.97517520982</v>
      </c>
      <c r="U131" s="153">
        <v>3390.7227477378501</v>
      </c>
      <c r="V131" s="153">
        <v>24.000455108537501</v>
      </c>
      <c r="W131" s="153">
        <v>442.57971468144399</v>
      </c>
      <c r="X131" s="153">
        <v>209.07788364706201</v>
      </c>
      <c r="Y131" s="153">
        <v>241.759633115052</v>
      </c>
      <c r="Z131" s="153">
        <v>99.348061864443295</v>
      </c>
      <c r="AA131" s="153">
        <v>17.138304163289401</v>
      </c>
      <c r="AB131" s="153">
        <v>-602.46203078674296</v>
      </c>
      <c r="AC131" s="153">
        <v>0</v>
      </c>
      <c r="AD131" s="153">
        <v>-553.95267407826702</v>
      </c>
      <c r="AE131" s="153">
        <v>6831.1399447407603</v>
      </c>
      <c r="AF131" s="153">
        <v>6277.1872706624899</v>
      </c>
      <c r="AG131" s="153">
        <f t="shared" si="15"/>
        <v>6831.1399447407603</v>
      </c>
      <c r="AH131" s="153">
        <f t="shared" si="16"/>
        <v>0</v>
      </c>
      <c r="AI131" s="153">
        <f t="shared" si="17"/>
        <v>-602.46203078674296</v>
      </c>
      <c r="AK131" s="152">
        <v>0.80208333333333304</v>
      </c>
      <c r="AL131" s="147">
        <v>3595.9814946431702</v>
      </c>
      <c r="AM131" s="147">
        <v>3345.30339669564</v>
      </c>
      <c r="AN131" s="147">
        <v>0</v>
      </c>
      <c r="AO131" s="147">
        <v>408.65847720091801</v>
      </c>
      <c r="AP131" s="147">
        <v>164.280865261814</v>
      </c>
      <c r="AQ131" s="147">
        <v>225.748273802429</v>
      </c>
      <c r="AR131" s="147">
        <v>125.969524264358</v>
      </c>
      <c r="AS131" s="147">
        <v>22.227544641258199</v>
      </c>
      <c r="AT131" s="147">
        <v>-1077.7258773803101</v>
      </c>
      <c r="AU131" s="147">
        <v>0</v>
      </c>
      <c r="AV131" s="147">
        <v>-553.13269570555701</v>
      </c>
      <c r="AW131" s="147">
        <v>6810.4436991292696</v>
      </c>
      <c r="AX131" s="147">
        <v>6257.3110034237097</v>
      </c>
      <c r="AY131" s="147">
        <f t="shared" si="18"/>
        <v>6810.4436991292696</v>
      </c>
      <c r="AZ131" s="153">
        <f t="shared" si="19"/>
        <v>0</v>
      </c>
      <c r="BA131" s="153">
        <f t="shared" si="20"/>
        <v>-1077.7258773803101</v>
      </c>
    </row>
    <row r="132" spans="1:53" s="147" customFormat="1" x14ac:dyDescent="0.2">
      <c r="A132" s="152">
        <v>0.8125</v>
      </c>
      <c r="B132" s="153">
        <v>3084.71140531213</v>
      </c>
      <c r="C132" s="153">
        <v>4094.6251079527501</v>
      </c>
      <c r="D132" s="153">
        <v>24.212383939446301</v>
      </c>
      <c r="E132" s="153">
        <v>502.312497082243</v>
      </c>
      <c r="F132" s="153">
        <v>352.40067798012501</v>
      </c>
      <c r="G132" s="153">
        <v>561.24515100541396</v>
      </c>
      <c r="H132" s="153">
        <v>12.1927127577635</v>
      </c>
      <c r="I132" s="153">
        <v>98.061353518463704</v>
      </c>
      <c r="J132" s="153">
        <v>-1513.0217392434499</v>
      </c>
      <c r="K132" s="153">
        <v>0</v>
      </c>
      <c r="L132" s="153">
        <v>-598.59723013474104</v>
      </c>
      <c r="M132" s="153">
        <v>7216.7395503048901</v>
      </c>
      <c r="N132" s="153">
        <v>6618.14232017015</v>
      </c>
      <c r="O132" s="153">
        <f t="shared" si="12"/>
        <v>7216.7395503048901</v>
      </c>
      <c r="P132" s="153">
        <f t="shared" si="13"/>
        <v>0</v>
      </c>
      <c r="Q132" s="153">
        <f t="shared" si="14"/>
        <v>-1513.0217392434499</v>
      </c>
      <c r="S132" s="152">
        <v>0.8125</v>
      </c>
      <c r="T132" s="153">
        <v>3009.46188419694</v>
      </c>
      <c r="U132" s="153">
        <v>3426.2722995087902</v>
      </c>
      <c r="V132" s="153">
        <v>24.0470839806184</v>
      </c>
      <c r="W132" s="153">
        <v>440.68819625482701</v>
      </c>
      <c r="X132" s="153">
        <v>209.07788364706201</v>
      </c>
      <c r="Y132" s="153">
        <v>241.04195180505599</v>
      </c>
      <c r="Z132" s="153">
        <v>74.595810245219099</v>
      </c>
      <c r="AA132" s="153">
        <v>16.740693380350599</v>
      </c>
      <c r="AB132" s="153">
        <v>-611.021267043894</v>
      </c>
      <c r="AC132" s="153">
        <v>0</v>
      </c>
      <c r="AD132" s="153">
        <v>-557.32899714301595</v>
      </c>
      <c r="AE132" s="153">
        <v>6830.9045359749698</v>
      </c>
      <c r="AF132" s="153">
        <v>6273.5755388319503</v>
      </c>
      <c r="AG132" s="153">
        <f t="shared" si="15"/>
        <v>6830.9045359749698</v>
      </c>
      <c r="AH132" s="153">
        <f t="shared" si="16"/>
        <v>0</v>
      </c>
      <c r="AI132" s="153">
        <f t="shared" si="17"/>
        <v>-611.021267043894</v>
      </c>
      <c r="AK132" s="152">
        <v>0.8125</v>
      </c>
      <c r="AL132" s="147">
        <v>3595.9881529036202</v>
      </c>
      <c r="AM132" s="147">
        <v>3380.5854489697699</v>
      </c>
      <c r="AN132" s="147">
        <v>0</v>
      </c>
      <c r="AO132" s="147">
        <v>410.88972260615299</v>
      </c>
      <c r="AP132" s="147">
        <v>164.207288277294</v>
      </c>
      <c r="AQ132" s="147">
        <v>224.30256159972399</v>
      </c>
      <c r="AR132" s="147">
        <v>102.394922101679</v>
      </c>
      <c r="AS132" s="147">
        <v>17.2181316200354</v>
      </c>
      <c r="AT132" s="147">
        <v>-1077.04040733126</v>
      </c>
      <c r="AU132" s="147">
        <v>0</v>
      </c>
      <c r="AV132" s="147">
        <v>-556.40621616898102</v>
      </c>
      <c r="AW132" s="147">
        <v>6818.5458207470301</v>
      </c>
      <c r="AX132" s="147">
        <v>6262.1396045780402</v>
      </c>
      <c r="AY132" s="147">
        <f t="shared" si="18"/>
        <v>6818.5458207470301</v>
      </c>
      <c r="AZ132" s="153">
        <f t="shared" si="19"/>
        <v>0</v>
      </c>
      <c r="BA132" s="153">
        <f t="shared" si="20"/>
        <v>-1077.04040733126</v>
      </c>
    </row>
    <row r="133" spans="1:53" s="147" customFormat="1" x14ac:dyDescent="0.2">
      <c r="A133" s="152">
        <v>0.82291666666666696</v>
      </c>
      <c r="B133" s="153">
        <v>3084.9647969723501</v>
      </c>
      <c r="C133" s="153">
        <v>4098.7109233985202</v>
      </c>
      <c r="D133" s="153">
        <v>24.158905251999901</v>
      </c>
      <c r="E133" s="153">
        <v>499.96395043939901</v>
      </c>
      <c r="F133" s="153">
        <v>358.17164540504899</v>
      </c>
      <c r="G133" s="153">
        <v>570.93989968296296</v>
      </c>
      <c r="H133" s="153">
        <v>4.24251317741746</v>
      </c>
      <c r="I133" s="153">
        <v>89.815214697265105</v>
      </c>
      <c r="J133" s="153">
        <v>-1466.7072588752501</v>
      </c>
      <c r="K133" s="153">
        <v>0</v>
      </c>
      <c r="L133" s="153">
        <v>-598.88118819951103</v>
      </c>
      <c r="M133" s="153">
        <v>7264.26059014971</v>
      </c>
      <c r="N133" s="153">
        <v>6665.3794019502002</v>
      </c>
      <c r="O133" s="153">
        <f t="shared" si="12"/>
        <v>7264.26059014971</v>
      </c>
      <c r="P133" s="153">
        <f t="shared" si="13"/>
        <v>0</v>
      </c>
      <c r="Q133" s="153">
        <f t="shared" si="14"/>
        <v>-1466.7072588752501</v>
      </c>
      <c r="S133" s="152">
        <v>0.82291666666666696</v>
      </c>
      <c r="T133" s="153">
        <v>3010.5153920810999</v>
      </c>
      <c r="U133" s="153">
        <v>3452.3459178610301</v>
      </c>
      <c r="V133" s="153">
        <v>24.0537452480586</v>
      </c>
      <c r="W133" s="153">
        <v>443.15477187537198</v>
      </c>
      <c r="X133" s="153">
        <v>209.61238713359299</v>
      </c>
      <c r="Y133" s="153">
        <v>240.71274248082901</v>
      </c>
      <c r="Z133" s="153">
        <v>45.767580668369</v>
      </c>
      <c r="AA133" s="153">
        <v>18.351814175653001</v>
      </c>
      <c r="AB133" s="153">
        <v>-601.649555868692</v>
      </c>
      <c r="AC133" s="153">
        <v>0</v>
      </c>
      <c r="AD133" s="153">
        <v>-560.04519626897797</v>
      </c>
      <c r="AE133" s="153">
        <v>6842.8647956553104</v>
      </c>
      <c r="AF133" s="153">
        <v>6282.8195993863301</v>
      </c>
      <c r="AG133" s="153">
        <f t="shared" si="15"/>
        <v>6842.8647956553104</v>
      </c>
      <c r="AH133" s="153">
        <f t="shared" si="16"/>
        <v>0</v>
      </c>
      <c r="AI133" s="153">
        <f t="shared" si="17"/>
        <v>-601.649555868692</v>
      </c>
      <c r="AK133" s="152">
        <v>0.82291666666666696</v>
      </c>
      <c r="AL133" s="147">
        <v>3597.96192828422</v>
      </c>
      <c r="AM133" s="147">
        <v>3439.3228255910799</v>
      </c>
      <c r="AN133" s="147">
        <v>0</v>
      </c>
      <c r="AO133" s="147">
        <v>409.66011972469403</v>
      </c>
      <c r="AP133" s="147">
        <v>168.710149389116</v>
      </c>
      <c r="AQ133" s="147">
        <v>265.66313040802902</v>
      </c>
      <c r="AR133" s="147">
        <v>85.311528866202593</v>
      </c>
      <c r="AS133" s="147">
        <v>15.492504390097499</v>
      </c>
      <c r="AT133" s="147">
        <v>-1133.21123818504</v>
      </c>
      <c r="AU133" s="147">
        <v>0</v>
      </c>
      <c r="AV133" s="147">
        <v>-562.48460699716202</v>
      </c>
      <c r="AW133" s="147">
        <v>6848.9109484683904</v>
      </c>
      <c r="AX133" s="147">
        <v>6286.4263414712304</v>
      </c>
      <c r="AY133" s="147">
        <f t="shared" si="18"/>
        <v>6848.9109484683904</v>
      </c>
      <c r="AZ133" s="153">
        <f t="shared" si="19"/>
        <v>0</v>
      </c>
      <c r="BA133" s="153">
        <f t="shared" si="20"/>
        <v>-1133.21123818504</v>
      </c>
    </row>
    <row r="134" spans="1:53" s="147" customFormat="1" x14ac:dyDescent="0.2">
      <c r="A134" s="152">
        <v>0.83333333333333304</v>
      </c>
      <c r="B134" s="153">
        <v>3085.4582473168998</v>
      </c>
      <c r="C134" s="153">
        <v>4126.2237558237002</v>
      </c>
      <c r="D134" s="153">
        <v>24.125481072345899</v>
      </c>
      <c r="E134" s="153">
        <v>498.97208258047499</v>
      </c>
      <c r="F134" s="153">
        <v>433.354330233599</v>
      </c>
      <c r="G134" s="153">
        <v>498.53016778728602</v>
      </c>
      <c r="H134" s="153">
        <v>3.07008852661663</v>
      </c>
      <c r="I134" s="153">
        <v>81.050472351839304</v>
      </c>
      <c r="J134" s="153">
        <v>-1415.84028815803</v>
      </c>
      <c r="K134" s="153">
        <v>0</v>
      </c>
      <c r="L134" s="153">
        <v>-601.01790758806101</v>
      </c>
      <c r="M134" s="153">
        <v>7334.94433753473</v>
      </c>
      <c r="N134" s="153">
        <v>6733.9264299466704</v>
      </c>
      <c r="O134" s="153">
        <f t="shared" si="12"/>
        <v>7334.94433753473</v>
      </c>
      <c r="P134" s="153">
        <f t="shared" si="13"/>
        <v>0</v>
      </c>
      <c r="Q134" s="153">
        <f t="shared" si="14"/>
        <v>-1415.84028815803</v>
      </c>
      <c r="S134" s="152">
        <v>0.83333333333333304</v>
      </c>
      <c r="T134" s="153">
        <v>3013.74921753526</v>
      </c>
      <c r="U134" s="153">
        <v>3439.1948989399798</v>
      </c>
      <c r="V134" s="153">
        <v>24.040422713178302</v>
      </c>
      <c r="W134" s="153">
        <v>437.913759020817</v>
      </c>
      <c r="X134" s="153">
        <v>217.81211146444099</v>
      </c>
      <c r="Y134" s="153">
        <v>251.87707461101701</v>
      </c>
      <c r="Z134" s="153">
        <v>32.341193729639002</v>
      </c>
      <c r="AA134" s="153">
        <v>21.5558500108075</v>
      </c>
      <c r="AB134" s="153">
        <v>-556.56412422983601</v>
      </c>
      <c r="AC134" s="153">
        <v>0</v>
      </c>
      <c r="AD134" s="153">
        <v>-558.70412861625903</v>
      </c>
      <c r="AE134" s="153">
        <v>6881.9204037953104</v>
      </c>
      <c r="AF134" s="153">
        <v>6323.2162751790502</v>
      </c>
      <c r="AG134" s="153">
        <f t="shared" si="15"/>
        <v>6881.9204037953104</v>
      </c>
      <c r="AH134" s="153">
        <f t="shared" si="16"/>
        <v>0</v>
      </c>
      <c r="AI134" s="153">
        <f t="shared" si="17"/>
        <v>-556.56412422983601</v>
      </c>
      <c r="AK134" s="152">
        <v>0.83333333333333304</v>
      </c>
      <c r="AL134" s="147">
        <v>3598.8887776748602</v>
      </c>
      <c r="AM134" s="147">
        <v>3450.70158325482</v>
      </c>
      <c r="AN134" s="147">
        <v>0</v>
      </c>
      <c r="AO134" s="147">
        <v>403.70703910122398</v>
      </c>
      <c r="AP134" s="147">
        <v>223.657626452389</v>
      </c>
      <c r="AQ134" s="147">
        <v>265.636838077199</v>
      </c>
      <c r="AR134" s="147">
        <v>69.453060596102404</v>
      </c>
      <c r="AS134" s="147">
        <v>14.9572836907208</v>
      </c>
      <c r="AT134" s="147">
        <v>-1213.2894811650301</v>
      </c>
      <c r="AU134" s="147">
        <v>0</v>
      </c>
      <c r="AV134" s="147">
        <v>-563.55095560503401</v>
      </c>
      <c r="AW134" s="147">
        <v>6813.7127276822803</v>
      </c>
      <c r="AX134" s="147">
        <v>6250.1617720772501</v>
      </c>
      <c r="AY134" s="147">
        <f t="shared" si="18"/>
        <v>6813.7127276822803</v>
      </c>
      <c r="AZ134" s="153">
        <f t="shared" si="19"/>
        <v>0</v>
      </c>
      <c r="BA134" s="153">
        <f t="shared" si="20"/>
        <v>-1213.2894811650301</v>
      </c>
    </row>
    <row r="135" spans="1:53" s="147" customFormat="1" x14ac:dyDescent="0.2">
      <c r="A135" s="152">
        <v>0.84375</v>
      </c>
      <c r="B135" s="153">
        <v>3085.61160095901</v>
      </c>
      <c r="C135" s="153">
        <v>4162.1380446126896</v>
      </c>
      <c r="D135" s="153">
        <v>24.185644595723101</v>
      </c>
      <c r="E135" s="153">
        <v>500.57509839475699</v>
      </c>
      <c r="F135" s="153">
        <v>444.401612507062</v>
      </c>
      <c r="G135" s="153">
        <v>493.195007175748</v>
      </c>
      <c r="H135" s="153">
        <v>2.9561898531148301</v>
      </c>
      <c r="I135" s="153">
        <v>79.077932330072798</v>
      </c>
      <c r="J135" s="153">
        <v>-1349.56683806974</v>
      </c>
      <c r="K135" s="153">
        <v>0</v>
      </c>
      <c r="L135" s="153">
        <v>-604.53177762428902</v>
      </c>
      <c r="M135" s="153">
        <v>7442.5742923584403</v>
      </c>
      <c r="N135" s="153">
        <v>6838.0425147341502</v>
      </c>
      <c r="O135" s="153">
        <f t="shared" si="12"/>
        <v>7442.5742923584403</v>
      </c>
      <c r="P135" s="153">
        <f t="shared" si="13"/>
        <v>0</v>
      </c>
      <c r="Q135" s="153">
        <f t="shared" si="14"/>
        <v>-1349.56683806974</v>
      </c>
      <c r="S135" s="152">
        <v>0.84375</v>
      </c>
      <c r="T135" s="153">
        <v>3012.8557266865701</v>
      </c>
      <c r="U135" s="153">
        <v>3436.1903447525101</v>
      </c>
      <c r="V135" s="153">
        <v>24.060406515498698</v>
      </c>
      <c r="W135" s="153">
        <v>439.145647204976</v>
      </c>
      <c r="X135" s="153">
        <v>219.66187940305599</v>
      </c>
      <c r="Y135" s="153">
        <v>269.35702196075999</v>
      </c>
      <c r="Z135" s="153">
        <v>22.4259889467397</v>
      </c>
      <c r="AA135" s="153">
        <v>25.968855966745799</v>
      </c>
      <c r="AB135" s="153">
        <v>-582.79016577960999</v>
      </c>
      <c r="AC135" s="153">
        <v>0</v>
      </c>
      <c r="AD135" s="153">
        <v>-558.64277408784199</v>
      </c>
      <c r="AE135" s="153">
        <v>6866.8757056572504</v>
      </c>
      <c r="AF135" s="153">
        <v>6308.2329315694096</v>
      </c>
      <c r="AG135" s="153">
        <f t="shared" si="15"/>
        <v>6866.8757056572504</v>
      </c>
      <c r="AH135" s="153">
        <f t="shared" si="16"/>
        <v>0</v>
      </c>
      <c r="AI135" s="153">
        <f t="shared" si="17"/>
        <v>-582.79016577960999</v>
      </c>
      <c r="AK135" s="152">
        <v>0.84375</v>
      </c>
      <c r="AL135" s="147">
        <v>3598.4486975895502</v>
      </c>
      <c r="AM135" s="147">
        <v>3471.09087689439</v>
      </c>
      <c r="AN135" s="147">
        <v>0</v>
      </c>
      <c r="AO135" s="147">
        <v>403.32348925944899</v>
      </c>
      <c r="AP135" s="147">
        <v>230.49274925128</v>
      </c>
      <c r="AQ135" s="147">
        <v>267.35198725972703</v>
      </c>
      <c r="AR135" s="147">
        <v>51.730819414015997</v>
      </c>
      <c r="AS135" s="147">
        <v>13.7657607841884</v>
      </c>
      <c r="AT135" s="147">
        <v>-1232.0850563865399</v>
      </c>
      <c r="AU135" s="147">
        <v>0</v>
      </c>
      <c r="AV135" s="147">
        <v>-565.38848527473795</v>
      </c>
      <c r="AW135" s="147">
        <v>6804.1193240660496</v>
      </c>
      <c r="AX135" s="147">
        <v>6238.7308387913099</v>
      </c>
      <c r="AY135" s="147">
        <f t="shared" si="18"/>
        <v>6804.1193240660496</v>
      </c>
      <c r="AZ135" s="153">
        <f t="shared" si="19"/>
        <v>0</v>
      </c>
      <c r="BA135" s="153">
        <f t="shared" si="20"/>
        <v>-1232.0850563865399</v>
      </c>
    </row>
    <row r="136" spans="1:53" s="147" customFormat="1" x14ac:dyDescent="0.2">
      <c r="A136" s="152">
        <v>0.85416666666666696</v>
      </c>
      <c r="B136" s="153">
        <v>3085.4782712001102</v>
      </c>
      <c r="C136" s="153">
        <v>4155.4016950360101</v>
      </c>
      <c r="D136" s="153">
        <v>24.145535580138301</v>
      </c>
      <c r="E136" s="153">
        <v>499.36838637165698</v>
      </c>
      <c r="F136" s="153">
        <v>444.67875962957402</v>
      </c>
      <c r="G136" s="153">
        <v>496.910997171335</v>
      </c>
      <c r="H136" s="153">
        <v>1.53991099928861</v>
      </c>
      <c r="I136" s="153">
        <v>80.938138842489195</v>
      </c>
      <c r="J136" s="153">
        <v>-1414.4854992057101</v>
      </c>
      <c r="K136" s="153">
        <v>0</v>
      </c>
      <c r="L136" s="153">
        <v>-603.87637768371997</v>
      </c>
      <c r="M136" s="153">
        <v>7373.9761956248904</v>
      </c>
      <c r="N136" s="153">
        <v>6770.0998179411699</v>
      </c>
      <c r="O136" s="153">
        <f t="shared" si="12"/>
        <v>7373.9761956248904</v>
      </c>
      <c r="P136" s="153">
        <f t="shared" si="13"/>
        <v>0</v>
      </c>
      <c r="Q136" s="153">
        <f t="shared" si="14"/>
        <v>-1414.4854992057101</v>
      </c>
      <c r="S136" s="152">
        <v>0.85416666666666696</v>
      </c>
      <c r="T136" s="153">
        <v>3014.6693561852799</v>
      </c>
      <c r="U136" s="153">
        <v>3460.6332279090502</v>
      </c>
      <c r="V136" s="153">
        <v>24.020438910857902</v>
      </c>
      <c r="W136" s="153">
        <v>440.04363365251498</v>
      </c>
      <c r="X136" s="153">
        <v>219.52487765801101</v>
      </c>
      <c r="Y136" s="153">
        <v>246.23991022003099</v>
      </c>
      <c r="Z136" s="153">
        <v>17.9434167087582</v>
      </c>
      <c r="AA136" s="153">
        <v>29.561511890118499</v>
      </c>
      <c r="AB136" s="153">
        <v>-594.14332900764805</v>
      </c>
      <c r="AC136" s="153">
        <v>0</v>
      </c>
      <c r="AD136" s="153">
        <v>-561.03974424716</v>
      </c>
      <c r="AE136" s="153">
        <v>6858.4930441269698</v>
      </c>
      <c r="AF136" s="153">
        <v>6297.4532998798104</v>
      </c>
      <c r="AG136" s="153">
        <f t="shared" si="15"/>
        <v>6858.4930441269698</v>
      </c>
      <c r="AH136" s="153">
        <f t="shared" si="16"/>
        <v>0</v>
      </c>
      <c r="AI136" s="153">
        <f t="shared" si="17"/>
        <v>-594.14332900764805</v>
      </c>
      <c r="AK136" s="152">
        <v>0.85416666666666696</v>
      </c>
      <c r="AL136" s="147">
        <v>3595.9615361411702</v>
      </c>
      <c r="AM136" s="147">
        <v>3485.1388421864499</v>
      </c>
      <c r="AN136" s="147">
        <v>0</v>
      </c>
      <c r="AO136" s="147">
        <v>402.93411477075801</v>
      </c>
      <c r="AP136" s="147">
        <v>230.39579362372399</v>
      </c>
      <c r="AQ136" s="147">
        <v>267.39141422468799</v>
      </c>
      <c r="AR136" s="147">
        <v>35.267235244508299</v>
      </c>
      <c r="AS136" s="147">
        <v>14.2014775347024</v>
      </c>
      <c r="AT136" s="147">
        <v>-1273.9800159486799</v>
      </c>
      <c r="AU136" s="147">
        <v>0</v>
      </c>
      <c r="AV136" s="147">
        <v>-566.45884986514397</v>
      </c>
      <c r="AW136" s="147">
        <v>6757.3103977773198</v>
      </c>
      <c r="AX136" s="147">
        <v>6190.8515479121797</v>
      </c>
      <c r="AY136" s="147">
        <f t="shared" si="18"/>
        <v>6757.3103977773198</v>
      </c>
      <c r="AZ136" s="153">
        <f t="shared" si="19"/>
        <v>0</v>
      </c>
      <c r="BA136" s="153">
        <f t="shared" si="20"/>
        <v>-1273.9800159486799</v>
      </c>
    </row>
    <row r="137" spans="1:53" s="147" customFormat="1" x14ac:dyDescent="0.2">
      <c r="A137" s="152">
        <v>0.86458333333333304</v>
      </c>
      <c r="B137" s="153">
        <v>3085.2781951638599</v>
      </c>
      <c r="C137" s="153">
        <v>4097.2884851749704</v>
      </c>
      <c r="D137" s="153">
        <v>24.1054265645535</v>
      </c>
      <c r="E137" s="153">
        <v>500.29720962346897</v>
      </c>
      <c r="F137" s="153">
        <v>444.98531838303302</v>
      </c>
      <c r="G137" s="153">
        <v>496.40832405233402</v>
      </c>
      <c r="H137" s="153">
        <v>0</v>
      </c>
      <c r="I137" s="153">
        <v>82.246716652462396</v>
      </c>
      <c r="J137" s="153">
        <v>-1411.0379932922301</v>
      </c>
      <c r="K137" s="153">
        <v>0</v>
      </c>
      <c r="L137" s="153">
        <v>-598.38328173399896</v>
      </c>
      <c r="M137" s="153">
        <v>7319.5716823224502</v>
      </c>
      <c r="N137" s="153">
        <v>6721.1884005884503</v>
      </c>
      <c r="O137" s="153">
        <f t="shared" si="12"/>
        <v>7319.5716823224502</v>
      </c>
      <c r="P137" s="153">
        <f t="shared" si="13"/>
        <v>0</v>
      </c>
      <c r="Q137" s="153">
        <f t="shared" si="14"/>
        <v>-1411.0379932922301</v>
      </c>
      <c r="S137" s="152">
        <v>0.86458333333333304</v>
      </c>
      <c r="T137" s="153">
        <v>3015.5828206761398</v>
      </c>
      <c r="U137" s="153">
        <v>3438.7294085824101</v>
      </c>
      <c r="V137" s="153">
        <v>24.007116375977699</v>
      </c>
      <c r="W137" s="153">
        <v>436.68168535874298</v>
      </c>
      <c r="X137" s="153">
        <v>218.580762493468</v>
      </c>
      <c r="Y137" s="153">
        <v>223.697462541504</v>
      </c>
      <c r="Z137" s="153">
        <v>16.881413494635201</v>
      </c>
      <c r="AA137" s="153">
        <v>32.991382180658803</v>
      </c>
      <c r="AB137" s="153">
        <v>-487.73487017536797</v>
      </c>
      <c r="AC137" s="153">
        <v>0</v>
      </c>
      <c r="AD137" s="153">
        <v>-558.38089545474202</v>
      </c>
      <c r="AE137" s="153">
        <v>6919.4171815281597</v>
      </c>
      <c r="AF137" s="153">
        <v>6361.0362860734203</v>
      </c>
      <c r="AG137" s="153">
        <f t="shared" si="15"/>
        <v>6919.4171815281597</v>
      </c>
      <c r="AH137" s="153">
        <f t="shared" si="16"/>
        <v>0</v>
      </c>
      <c r="AI137" s="153">
        <f t="shared" si="17"/>
        <v>-487.73487017536797</v>
      </c>
      <c r="AK137" s="152">
        <v>0.86458333333333304</v>
      </c>
      <c r="AL137" s="147">
        <v>3596.4549311482201</v>
      </c>
      <c r="AM137" s="147">
        <v>3484.3667585605099</v>
      </c>
      <c r="AN137" s="147">
        <v>0</v>
      </c>
      <c r="AO137" s="147">
        <v>404.18229919888302</v>
      </c>
      <c r="AP137" s="147">
        <v>230.521677520731</v>
      </c>
      <c r="AQ137" s="147">
        <v>288.45941148994302</v>
      </c>
      <c r="AR137" s="147">
        <v>25.600517230375999</v>
      </c>
      <c r="AS137" s="147">
        <v>14.950913325214399</v>
      </c>
      <c r="AT137" s="147">
        <v>-1300.1523674939699</v>
      </c>
      <c r="AU137" s="147">
        <v>0</v>
      </c>
      <c r="AV137" s="147">
        <v>-566.69357909966698</v>
      </c>
      <c r="AW137" s="147">
        <v>6744.3841409799097</v>
      </c>
      <c r="AX137" s="147">
        <v>6177.6905618802402</v>
      </c>
      <c r="AY137" s="147">
        <f t="shared" si="18"/>
        <v>6744.3841409799097</v>
      </c>
      <c r="AZ137" s="153">
        <f t="shared" si="19"/>
        <v>0</v>
      </c>
      <c r="BA137" s="153">
        <f t="shared" si="20"/>
        <v>-1300.1523674939699</v>
      </c>
    </row>
    <row r="138" spans="1:53" s="147" customFormat="1" x14ac:dyDescent="0.2">
      <c r="A138" s="152">
        <v>0.875</v>
      </c>
      <c r="B138" s="153">
        <v>3085.4982462445701</v>
      </c>
      <c r="C138" s="153">
        <v>4164.8130135480797</v>
      </c>
      <c r="D138" s="153">
        <v>24.219068775377099</v>
      </c>
      <c r="E138" s="153">
        <v>490.707233825402</v>
      </c>
      <c r="F138" s="153">
        <v>435.67543378053898</v>
      </c>
      <c r="G138" s="153">
        <v>479.56353112987603</v>
      </c>
      <c r="H138" s="153">
        <v>0</v>
      </c>
      <c r="I138" s="153">
        <v>80.095491672639795</v>
      </c>
      <c r="J138" s="153">
        <v>-1547.5923455802599</v>
      </c>
      <c r="K138" s="153">
        <v>0</v>
      </c>
      <c r="L138" s="153">
        <v>-603.96901942249303</v>
      </c>
      <c r="M138" s="153">
        <v>7212.9796733962203</v>
      </c>
      <c r="N138" s="153">
        <v>6609.0106539737299</v>
      </c>
      <c r="O138" s="153">
        <f t="shared" si="12"/>
        <v>7212.9796733962203</v>
      </c>
      <c r="P138" s="153">
        <f t="shared" si="13"/>
        <v>0</v>
      </c>
      <c r="Q138" s="153">
        <f t="shared" si="14"/>
        <v>-1547.5923455802599</v>
      </c>
      <c r="S138" s="152">
        <v>0.875</v>
      </c>
      <c r="T138" s="153">
        <v>3015.5227858005701</v>
      </c>
      <c r="U138" s="153">
        <v>3521.71167492208</v>
      </c>
      <c r="V138" s="153">
        <v>24.093712852699301</v>
      </c>
      <c r="W138" s="153">
        <v>433.05191183579501</v>
      </c>
      <c r="X138" s="153">
        <v>204.59712798923201</v>
      </c>
      <c r="Y138" s="153">
        <v>232.13677618981799</v>
      </c>
      <c r="Z138" s="153">
        <v>16.932509762052899</v>
      </c>
      <c r="AA138" s="153">
        <v>35.701380906876999</v>
      </c>
      <c r="AB138" s="153">
        <v>-447.94803032961403</v>
      </c>
      <c r="AC138" s="153">
        <v>0</v>
      </c>
      <c r="AD138" s="153">
        <v>-566.697876364075</v>
      </c>
      <c r="AE138" s="153">
        <v>7035.79984992952</v>
      </c>
      <c r="AF138" s="153">
        <v>6469.1019735654399</v>
      </c>
      <c r="AG138" s="153">
        <f t="shared" si="15"/>
        <v>7035.79984992952</v>
      </c>
      <c r="AH138" s="153">
        <f t="shared" si="16"/>
        <v>0</v>
      </c>
      <c r="AI138" s="153">
        <f t="shared" si="17"/>
        <v>-447.94803032961403</v>
      </c>
      <c r="AK138" s="152">
        <v>0.875</v>
      </c>
      <c r="AL138" s="147">
        <v>3597.7418638225099</v>
      </c>
      <c r="AM138" s="147">
        <v>3584.0307116076601</v>
      </c>
      <c r="AN138" s="147">
        <v>0</v>
      </c>
      <c r="AO138" s="147">
        <v>394.025895405185</v>
      </c>
      <c r="AP138" s="147">
        <v>230.98519993801401</v>
      </c>
      <c r="AQ138" s="147">
        <v>262.37741429316702</v>
      </c>
      <c r="AR138" s="147">
        <v>21.047966865493098</v>
      </c>
      <c r="AS138" s="147">
        <v>16.817582747160699</v>
      </c>
      <c r="AT138" s="147">
        <v>-1350.1597717898601</v>
      </c>
      <c r="AU138" s="147">
        <v>0</v>
      </c>
      <c r="AV138" s="147">
        <v>-575.36668238339905</v>
      </c>
      <c r="AW138" s="147">
        <v>6756.8668628893402</v>
      </c>
      <c r="AX138" s="147">
        <v>6181.5001805059401</v>
      </c>
      <c r="AY138" s="147">
        <f t="shared" si="18"/>
        <v>6756.8668628893402</v>
      </c>
      <c r="AZ138" s="153">
        <f t="shared" si="19"/>
        <v>0</v>
      </c>
      <c r="BA138" s="153">
        <f t="shared" si="20"/>
        <v>-1350.1597717898601</v>
      </c>
    </row>
    <row r="139" spans="1:53" s="147" customFormat="1" x14ac:dyDescent="0.2">
      <c r="A139" s="152">
        <v>0.88541666666666696</v>
      </c>
      <c r="B139" s="153">
        <v>3088.09881144667</v>
      </c>
      <c r="C139" s="153">
        <v>4153.91520601098</v>
      </c>
      <c r="D139" s="153">
        <v>24.132165908276701</v>
      </c>
      <c r="E139" s="153">
        <v>490.590195962461</v>
      </c>
      <c r="F139" s="153">
        <v>435.46077168017399</v>
      </c>
      <c r="G139" s="153">
        <v>491.64797897128801</v>
      </c>
      <c r="H139" s="153">
        <v>0</v>
      </c>
      <c r="I139" s="153">
        <v>73.515543225546296</v>
      </c>
      <c r="J139" s="153">
        <v>-1588.94041527794</v>
      </c>
      <c r="K139" s="153">
        <v>0</v>
      </c>
      <c r="L139" s="153">
        <v>-603.14145810453499</v>
      </c>
      <c r="M139" s="153">
        <v>7168.4202579274597</v>
      </c>
      <c r="N139" s="153">
        <v>6565.2787998229196</v>
      </c>
      <c r="O139" s="153">
        <f t="shared" si="12"/>
        <v>7168.4202579274597</v>
      </c>
      <c r="P139" s="153">
        <f t="shared" si="13"/>
        <v>0</v>
      </c>
      <c r="Q139" s="153">
        <f t="shared" si="14"/>
        <v>-1588.94041527794</v>
      </c>
      <c r="S139" s="152">
        <v>0.88541666666666696</v>
      </c>
      <c r="T139" s="153">
        <v>3016.3162782109298</v>
      </c>
      <c r="U139" s="153">
        <v>3541.1956180080701</v>
      </c>
      <c r="V139" s="153">
        <v>24.153664259660498</v>
      </c>
      <c r="W139" s="153">
        <v>430.525658695895</v>
      </c>
      <c r="X139" s="153">
        <v>202.51734933003101</v>
      </c>
      <c r="Y139" s="153">
        <v>239.90946702784299</v>
      </c>
      <c r="Z139" s="153">
        <v>15.8813993312846</v>
      </c>
      <c r="AA139" s="153">
        <v>37.339660187779401</v>
      </c>
      <c r="AB139" s="153">
        <v>-467.32575764969698</v>
      </c>
      <c r="AC139" s="153">
        <v>0</v>
      </c>
      <c r="AD139" s="153">
        <v>-568.67928968154399</v>
      </c>
      <c r="AE139" s="153">
        <v>7040.5133374017996</v>
      </c>
      <c r="AF139" s="153">
        <v>6471.8340477202501</v>
      </c>
      <c r="AG139" s="153">
        <f t="shared" si="15"/>
        <v>7040.5133374017996</v>
      </c>
      <c r="AH139" s="153">
        <f t="shared" si="16"/>
        <v>0</v>
      </c>
      <c r="AI139" s="153">
        <f t="shared" si="17"/>
        <v>-467.32575764969698</v>
      </c>
      <c r="AK139" s="152">
        <v>0.88541666666666696</v>
      </c>
      <c r="AL139" s="147">
        <v>3600.1556867296899</v>
      </c>
      <c r="AM139" s="147">
        <v>3615.7444035850399</v>
      </c>
      <c r="AN139" s="147">
        <v>0</v>
      </c>
      <c r="AO139" s="147">
        <v>396.36359242665998</v>
      </c>
      <c r="AP139" s="147">
        <v>230.88990136023699</v>
      </c>
      <c r="AQ139" s="147">
        <v>270.97284460939699</v>
      </c>
      <c r="AR139" s="147">
        <v>19.653416099836299</v>
      </c>
      <c r="AS139" s="147">
        <v>20.7142903836573</v>
      </c>
      <c r="AT139" s="147">
        <v>-1369.82139753358</v>
      </c>
      <c r="AU139" s="147">
        <v>0</v>
      </c>
      <c r="AV139" s="147">
        <v>-578.85834786434998</v>
      </c>
      <c r="AW139" s="147">
        <v>6784.6727376609397</v>
      </c>
      <c r="AX139" s="147">
        <v>6205.8143897965901</v>
      </c>
      <c r="AY139" s="147">
        <f t="shared" si="18"/>
        <v>6784.6727376609397</v>
      </c>
      <c r="AZ139" s="153">
        <f t="shared" si="19"/>
        <v>0</v>
      </c>
      <c r="BA139" s="153">
        <f t="shared" si="20"/>
        <v>-1369.82139753358</v>
      </c>
    </row>
    <row r="140" spans="1:53" s="147" customFormat="1" x14ac:dyDescent="0.2">
      <c r="A140" s="152">
        <v>0.89583333333333304</v>
      </c>
      <c r="B140" s="153">
        <v>3087.1519585239698</v>
      </c>
      <c r="C140" s="153">
        <v>4077.1475212943201</v>
      </c>
      <c r="D140" s="153">
        <v>24.219068775377099</v>
      </c>
      <c r="E140" s="153">
        <v>488.296994134687</v>
      </c>
      <c r="F140" s="153">
        <v>435.99568144028098</v>
      </c>
      <c r="G140" s="153">
        <v>492.12289671638001</v>
      </c>
      <c r="H140" s="153">
        <v>0</v>
      </c>
      <c r="I140" s="153">
        <v>69.030331299290296</v>
      </c>
      <c r="J140" s="153">
        <v>-1578.0639761499399</v>
      </c>
      <c r="K140" s="153">
        <v>0</v>
      </c>
      <c r="L140" s="153">
        <v>-595.60604151698999</v>
      </c>
      <c r="M140" s="153">
        <v>7095.9004760343596</v>
      </c>
      <c r="N140" s="153">
        <v>6500.2944345173701</v>
      </c>
      <c r="O140" s="153">
        <f t="shared" si="12"/>
        <v>7095.9004760343596</v>
      </c>
      <c r="P140" s="153">
        <f t="shared" si="13"/>
        <v>0</v>
      </c>
      <c r="Q140" s="153">
        <f t="shared" si="14"/>
        <v>-1578.0639761499399</v>
      </c>
      <c r="S140" s="152">
        <v>0.89583333333333304</v>
      </c>
      <c r="T140" s="153">
        <v>3017.1897303036999</v>
      </c>
      <c r="U140" s="153">
        <v>3524.2846343221099</v>
      </c>
      <c r="V140" s="153">
        <v>24.073729050379001</v>
      </c>
      <c r="W140" s="153">
        <v>427.24656777993403</v>
      </c>
      <c r="X140" s="153">
        <v>202.529614343904</v>
      </c>
      <c r="Y140" s="153">
        <v>239.277381870184</v>
      </c>
      <c r="Z140" s="153">
        <v>0</v>
      </c>
      <c r="AA140" s="153">
        <v>37.285167013596102</v>
      </c>
      <c r="AB140" s="153">
        <v>-509.04713115176003</v>
      </c>
      <c r="AC140" s="153">
        <v>0</v>
      </c>
      <c r="AD140" s="153">
        <v>-566.66855021803997</v>
      </c>
      <c r="AE140" s="153">
        <v>6962.8396935320397</v>
      </c>
      <c r="AF140" s="153">
        <v>6396.1711433139999</v>
      </c>
      <c r="AG140" s="153">
        <f t="shared" si="15"/>
        <v>6962.8396935320397</v>
      </c>
      <c r="AH140" s="153">
        <f t="shared" si="16"/>
        <v>0</v>
      </c>
      <c r="AI140" s="153">
        <f t="shared" si="17"/>
        <v>-509.04713115176003</v>
      </c>
      <c r="AK140" s="152">
        <v>0.89583333333333304</v>
      </c>
      <c r="AL140" s="147">
        <v>3603.0362553227301</v>
      </c>
      <c r="AM140" s="147">
        <v>3615.2313174383698</v>
      </c>
      <c r="AN140" s="147">
        <v>0</v>
      </c>
      <c r="AO140" s="147">
        <v>396.281899203254</v>
      </c>
      <c r="AP140" s="147">
        <v>230.92970808973899</v>
      </c>
      <c r="AQ140" s="147">
        <v>304.79598645395401</v>
      </c>
      <c r="AR140" s="147">
        <v>19.598181013696902</v>
      </c>
      <c r="AS140" s="147">
        <v>23.773830895275399</v>
      </c>
      <c r="AT140" s="147">
        <v>-1339.7428552203201</v>
      </c>
      <c r="AU140" s="147">
        <v>0</v>
      </c>
      <c r="AV140" s="147">
        <v>-579.42691998553403</v>
      </c>
      <c r="AW140" s="147">
        <v>6853.9043231966898</v>
      </c>
      <c r="AX140" s="147">
        <v>6274.47740321116</v>
      </c>
      <c r="AY140" s="147">
        <f t="shared" si="18"/>
        <v>6853.9043231966898</v>
      </c>
      <c r="AZ140" s="153">
        <f t="shared" si="19"/>
        <v>0</v>
      </c>
      <c r="BA140" s="153">
        <f t="shared" si="20"/>
        <v>-1339.7428552203201</v>
      </c>
    </row>
    <row r="141" spans="1:53" s="147" customFormat="1" x14ac:dyDescent="0.2">
      <c r="A141" s="152">
        <v>0.90625</v>
      </c>
      <c r="B141" s="153">
        <v>3088.6656338575699</v>
      </c>
      <c r="C141" s="153">
        <v>3978.0522705410899</v>
      </c>
      <c r="D141" s="153">
        <v>24.205699103515499</v>
      </c>
      <c r="E141" s="153">
        <v>483.826338217348</v>
      </c>
      <c r="F141" s="153">
        <v>433.84689354398802</v>
      </c>
      <c r="G141" s="153">
        <v>491.66230084803601</v>
      </c>
      <c r="H141" s="153">
        <v>0</v>
      </c>
      <c r="I141" s="153">
        <v>69.164817529191197</v>
      </c>
      <c r="J141" s="153">
        <v>-1561.1083112291701</v>
      </c>
      <c r="K141" s="153">
        <v>0</v>
      </c>
      <c r="L141" s="153">
        <v>-585.97681769350697</v>
      </c>
      <c r="M141" s="153">
        <v>7008.3156424115696</v>
      </c>
      <c r="N141" s="153">
        <v>6422.3388247180601</v>
      </c>
      <c r="O141" s="153">
        <f t="shared" si="12"/>
        <v>7008.3156424115696</v>
      </c>
      <c r="P141" s="153">
        <f t="shared" si="13"/>
        <v>0</v>
      </c>
      <c r="Q141" s="153">
        <f t="shared" si="14"/>
        <v>-1561.1083112291701</v>
      </c>
      <c r="S141" s="152">
        <v>0.90625</v>
      </c>
      <c r="T141" s="153">
        <v>3017.1097217859701</v>
      </c>
      <c r="U141" s="153">
        <v>3504.1790137897101</v>
      </c>
      <c r="V141" s="153">
        <v>24.100374120139499</v>
      </c>
      <c r="W141" s="153">
        <v>417.58956248255402</v>
      </c>
      <c r="X141" s="153">
        <v>202.529614343904</v>
      </c>
      <c r="Y141" s="153">
        <v>221.519722738133</v>
      </c>
      <c r="Z141" s="153">
        <v>0</v>
      </c>
      <c r="AA141" s="153">
        <v>36.922472845448297</v>
      </c>
      <c r="AB141" s="153">
        <v>-486.88719557260498</v>
      </c>
      <c r="AC141" s="153">
        <v>0</v>
      </c>
      <c r="AD141" s="153">
        <v>-563.76792237146901</v>
      </c>
      <c r="AE141" s="153">
        <v>6937.06328653325</v>
      </c>
      <c r="AF141" s="153">
        <v>6373.2953641617796</v>
      </c>
      <c r="AG141" s="153">
        <f t="shared" si="15"/>
        <v>6937.06328653325</v>
      </c>
      <c r="AH141" s="153">
        <f t="shared" si="16"/>
        <v>0</v>
      </c>
      <c r="AI141" s="153">
        <f t="shared" si="17"/>
        <v>-486.88719557260498</v>
      </c>
      <c r="AK141" s="152">
        <v>0.90625</v>
      </c>
      <c r="AL141" s="147">
        <v>3602.46947293638</v>
      </c>
      <c r="AM141" s="147">
        <v>3600.9547135269499</v>
      </c>
      <c r="AN141" s="147">
        <v>0</v>
      </c>
      <c r="AO141" s="147">
        <v>391.98881623230102</v>
      </c>
      <c r="AP141" s="147">
        <v>230.80981982055101</v>
      </c>
      <c r="AQ141" s="147">
        <v>195.19113057937199</v>
      </c>
      <c r="AR141" s="147">
        <v>19.665358837745501</v>
      </c>
      <c r="AS141" s="147">
        <v>21.0818003032755</v>
      </c>
      <c r="AT141" s="147">
        <v>-1147.29665596158</v>
      </c>
      <c r="AU141" s="147">
        <v>0</v>
      </c>
      <c r="AV141" s="147">
        <v>-576.339535724602</v>
      </c>
      <c r="AW141" s="147">
        <v>6914.8644562749896</v>
      </c>
      <c r="AX141" s="147">
        <v>6338.5249205503897</v>
      </c>
      <c r="AY141" s="147">
        <f t="shared" si="18"/>
        <v>6914.8644562749896</v>
      </c>
      <c r="AZ141" s="153">
        <f t="shared" si="19"/>
        <v>0</v>
      </c>
      <c r="BA141" s="153">
        <f t="shared" si="20"/>
        <v>-1147.29665596158</v>
      </c>
    </row>
    <row r="142" spans="1:53" s="147" customFormat="1" x14ac:dyDescent="0.2">
      <c r="A142" s="152">
        <v>0.91666666666666696</v>
      </c>
      <c r="B142" s="153">
        <v>3088.8056382442001</v>
      </c>
      <c r="C142" s="153">
        <v>4069.0942444287798</v>
      </c>
      <c r="D142" s="153">
        <v>24.1589049969946</v>
      </c>
      <c r="E142" s="153">
        <v>436.98055257884698</v>
      </c>
      <c r="F142" s="153">
        <v>428.66381496283401</v>
      </c>
      <c r="G142" s="153">
        <v>415.10142867541202</v>
      </c>
      <c r="H142" s="153">
        <v>0</v>
      </c>
      <c r="I142" s="153">
        <v>70.903510870669393</v>
      </c>
      <c r="J142" s="153">
        <v>-1561.9142227433699</v>
      </c>
      <c r="K142" s="153">
        <v>0</v>
      </c>
      <c r="L142" s="153">
        <v>-590.99967778060602</v>
      </c>
      <c r="M142" s="153">
        <v>6971.7938720143702</v>
      </c>
      <c r="N142" s="153">
        <v>6380.7941942337702</v>
      </c>
      <c r="O142" s="153">
        <f t="shared" si="12"/>
        <v>6971.7938720143702</v>
      </c>
      <c r="P142" s="153">
        <f t="shared" si="13"/>
        <v>0</v>
      </c>
      <c r="Q142" s="153">
        <f t="shared" si="14"/>
        <v>-1561.9142227433699</v>
      </c>
      <c r="S142" s="152">
        <v>0.91666666666666696</v>
      </c>
      <c r="T142" s="153">
        <v>3015.5161767551599</v>
      </c>
      <c r="U142" s="153">
        <v>3599.7503887564098</v>
      </c>
      <c r="V142" s="153">
        <v>24.000455108537501</v>
      </c>
      <c r="W142" s="153">
        <v>378.16061348634702</v>
      </c>
      <c r="X142" s="153">
        <v>203.245570090531</v>
      </c>
      <c r="Y142" s="153">
        <v>121.202444267232</v>
      </c>
      <c r="Z142" s="153">
        <v>0</v>
      </c>
      <c r="AA142" s="153">
        <v>39.9913013807328</v>
      </c>
      <c r="AB142" s="153">
        <v>-450.89669972280097</v>
      </c>
      <c r="AC142" s="153">
        <v>0</v>
      </c>
      <c r="AD142" s="153">
        <v>-569.81097052125006</v>
      </c>
      <c r="AE142" s="153">
        <v>6930.97025012215</v>
      </c>
      <c r="AF142" s="153">
        <v>6361.1592796008999</v>
      </c>
      <c r="AG142" s="153">
        <f t="shared" si="15"/>
        <v>6930.97025012215</v>
      </c>
      <c r="AH142" s="153">
        <f t="shared" si="16"/>
        <v>0</v>
      </c>
      <c r="AI142" s="153">
        <f t="shared" si="17"/>
        <v>-450.89669972280097</v>
      </c>
      <c r="AK142" s="152">
        <v>0.91666666666666696</v>
      </c>
      <c r="AL142" s="147">
        <v>3601.0358794590402</v>
      </c>
      <c r="AM142" s="147">
        <v>3496.7654619038999</v>
      </c>
      <c r="AN142" s="147">
        <v>0</v>
      </c>
      <c r="AO142" s="147">
        <v>370.68357673876898</v>
      </c>
      <c r="AP142" s="147">
        <v>233.379671093555</v>
      </c>
      <c r="AQ142" s="147">
        <v>0</v>
      </c>
      <c r="AR142" s="147">
        <v>5.2399232842792296</v>
      </c>
      <c r="AS142" s="147">
        <v>21.429735118254701</v>
      </c>
      <c r="AT142" s="147">
        <v>-704.00162404625701</v>
      </c>
      <c r="AU142" s="147">
        <v>-83.439512062279206</v>
      </c>
      <c r="AV142" s="147">
        <v>-562.32524041812906</v>
      </c>
      <c r="AW142" s="147">
        <v>6941.0931114892601</v>
      </c>
      <c r="AX142" s="147">
        <v>6378.7678710711298</v>
      </c>
      <c r="AY142" s="147">
        <f t="shared" si="18"/>
        <v>6941.0931114892601</v>
      </c>
      <c r="AZ142" s="153">
        <f t="shared" si="19"/>
        <v>0</v>
      </c>
      <c r="BA142" s="153">
        <f t="shared" si="20"/>
        <v>-704.00162404625701</v>
      </c>
    </row>
    <row r="143" spans="1:53" s="147" customFormat="1" x14ac:dyDescent="0.2">
      <c r="A143" s="152">
        <v>0.92708333333333304</v>
      </c>
      <c r="B143" s="153">
        <v>3090.0859132416299</v>
      </c>
      <c r="C143" s="153">
        <v>4047.5397172299799</v>
      </c>
      <c r="D143" s="153">
        <v>24.125481072345899</v>
      </c>
      <c r="E143" s="153">
        <v>434.388192840133</v>
      </c>
      <c r="F143" s="153">
        <v>427.95802897207</v>
      </c>
      <c r="G143" s="153">
        <v>270.22321803891498</v>
      </c>
      <c r="H143" s="153">
        <v>0</v>
      </c>
      <c r="I143" s="153">
        <v>73.636320364157996</v>
      </c>
      <c r="J143" s="153">
        <v>-1474.45551899814</v>
      </c>
      <c r="K143" s="153">
        <v>0</v>
      </c>
      <c r="L143" s="153">
        <v>-587.03012570941405</v>
      </c>
      <c r="M143" s="153">
        <v>6893.5013527611</v>
      </c>
      <c r="N143" s="153">
        <v>6306.4712270516802</v>
      </c>
      <c r="O143" s="153">
        <f t="shared" si="12"/>
        <v>6893.5013527611</v>
      </c>
      <c r="P143" s="153">
        <f t="shared" si="13"/>
        <v>0</v>
      </c>
      <c r="Q143" s="153">
        <f t="shared" si="14"/>
        <v>-1474.45551899814</v>
      </c>
      <c r="S143" s="152">
        <v>0.92708333333333304</v>
      </c>
      <c r="T143" s="153">
        <v>3015.24274784929</v>
      </c>
      <c r="U143" s="153">
        <v>3599.6193963290498</v>
      </c>
      <c r="V143" s="153">
        <v>23.987132573657298</v>
      </c>
      <c r="W143" s="153">
        <v>378.22116958530199</v>
      </c>
      <c r="X143" s="153">
        <v>203.552226452837</v>
      </c>
      <c r="Y143" s="153">
        <v>116.330115525663</v>
      </c>
      <c r="Z143" s="153">
        <v>0</v>
      </c>
      <c r="AA143" s="153">
        <v>42.366666033619403</v>
      </c>
      <c r="AB143" s="153">
        <v>-503.03453527156103</v>
      </c>
      <c r="AC143" s="153">
        <v>0</v>
      </c>
      <c r="AD143" s="153">
        <v>-569.75803583302502</v>
      </c>
      <c r="AE143" s="153">
        <v>6876.2849190778597</v>
      </c>
      <c r="AF143" s="153">
        <v>6306.5268832448401</v>
      </c>
      <c r="AG143" s="153">
        <f t="shared" si="15"/>
        <v>6876.2849190778597</v>
      </c>
      <c r="AH143" s="153">
        <f t="shared" si="16"/>
        <v>0</v>
      </c>
      <c r="AI143" s="153">
        <f t="shared" si="17"/>
        <v>-503.03453527156103</v>
      </c>
      <c r="AK143" s="152">
        <v>0.92708333333333304</v>
      </c>
      <c r="AL143" s="147">
        <v>3601.08921066015</v>
      </c>
      <c r="AM143" s="147">
        <v>3416.20872955803</v>
      </c>
      <c r="AN143" s="147">
        <v>0</v>
      </c>
      <c r="AO143" s="147">
        <v>370.32632767964998</v>
      </c>
      <c r="AP143" s="147">
        <v>233.696379562673</v>
      </c>
      <c r="AQ143" s="147">
        <v>0</v>
      </c>
      <c r="AR143" s="147">
        <v>0</v>
      </c>
      <c r="AS143" s="147">
        <v>21.0496757151002</v>
      </c>
      <c r="AT143" s="147">
        <v>-626.81644800329502</v>
      </c>
      <c r="AU143" s="147">
        <v>-104.546104676873</v>
      </c>
      <c r="AV143" s="147">
        <v>-554.50621314127397</v>
      </c>
      <c r="AW143" s="147">
        <v>6911.0077704954301</v>
      </c>
      <c r="AX143" s="147">
        <v>6356.5015573541596</v>
      </c>
      <c r="AY143" s="147">
        <f t="shared" si="18"/>
        <v>6911.0077704954301</v>
      </c>
      <c r="AZ143" s="153">
        <f t="shared" si="19"/>
        <v>0</v>
      </c>
      <c r="BA143" s="153">
        <f t="shared" si="20"/>
        <v>-626.81644800329502</v>
      </c>
    </row>
    <row r="144" spans="1:53" s="147" customFormat="1" x14ac:dyDescent="0.2">
      <c r="A144" s="152">
        <v>0.9375</v>
      </c>
      <c r="B144" s="153">
        <v>3089.22574908158</v>
      </c>
      <c r="C144" s="153">
        <v>4165.6658606724504</v>
      </c>
      <c r="D144" s="153">
        <v>24.212383939446301</v>
      </c>
      <c r="E144" s="153">
        <v>430.019840742187</v>
      </c>
      <c r="F144" s="153">
        <v>419.37755104276101</v>
      </c>
      <c r="G144" s="153">
        <v>184.789034877852</v>
      </c>
      <c r="H144" s="153">
        <v>0</v>
      </c>
      <c r="I144" s="153">
        <v>71.208440114224103</v>
      </c>
      <c r="J144" s="153">
        <v>-1510.14677114392</v>
      </c>
      <c r="K144" s="153">
        <v>0</v>
      </c>
      <c r="L144" s="153">
        <v>-596.78967507036396</v>
      </c>
      <c r="M144" s="153">
        <v>6874.3520893265704</v>
      </c>
      <c r="N144" s="153">
        <v>6277.5624142562101</v>
      </c>
      <c r="O144" s="153">
        <f t="shared" si="12"/>
        <v>6874.3520893265704</v>
      </c>
      <c r="P144" s="153">
        <f t="shared" si="13"/>
        <v>0</v>
      </c>
      <c r="Q144" s="153">
        <f t="shared" si="14"/>
        <v>-1510.14677114392</v>
      </c>
      <c r="S144" s="152">
        <v>0.9375</v>
      </c>
      <c r="T144" s="153">
        <v>3016.5962998837699</v>
      </c>
      <c r="U144" s="153">
        <v>3590.41089615191</v>
      </c>
      <c r="V144" s="153">
        <v>24.027100178298099</v>
      </c>
      <c r="W144" s="153">
        <v>378.02317435086297</v>
      </c>
      <c r="X144" s="153">
        <v>203.587808682656</v>
      </c>
      <c r="Y144" s="153">
        <v>115.80337839661701</v>
      </c>
      <c r="Z144" s="153">
        <v>0</v>
      </c>
      <c r="AA144" s="153">
        <v>43.685278625305401</v>
      </c>
      <c r="AB144" s="153">
        <v>-484.57493735000497</v>
      </c>
      <c r="AC144" s="153">
        <v>0</v>
      </c>
      <c r="AD144" s="153">
        <v>-568.88866633541897</v>
      </c>
      <c r="AE144" s="153">
        <v>6887.5589989194104</v>
      </c>
      <c r="AF144" s="153">
        <v>6318.6703325839899</v>
      </c>
      <c r="AG144" s="153">
        <f t="shared" si="15"/>
        <v>6887.5589989194104</v>
      </c>
      <c r="AH144" s="153">
        <f t="shared" si="16"/>
        <v>0</v>
      </c>
      <c r="AI144" s="153">
        <f t="shared" si="17"/>
        <v>-484.57493735000497</v>
      </c>
      <c r="AK144" s="152">
        <v>0.9375</v>
      </c>
      <c r="AL144" s="147">
        <v>3601.4225795051502</v>
      </c>
      <c r="AM144" s="147">
        <v>3378.93348552732</v>
      </c>
      <c r="AN144" s="147">
        <v>0</v>
      </c>
      <c r="AO144" s="147">
        <v>369.83796819883003</v>
      </c>
      <c r="AP144" s="147">
        <v>233.76581337075899</v>
      </c>
      <c r="AQ144" s="147">
        <v>0</v>
      </c>
      <c r="AR144" s="147">
        <v>0</v>
      </c>
      <c r="AS144" s="147">
        <v>20.4224292763646</v>
      </c>
      <c r="AT144" s="147">
        <v>-651.72242997766602</v>
      </c>
      <c r="AU144" s="147">
        <v>-104.499110810174</v>
      </c>
      <c r="AV144" s="147">
        <v>-550.89537375596501</v>
      </c>
      <c r="AW144" s="147">
        <v>6848.1607350905897</v>
      </c>
      <c r="AX144" s="147">
        <v>6297.2653613346301</v>
      </c>
      <c r="AY144" s="147">
        <f t="shared" si="18"/>
        <v>6848.1607350905897</v>
      </c>
      <c r="AZ144" s="153">
        <f t="shared" si="19"/>
        <v>0</v>
      </c>
      <c r="BA144" s="153">
        <f t="shared" si="20"/>
        <v>-651.72242997766602</v>
      </c>
    </row>
    <row r="145" spans="1:53" s="147" customFormat="1" x14ac:dyDescent="0.2">
      <c r="A145" s="152">
        <v>0.94791666666666696</v>
      </c>
      <c r="B145" s="153">
        <v>3088.1188353298799</v>
      </c>
      <c r="C145" s="153">
        <v>4157.64363774305</v>
      </c>
      <c r="D145" s="153">
        <v>24.098741728622699</v>
      </c>
      <c r="E145" s="153">
        <v>428.25129987718202</v>
      </c>
      <c r="F145" s="153">
        <v>410.53815272973299</v>
      </c>
      <c r="G145" s="153">
        <v>160.06807067375499</v>
      </c>
      <c r="H145" s="153">
        <v>0</v>
      </c>
      <c r="I145" s="153">
        <v>67.631879793764199</v>
      </c>
      <c r="J145" s="153">
        <v>-1485.4045903503199</v>
      </c>
      <c r="K145" s="153">
        <v>0</v>
      </c>
      <c r="L145" s="153">
        <v>-595.43323883039898</v>
      </c>
      <c r="M145" s="153">
        <v>6850.9460275256697</v>
      </c>
      <c r="N145" s="153">
        <v>6255.5127886952696</v>
      </c>
      <c r="O145" s="153">
        <f t="shared" si="12"/>
        <v>6850.9460275256697</v>
      </c>
      <c r="P145" s="153">
        <f t="shared" si="13"/>
        <v>0</v>
      </c>
      <c r="Q145" s="153">
        <f t="shared" si="14"/>
        <v>-1485.4045903503199</v>
      </c>
      <c r="S145" s="152">
        <v>0.94791666666666696</v>
      </c>
      <c r="T145" s="153">
        <v>3018.3832164674</v>
      </c>
      <c r="U145" s="153">
        <v>3580.1716272294898</v>
      </c>
      <c r="V145" s="153">
        <v>24.0137776434178</v>
      </c>
      <c r="W145" s="153">
        <v>378.11742397749202</v>
      </c>
      <c r="X145" s="153">
        <v>199.902287519569</v>
      </c>
      <c r="Y145" s="153">
        <v>116.343285285081</v>
      </c>
      <c r="Z145" s="153">
        <v>0</v>
      </c>
      <c r="AA145" s="153">
        <v>49.8503533538236</v>
      </c>
      <c r="AB145" s="153">
        <v>-568.03238025219105</v>
      </c>
      <c r="AC145" s="153">
        <v>0</v>
      </c>
      <c r="AD145" s="153">
        <v>-568.00130693963797</v>
      </c>
      <c r="AE145" s="153">
        <v>6798.7495912240902</v>
      </c>
      <c r="AF145" s="153">
        <v>6230.7482842844502</v>
      </c>
      <c r="AG145" s="153">
        <f t="shared" si="15"/>
        <v>6798.7495912240902</v>
      </c>
      <c r="AH145" s="153">
        <f t="shared" si="16"/>
        <v>0</v>
      </c>
      <c r="AI145" s="153">
        <f t="shared" si="17"/>
        <v>-568.03238025219105</v>
      </c>
      <c r="AK145" s="152">
        <v>0.94791666666666696</v>
      </c>
      <c r="AL145" s="147">
        <v>3603.5963957279901</v>
      </c>
      <c r="AM145" s="147">
        <v>3348.8731736293698</v>
      </c>
      <c r="AN145" s="147">
        <v>0</v>
      </c>
      <c r="AO145" s="147">
        <v>370.91234594024701</v>
      </c>
      <c r="AP145" s="147">
        <v>228.20011545156299</v>
      </c>
      <c r="AQ145" s="147">
        <v>0</v>
      </c>
      <c r="AR145" s="147">
        <v>0</v>
      </c>
      <c r="AS145" s="147">
        <v>22.295550511352999</v>
      </c>
      <c r="AT145" s="147">
        <v>-698.59953258753399</v>
      </c>
      <c r="AU145" s="147">
        <v>-104.512538214584</v>
      </c>
      <c r="AV145" s="147">
        <v>-548.17454174791203</v>
      </c>
      <c r="AW145" s="147">
        <v>6770.7655104584001</v>
      </c>
      <c r="AX145" s="147">
        <v>6222.5909687104904</v>
      </c>
      <c r="AY145" s="147">
        <f t="shared" si="18"/>
        <v>6770.7655104584001</v>
      </c>
      <c r="AZ145" s="153">
        <f t="shared" si="19"/>
        <v>0</v>
      </c>
      <c r="BA145" s="153">
        <f t="shared" si="20"/>
        <v>-698.59953258753399</v>
      </c>
    </row>
    <row r="146" spans="1:53" s="147" customFormat="1" x14ac:dyDescent="0.2">
      <c r="A146" s="152">
        <v>0.95833333333333304</v>
      </c>
      <c r="B146" s="153">
        <v>3089.48581536954</v>
      </c>
      <c r="C146" s="153">
        <v>4142.6719851798898</v>
      </c>
      <c r="D146" s="153">
        <v>24.118796236415101</v>
      </c>
      <c r="E146" s="153">
        <v>425.38806770028702</v>
      </c>
      <c r="F146" s="153">
        <v>281.54736704029801</v>
      </c>
      <c r="G146" s="153">
        <v>0</v>
      </c>
      <c r="H146" s="153">
        <v>0</v>
      </c>
      <c r="I146" s="153">
        <v>64.227730805947999</v>
      </c>
      <c r="J146" s="153">
        <v>-1214.06366530431</v>
      </c>
      <c r="K146" s="153">
        <v>0</v>
      </c>
      <c r="L146" s="153">
        <v>-590.80116438929997</v>
      </c>
      <c r="M146" s="153">
        <v>6813.37609702806</v>
      </c>
      <c r="N146" s="153">
        <v>6222.5749326387604</v>
      </c>
      <c r="O146" s="153">
        <f t="shared" si="12"/>
        <v>6813.37609702806</v>
      </c>
      <c r="P146" s="153">
        <f t="shared" si="13"/>
        <v>0</v>
      </c>
      <c r="Q146" s="153">
        <f t="shared" si="14"/>
        <v>-1214.06366530431</v>
      </c>
      <c r="S146" s="152">
        <v>0.95833333333333304</v>
      </c>
      <c r="T146" s="153">
        <v>3018.0831885955199</v>
      </c>
      <c r="U146" s="153">
        <v>3711.6889158531499</v>
      </c>
      <c r="V146" s="153">
        <v>24.0537452480586</v>
      </c>
      <c r="W146" s="153">
        <v>374.25734057430299</v>
      </c>
      <c r="X146" s="153">
        <v>166.324972502809</v>
      </c>
      <c r="Y146" s="153">
        <v>0</v>
      </c>
      <c r="Z146" s="153">
        <v>0</v>
      </c>
      <c r="AA146" s="153">
        <v>48.974671373500399</v>
      </c>
      <c r="AB146" s="153">
        <v>-642.43983020874498</v>
      </c>
      <c r="AC146" s="153">
        <v>0</v>
      </c>
      <c r="AD146" s="153">
        <v>-579.52044602010903</v>
      </c>
      <c r="AE146" s="153">
        <v>6700.9430039385898</v>
      </c>
      <c r="AF146" s="153">
        <v>6121.4225579184804</v>
      </c>
      <c r="AG146" s="153">
        <f t="shared" si="15"/>
        <v>6700.9430039385898</v>
      </c>
      <c r="AH146" s="153">
        <f t="shared" si="16"/>
        <v>0</v>
      </c>
      <c r="AI146" s="153">
        <f t="shared" si="17"/>
        <v>-642.43983020874498</v>
      </c>
      <c r="AK146" s="152">
        <v>0.95833333333333304</v>
      </c>
      <c r="AL146" s="147">
        <v>3605.1567077857299</v>
      </c>
      <c r="AM146" s="147">
        <v>3503.0393352696901</v>
      </c>
      <c r="AN146" s="147">
        <v>0</v>
      </c>
      <c r="AO146" s="147">
        <v>367.256245675927</v>
      </c>
      <c r="AP146" s="147">
        <v>172.49958819652099</v>
      </c>
      <c r="AQ146" s="147">
        <v>0</v>
      </c>
      <c r="AR146" s="147">
        <v>0</v>
      </c>
      <c r="AS146" s="147">
        <v>25.801357099813998</v>
      </c>
      <c r="AT146" s="147">
        <v>-854.56620623537003</v>
      </c>
      <c r="AU146" s="147">
        <v>-104.082886370471</v>
      </c>
      <c r="AV146" s="147">
        <v>-562.47023959131502</v>
      </c>
      <c r="AW146" s="147">
        <v>6715.1041414218298</v>
      </c>
      <c r="AX146" s="147">
        <v>6152.6339018305198</v>
      </c>
      <c r="AY146" s="147">
        <f t="shared" si="18"/>
        <v>6715.1041414218298</v>
      </c>
      <c r="AZ146" s="153">
        <f t="shared" si="19"/>
        <v>0</v>
      </c>
      <c r="BA146" s="153">
        <f t="shared" si="20"/>
        <v>-854.56620623537003</v>
      </c>
    </row>
    <row r="147" spans="1:53" s="147" customFormat="1" x14ac:dyDescent="0.2">
      <c r="A147" s="152">
        <v>0.96875</v>
      </c>
      <c r="B147" s="153">
        <v>3090.2059588633801</v>
      </c>
      <c r="C147" s="153">
        <v>4123.2301794310497</v>
      </c>
      <c r="D147" s="153">
        <v>24.199014267584701</v>
      </c>
      <c r="E147" s="153">
        <v>424.98714608169701</v>
      </c>
      <c r="F147" s="153">
        <v>264.50310511550998</v>
      </c>
      <c r="G147" s="153">
        <v>0</v>
      </c>
      <c r="H147" s="153">
        <v>0</v>
      </c>
      <c r="I147" s="153">
        <v>64.564414847925306</v>
      </c>
      <c r="J147" s="153">
        <v>-1302.2402995523901</v>
      </c>
      <c r="K147" s="153">
        <v>0</v>
      </c>
      <c r="L147" s="153">
        <v>-588.83669378550201</v>
      </c>
      <c r="M147" s="153">
        <v>6689.4495190547505</v>
      </c>
      <c r="N147" s="153">
        <v>6100.6128252692497</v>
      </c>
      <c r="O147" s="153">
        <f t="shared" si="12"/>
        <v>6689.4495190547505</v>
      </c>
      <c r="P147" s="153">
        <f t="shared" si="13"/>
        <v>0</v>
      </c>
      <c r="Q147" s="153">
        <f t="shared" si="14"/>
        <v>-1302.2402995523901</v>
      </c>
      <c r="S147" s="152">
        <v>0.96875</v>
      </c>
      <c r="T147" s="153">
        <v>3021.7370628373901</v>
      </c>
      <c r="U147" s="153">
        <v>3736.4988551787101</v>
      </c>
      <c r="V147" s="153">
        <v>24.080390317819099</v>
      </c>
      <c r="W147" s="153">
        <v>374.22564093422199</v>
      </c>
      <c r="X147" s="153">
        <v>164.943307139376</v>
      </c>
      <c r="Y147" s="153">
        <v>0</v>
      </c>
      <c r="Z147" s="153">
        <v>0</v>
      </c>
      <c r="AA147" s="153">
        <v>46.415858491629002</v>
      </c>
      <c r="AB147" s="153">
        <v>-777.99003912749401</v>
      </c>
      <c r="AC147" s="153">
        <v>0</v>
      </c>
      <c r="AD147" s="153">
        <v>-582.23122724310895</v>
      </c>
      <c r="AE147" s="153">
        <v>6589.9110757716498</v>
      </c>
      <c r="AF147" s="153">
        <v>6007.6798485285399</v>
      </c>
      <c r="AG147" s="153">
        <f t="shared" si="15"/>
        <v>6589.9110757716498</v>
      </c>
      <c r="AH147" s="153">
        <f t="shared" si="16"/>
        <v>0</v>
      </c>
      <c r="AI147" s="153">
        <f t="shared" si="17"/>
        <v>-777.99003912749401</v>
      </c>
      <c r="AK147" s="152">
        <v>0.96875</v>
      </c>
      <c r="AL147" s="147">
        <v>3607.9905871587498</v>
      </c>
      <c r="AM147" s="147">
        <v>3383.7487005081698</v>
      </c>
      <c r="AN147" s="147">
        <v>0</v>
      </c>
      <c r="AO147" s="147">
        <v>367.17620171659797</v>
      </c>
      <c r="AP147" s="147">
        <v>165.795381161991</v>
      </c>
      <c r="AQ147" s="147">
        <v>0</v>
      </c>
      <c r="AR147" s="147">
        <v>0</v>
      </c>
      <c r="AS147" s="147">
        <v>28.219322050663301</v>
      </c>
      <c r="AT147" s="147">
        <v>-871.52206707251696</v>
      </c>
      <c r="AU147" s="147">
        <v>-104.44540375345299</v>
      </c>
      <c r="AV147" s="147">
        <v>-551.11816838482605</v>
      </c>
      <c r="AW147" s="147">
        <v>6576.9627217702</v>
      </c>
      <c r="AX147" s="147">
        <v>6025.8445533853801</v>
      </c>
      <c r="AY147" s="147">
        <f t="shared" si="18"/>
        <v>6576.9627217702</v>
      </c>
      <c r="AZ147" s="153">
        <f t="shared" si="19"/>
        <v>0</v>
      </c>
      <c r="BA147" s="153">
        <f t="shared" si="20"/>
        <v>-871.52206707251696</v>
      </c>
    </row>
    <row r="148" spans="1:53" s="147" customFormat="1" x14ac:dyDescent="0.2">
      <c r="A148" s="152">
        <v>0.97916666666666696</v>
      </c>
      <c r="B148" s="153">
        <v>3090.5059915198399</v>
      </c>
      <c r="C148" s="153">
        <v>4054.6189279478799</v>
      </c>
      <c r="D148" s="153">
        <v>24.118796236415101</v>
      </c>
      <c r="E148" s="153">
        <v>424.34278253407399</v>
      </c>
      <c r="F148" s="153">
        <v>264.61548522517802</v>
      </c>
      <c r="G148" s="153">
        <v>265.297343884621</v>
      </c>
      <c r="H148" s="153">
        <v>0</v>
      </c>
      <c r="I148" s="153">
        <v>61.765028738804801</v>
      </c>
      <c r="J148" s="153">
        <v>-1611.3420783517099</v>
      </c>
      <c r="K148" s="153">
        <v>0</v>
      </c>
      <c r="L148" s="153">
        <v>-585.66762782978697</v>
      </c>
      <c r="M148" s="153">
        <v>6573.9222777351097</v>
      </c>
      <c r="N148" s="153">
        <v>5988.2546499053196</v>
      </c>
      <c r="O148" s="153">
        <f t="shared" si="12"/>
        <v>6573.9222777351097</v>
      </c>
      <c r="P148" s="153">
        <f t="shared" si="13"/>
        <v>0</v>
      </c>
      <c r="Q148" s="153">
        <f t="shared" si="14"/>
        <v>-1611.3420783517099</v>
      </c>
      <c r="S148" s="152">
        <v>0.97916666666666696</v>
      </c>
      <c r="T148" s="153">
        <v>3026.3310493714398</v>
      </c>
      <c r="U148" s="153">
        <v>3706.1954725253099</v>
      </c>
      <c r="V148" s="153">
        <v>24.1603255271006</v>
      </c>
      <c r="W148" s="153">
        <v>373.155570028959</v>
      </c>
      <c r="X148" s="153">
        <v>164.94614879806599</v>
      </c>
      <c r="Y148" s="153">
        <v>0</v>
      </c>
      <c r="Z148" s="153">
        <v>0</v>
      </c>
      <c r="AA148" s="153">
        <v>47.347564335532503</v>
      </c>
      <c r="AB148" s="153">
        <v>-877.93853629700504</v>
      </c>
      <c r="AC148" s="153">
        <v>0</v>
      </c>
      <c r="AD148" s="153">
        <v>-579.32816938411997</v>
      </c>
      <c r="AE148" s="153">
        <v>6464.1975942894096</v>
      </c>
      <c r="AF148" s="153">
        <v>5884.8694249052896</v>
      </c>
      <c r="AG148" s="153">
        <f t="shared" si="15"/>
        <v>6464.1975942894096</v>
      </c>
      <c r="AH148" s="153">
        <f t="shared" si="16"/>
        <v>0</v>
      </c>
      <c r="AI148" s="153">
        <f t="shared" si="17"/>
        <v>-877.93853629700504</v>
      </c>
      <c r="AK148" s="152">
        <v>0.97916666666666696</v>
      </c>
      <c r="AL148" s="147">
        <v>3609.8443510574898</v>
      </c>
      <c r="AM148" s="147">
        <v>3346.0550873380898</v>
      </c>
      <c r="AN148" s="147">
        <v>0</v>
      </c>
      <c r="AO148" s="147">
        <v>366.27530518120199</v>
      </c>
      <c r="AP148" s="147">
        <v>165.81089847825601</v>
      </c>
      <c r="AQ148" s="147">
        <v>0</v>
      </c>
      <c r="AR148" s="147">
        <v>0</v>
      </c>
      <c r="AS148" s="147">
        <v>32.666461714672202</v>
      </c>
      <c r="AT148" s="147">
        <v>-997.29937723410205</v>
      </c>
      <c r="AU148" s="147">
        <v>-104.244004979715</v>
      </c>
      <c r="AV148" s="147">
        <v>-547.59693868200202</v>
      </c>
      <c r="AW148" s="147">
        <v>6419.1087215559</v>
      </c>
      <c r="AX148" s="147">
        <v>5871.5117828738903</v>
      </c>
      <c r="AY148" s="147">
        <f t="shared" si="18"/>
        <v>6419.1087215559</v>
      </c>
      <c r="AZ148" s="153">
        <f t="shared" si="19"/>
        <v>0</v>
      </c>
      <c r="BA148" s="153">
        <f t="shared" si="20"/>
        <v>-997.29937723410205</v>
      </c>
    </row>
    <row r="149" spans="1:53" s="147" customFormat="1" x14ac:dyDescent="0.2">
      <c r="A149" s="152">
        <v>0.98958333333333304</v>
      </c>
      <c r="B149" s="153">
        <v>3088.7389570851801</v>
      </c>
      <c r="C149" s="153">
        <v>3906.19715057442</v>
      </c>
      <c r="D149" s="153">
        <v>24.132165908276701</v>
      </c>
      <c r="E149" s="153">
        <v>414.884681033346</v>
      </c>
      <c r="F149" s="153">
        <v>261.06800915432399</v>
      </c>
      <c r="G149" s="153">
        <v>303.42217878910702</v>
      </c>
      <c r="H149" s="153">
        <v>0</v>
      </c>
      <c r="I149" s="153">
        <v>60.903706020618102</v>
      </c>
      <c r="J149" s="153">
        <v>-1585.1657677994299</v>
      </c>
      <c r="K149" s="153">
        <v>0</v>
      </c>
      <c r="L149" s="153">
        <v>-571.35357784770997</v>
      </c>
      <c r="M149" s="153">
        <v>6474.1810807658403</v>
      </c>
      <c r="N149" s="153">
        <v>5902.8275029181304</v>
      </c>
      <c r="O149" s="153">
        <f t="shared" si="12"/>
        <v>6474.1810807658403</v>
      </c>
      <c r="P149" s="153">
        <f t="shared" si="13"/>
        <v>0</v>
      </c>
      <c r="Q149" s="153">
        <f t="shared" si="14"/>
        <v>-1585.1657677994299</v>
      </c>
      <c r="S149" s="152">
        <v>0.98958333333333304</v>
      </c>
      <c r="T149" s="153">
        <v>3029.13144516271</v>
      </c>
      <c r="U149" s="153">
        <v>3691.9666636297102</v>
      </c>
      <c r="V149" s="153">
        <v>24.0670677829388</v>
      </c>
      <c r="W149" s="153">
        <v>374.18108718648801</v>
      </c>
      <c r="X149" s="153">
        <v>164.94614879806599</v>
      </c>
      <c r="Y149" s="153">
        <v>0</v>
      </c>
      <c r="Z149" s="153">
        <v>0</v>
      </c>
      <c r="AA149" s="153">
        <v>51.392261840960799</v>
      </c>
      <c r="AB149" s="153">
        <v>-978.52334368198501</v>
      </c>
      <c r="AC149" s="153">
        <v>0</v>
      </c>
      <c r="AD149" s="153">
        <v>-578.14248679605896</v>
      </c>
      <c r="AE149" s="153">
        <v>6357.16133071889</v>
      </c>
      <c r="AF149" s="153">
        <v>5779.0188439228295</v>
      </c>
      <c r="AG149" s="153">
        <f t="shared" si="15"/>
        <v>6357.16133071889</v>
      </c>
      <c r="AH149" s="153">
        <f t="shared" si="16"/>
        <v>0</v>
      </c>
      <c r="AI149" s="153">
        <f t="shared" si="17"/>
        <v>-978.52334368198501</v>
      </c>
      <c r="AK149" s="152">
        <v>0.98958333333333304</v>
      </c>
      <c r="AL149" s="147">
        <v>3611.5580147374499</v>
      </c>
      <c r="AM149" s="147">
        <v>3368.01156034418</v>
      </c>
      <c r="AN149" s="147">
        <v>0</v>
      </c>
      <c r="AO149" s="147">
        <v>363.82334743596601</v>
      </c>
      <c r="AP149" s="147">
        <v>166.475911966636</v>
      </c>
      <c r="AQ149" s="147">
        <v>0</v>
      </c>
      <c r="AR149" s="147">
        <v>0</v>
      </c>
      <c r="AS149" s="147">
        <v>29.6237517685773</v>
      </c>
      <c r="AT149" s="147">
        <v>-1112.6745139785</v>
      </c>
      <c r="AU149" s="147">
        <v>-104.331276962175</v>
      </c>
      <c r="AV149" s="147">
        <v>-549.60628228577298</v>
      </c>
      <c r="AW149" s="147">
        <v>6322.4867953121402</v>
      </c>
      <c r="AX149" s="147">
        <v>5772.88051302637</v>
      </c>
      <c r="AY149" s="147">
        <f t="shared" si="18"/>
        <v>6322.4867953121402</v>
      </c>
      <c r="AZ149" s="153">
        <f t="shared" si="19"/>
        <v>0</v>
      </c>
      <c r="BA149" s="153">
        <f t="shared" si="20"/>
        <v>-1112.6745139785</v>
      </c>
    </row>
    <row r="150" spans="1:53" s="147" customFormat="1" x14ac:dyDescent="0.2"/>
    <row r="151" spans="1:53" s="147" customFormat="1" x14ac:dyDescent="0.2"/>
    <row r="152" spans="1:53" s="147" customFormat="1" x14ac:dyDescent="0.2"/>
    <row r="153" spans="1:53" s="147" customFormat="1" x14ac:dyDescent="0.2"/>
    <row r="154" spans="1:53" s="147" customFormat="1" x14ac:dyDescent="0.2"/>
    <row r="155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2" priority="3">
      <formula>$AE54=MIN($AE$54:$AE$149)</formula>
    </cfRule>
  </conditionalFormatting>
  <conditionalFormatting sqref="AK54:AY149">
    <cfRule type="expression" dxfId="1" priority="2">
      <formula>$AW54=MIN($AW$54:$AW$149)</formula>
    </cfRule>
  </conditionalFormatting>
  <conditionalFormatting sqref="A54:O149">
    <cfRule type="expression" dxfId="0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 x14ac:dyDescent="0.3">
      <c r="A1" s="377" t="s">
        <v>428</v>
      </c>
      <c r="T1" s="130"/>
      <c r="U1" s="53"/>
      <c r="V1" s="53"/>
      <c r="W1" s="53"/>
      <c r="Y1" s="54"/>
      <c r="Z1" s="53"/>
      <c r="AC1" s="131"/>
      <c r="AF1" s="132"/>
      <c r="AG1" s="194"/>
      <c r="AH1" s="217" t="str">
        <f>'3.1'!N1</f>
        <v>II. čtvrtletí 2022</v>
      </c>
    </row>
    <row r="2" spans="1:34" ht="6" customHeight="1" x14ac:dyDescent="0.2"/>
    <row r="3" spans="1:34" ht="12" customHeight="1" x14ac:dyDescent="0.2">
      <c r="F3" s="133"/>
      <c r="U3" s="133"/>
    </row>
    <row r="4" spans="1:34" ht="12" customHeight="1" x14ac:dyDescent="0.2"/>
    <row r="5" spans="1:34" s="25" customFormat="1" ht="12" customHeight="1" x14ac:dyDescent="0.2">
      <c r="A5" s="59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59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 x14ac:dyDescent="0.2">
      <c r="A6" s="594"/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127"/>
      <c r="O6" s="30"/>
      <c r="P6" s="594"/>
      <c r="Q6" s="596"/>
      <c r="R6" s="596"/>
      <c r="S6" s="596"/>
      <c r="T6" s="596"/>
      <c r="U6" s="596"/>
      <c r="V6" s="596"/>
      <c r="W6" s="596"/>
      <c r="X6" s="596"/>
      <c r="Y6" s="596"/>
      <c r="Z6" s="596"/>
      <c r="AA6" s="596"/>
      <c r="AB6" s="596"/>
      <c r="AC6" s="127"/>
    </row>
    <row r="7" spans="1:34" ht="12" customHeight="1" x14ac:dyDescent="0.2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 x14ac:dyDescent="0.2">
      <c r="A8" s="113" t="s">
        <v>150</v>
      </c>
      <c r="C8" s="64">
        <f>SUM('4.1'!B11:D11)</f>
        <v>688.30818000000011</v>
      </c>
      <c r="D8" s="64">
        <f>SUM('4.2'!B8:D8)</f>
        <v>0</v>
      </c>
      <c r="E8" s="64">
        <f>SUM('4.2'!B22:D22)</f>
        <v>0.38512800000000003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 x14ac:dyDescent="0.2">
      <c r="A9" s="113" t="s">
        <v>149</v>
      </c>
      <c r="B9" s="64"/>
      <c r="C9" s="64">
        <f>SUM('4.1'!B12:D12)</f>
        <v>3.0612660000000003</v>
      </c>
      <c r="D9" s="64">
        <f>SUM('4.2'!B9:D9)</f>
        <v>0</v>
      </c>
      <c r="E9" s="64">
        <f>SUM('4.2'!B23:D23)</f>
        <v>647.11947699999973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 x14ac:dyDescent="0.2">
      <c r="A10" s="113" t="s">
        <v>148</v>
      </c>
      <c r="B10" s="64"/>
      <c r="C10" s="64">
        <f>SUM('4.1'!B13:D13)</f>
        <v>333.69950000000006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 x14ac:dyDescent="0.2">
      <c r="A11" s="113" t="s">
        <v>147</v>
      </c>
      <c r="B11" s="64"/>
      <c r="C11" s="64">
        <f>SUM('4.1'!B14:D14)</f>
        <v>7397.6015000000007</v>
      </c>
      <c r="D11" s="64">
        <f>SUM('4.2'!B11:D11)</f>
        <v>0</v>
      </c>
      <c r="E11" s="64">
        <f>SUM('4.2'!B25:D25)</f>
        <v>0.26217399999999996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 x14ac:dyDescent="0.2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 x14ac:dyDescent="0.2">
      <c r="A13" s="113" t="s">
        <v>145</v>
      </c>
      <c r="B13" s="64"/>
      <c r="C13" s="64">
        <f>SUM('4.1'!B16:D16)</f>
        <v>19.766880999999998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 x14ac:dyDescent="0.2">
      <c r="A14" s="113" t="s">
        <v>144</v>
      </c>
      <c r="B14" s="64"/>
      <c r="C14" s="64">
        <f>SUM('4.1'!B17:D17)</f>
        <v>1.4077280000000001</v>
      </c>
      <c r="D14" s="64">
        <f>SUM('4.2'!B14:D14)</f>
        <v>0</v>
      </c>
      <c r="E14" s="64">
        <f>SUM('4.2'!B28:D28)</f>
        <v>1.5619999999999998E-2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 x14ac:dyDescent="0.2">
      <c r="A15" s="113" t="s">
        <v>143</v>
      </c>
      <c r="B15" s="64"/>
      <c r="C15" s="64">
        <f>SUM('4.1'!B18:D18)</f>
        <v>58.037089000000002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 x14ac:dyDescent="0.2">
      <c r="A16" s="113" t="s">
        <v>142</v>
      </c>
      <c r="B16" s="64"/>
      <c r="C16" s="64">
        <f>SUM('4.1'!B19:D19)</f>
        <v>183.22330700000001</v>
      </c>
      <c r="D16" s="64">
        <f>SUM('4.2'!B16:D16)</f>
        <v>0</v>
      </c>
      <c r="E16" s="64">
        <f>SUM('4.2'!B30:D30)</f>
        <v>65.953895999999986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 x14ac:dyDescent="0.2">
      <c r="A17" s="113" t="s">
        <v>14</v>
      </c>
      <c r="C17" s="64">
        <f>SUM('4.1'!B20:D20)</f>
        <v>0</v>
      </c>
      <c r="D17" s="64">
        <f>SUM('4.2'!B17:D17)</f>
        <v>50.786840000000005</v>
      </c>
      <c r="E17" s="64">
        <f>SUM('4.2'!B31:D31)</f>
        <v>5.6500000000000002E-2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 x14ac:dyDescent="0.2">
      <c r="A18" s="113" t="s">
        <v>141</v>
      </c>
      <c r="B18" s="64"/>
      <c r="C18" s="64">
        <f>SUM('4.1'!B21:D21)</f>
        <v>3.8726700000000003</v>
      </c>
      <c r="D18" s="64">
        <f>SUM('4.2'!B18:D18)</f>
        <v>0</v>
      </c>
      <c r="E18" s="64">
        <f>SUM('4.2'!B32:D32)</f>
        <v>2.3594379999999999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 x14ac:dyDescent="0.2">
      <c r="A19" s="113" t="s">
        <v>140</v>
      </c>
      <c r="B19" s="64"/>
      <c r="C19" s="64">
        <f>SUM('4.1'!B22:D22)</f>
        <v>135.50805199999996</v>
      </c>
      <c r="D19" s="64">
        <f>SUM('4.2'!B19:D19)</f>
        <v>412.24075400000004</v>
      </c>
      <c r="E19" s="64">
        <f>SUM('4.2'!B33:D33)</f>
        <v>196.8007319999999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 x14ac:dyDescent="0.2">
      <c r="A20" s="113" t="s">
        <v>204</v>
      </c>
      <c r="B20" s="64">
        <f>SUM('4.1'!B8:D8)</f>
        <v>7164.0165099999995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 x14ac:dyDescent="0.2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 x14ac:dyDescent="0.2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 x14ac:dyDescent="0.2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 x14ac:dyDescent="0.2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 x14ac:dyDescent="0.2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 x14ac:dyDescent="0.2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 x14ac:dyDescent="0.2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 x14ac:dyDescent="0.2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 x14ac:dyDescent="0.2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 x14ac:dyDescent="0.2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97"/>
      <c r="B34" s="598"/>
      <c r="C34" s="598"/>
      <c r="D34" s="598"/>
      <c r="E34" s="135"/>
      <c r="F34" s="135"/>
      <c r="G34" s="597"/>
      <c r="H34" s="598"/>
      <c r="I34" s="598"/>
      <c r="J34" s="598"/>
      <c r="K34" s="135"/>
      <c r="L34" s="135"/>
      <c r="M34" s="22"/>
      <c r="N34" s="22"/>
      <c r="O34" s="22"/>
      <c r="P34" s="22"/>
    </row>
    <row r="35" spans="1:16" ht="12" customHeight="1" x14ac:dyDescent="0.2">
      <c r="A35" s="599"/>
      <c r="B35" s="599"/>
      <c r="C35" s="599"/>
      <c r="D35" s="599"/>
      <c r="E35" s="64"/>
      <c r="F35" s="31"/>
      <c r="G35" s="599"/>
      <c r="H35" s="599"/>
      <c r="I35" s="599"/>
      <c r="J35" s="599"/>
      <c r="K35" s="64"/>
      <c r="L35" s="31"/>
    </row>
    <row r="36" spans="1:16" ht="12" customHeight="1" x14ac:dyDescent="0.2">
      <c r="A36" s="599"/>
      <c r="B36" s="599"/>
      <c r="C36" s="599"/>
      <c r="D36" s="599"/>
      <c r="E36" s="64"/>
      <c r="F36" s="31"/>
      <c r="G36" s="599"/>
      <c r="H36" s="599"/>
      <c r="I36" s="599"/>
      <c r="J36" s="599"/>
      <c r="K36" s="64"/>
      <c r="L36" s="31"/>
    </row>
    <row r="37" spans="1:16" ht="12" customHeight="1" x14ac:dyDescent="0.2">
      <c r="A37" s="599"/>
      <c r="B37" s="599"/>
      <c r="C37" s="599"/>
      <c r="D37" s="599"/>
      <c r="E37" s="64"/>
      <c r="F37" s="31"/>
      <c r="G37" s="599"/>
      <c r="H37" s="599"/>
      <c r="I37" s="599"/>
      <c r="J37" s="599"/>
      <c r="K37" s="64"/>
      <c r="L37" s="31"/>
    </row>
    <row r="38" spans="1:16" ht="12" customHeight="1" x14ac:dyDescent="0.2">
      <c r="A38" s="599"/>
      <c r="B38" s="599"/>
      <c r="C38" s="599"/>
      <c r="D38" s="599"/>
      <c r="E38" s="64"/>
      <c r="F38" s="31"/>
      <c r="G38" s="599"/>
      <c r="H38" s="599"/>
      <c r="I38" s="599"/>
      <c r="J38" s="599"/>
      <c r="K38" s="64"/>
      <c r="L38" s="31"/>
    </row>
    <row r="39" spans="1:16" ht="12" customHeight="1" x14ac:dyDescent="0.2">
      <c r="A39" s="599"/>
      <c r="B39" s="599"/>
      <c r="C39" s="599"/>
      <c r="D39" s="599"/>
      <c r="E39" s="64"/>
      <c r="F39" s="31"/>
      <c r="G39" s="599"/>
      <c r="H39" s="599"/>
      <c r="I39" s="599"/>
      <c r="J39" s="599"/>
      <c r="K39" s="64"/>
      <c r="L39" s="31"/>
    </row>
    <row r="40" spans="1:16" ht="12" customHeight="1" x14ac:dyDescent="0.2">
      <c r="A40" s="599"/>
      <c r="B40" s="599"/>
      <c r="C40" s="599"/>
      <c r="D40" s="599"/>
      <c r="E40" s="64"/>
      <c r="F40" s="31"/>
      <c r="G40" s="599"/>
      <c r="H40" s="599"/>
      <c r="I40" s="599"/>
      <c r="J40" s="599"/>
      <c r="K40" s="64"/>
      <c r="L40" s="31"/>
    </row>
    <row r="41" spans="1:16" ht="12" customHeight="1" x14ac:dyDescent="0.2">
      <c r="A41" s="599"/>
      <c r="B41" s="599"/>
      <c r="C41" s="599"/>
      <c r="D41" s="599"/>
      <c r="E41" s="64"/>
      <c r="F41" s="31"/>
      <c r="G41" s="599"/>
      <c r="H41" s="599"/>
      <c r="I41" s="599"/>
      <c r="J41" s="599"/>
      <c r="K41" s="64"/>
      <c r="L41" s="31"/>
    </row>
    <row r="42" spans="1:16" ht="12" customHeight="1" x14ac:dyDescent="0.2">
      <c r="A42" s="599"/>
      <c r="B42" s="599"/>
      <c r="C42" s="599"/>
      <c r="D42" s="599"/>
      <c r="E42" s="64"/>
      <c r="F42" s="31"/>
      <c r="G42" s="599"/>
      <c r="H42" s="599"/>
      <c r="I42" s="599"/>
      <c r="J42" s="599"/>
      <c r="K42" s="64"/>
      <c r="L42" s="31"/>
    </row>
    <row r="43" spans="1:16" ht="12" customHeight="1" x14ac:dyDescent="0.2">
      <c r="A43" s="599"/>
      <c r="B43" s="599"/>
      <c r="C43" s="599"/>
      <c r="D43" s="599"/>
      <c r="E43" s="64"/>
      <c r="F43" s="31"/>
      <c r="G43" s="599"/>
      <c r="H43" s="599"/>
      <c r="I43" s="599"/>
      <c r="J43" s="599"/>
      <c r="K43" s="64"/>
      <c r="L43" s="31"/>
    </row>
    <row r="44" spans="1:16" ht="12" customHeight="1" x14ac:dyDescent="0.2">
      <c r="A44" s="599"/>
      <c r="B44" s="599"/>
      <c r="C44" s="599"/>
      <c r="D44" s="599"/>
      <c r="E44" s="64"/>
      <c r="F44" s="31"/>
      <c r="G44" s="599"/>
      <c r="H44" s="599"/>
      <c r="I44" s="599"/>
      <c r="J44" s="599"/>
      <c r="K44" s="64"/>
      <c r="L44" s="31"/>
    </row>
    <row r="45" spans="1:16" ht="12" customHeight="1" x14ac:dyDescent="0.2">
      <c r="A45" s="599"/>
      <c r="B45" s="599"/>
      <c r="C45" s="599"/>
      <c r="D45" s="599"/>
      <c r="E45" s="64"/>
      <c r="F45" s="31"/>
      <c r="G45" s="599"/>
      <c r="H45" s="599"/>
      <c r="I45" s="599"/>
      <c r="J45" s="599"/>
      <c r="K45" s="64"/>
      <c r="L45" s="31"/>
    </row>
    <row r="46" spans="1:16" ht="12" customHeight="1" x14ac:dyDescent="0.2">
      <c r="F46" s="129"/>
      <c r="L46" s="129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128"/>
      <c r="B115" s="128"/>
    </row>
    <row r="116" spans="1:2" x14ac:dyDescent="0.2">
      <c r="A116" s="128"/>
      <c r="B116" s="128"/>
    </row>
    <row r="137" spans="1:2" x14ac:dyDescent="0.2">
      <c r="A137" s="128"/>
      <c r="B137" s="128"/>
    </row>
    <row r="138" spans="1:2" ht="12" customHeight="1" x14ac:dyDescent="0.2">
      <c r="A138" s="136"/>
      <c r="B138" s="136"/>
    </row>
    <row r="139" spans="1:2" x14ac:dyDescent="0.2">
      <c r="A139" s="136"/>
      <c r="B139" s="136"/>
    </row>
    <row r="140" spans="1:2" ht="12.75" customHeight="1" x14ac:dyDescent="0.2">
      <c r="B140" s="136"/>
    </row>
    <row r="141" spans="1:2" ht="12.75" customHeight="1" x14ac:dyDescent="0.2">
      <c r="B141" s="136"/>
    </row>
    <row r="142" spans="1:2" x14ac:dyDescent="0.2">
      <c r="B142" s="136"/>
    </row>
    <row r="143" spans="1:2" x14ac:dyDescent="0.2">
      <c r="B143" s="136"/>
    </row>
    <row r="144" spans="1:2" x14ac:dyDescent="0.2">
      <c r="B144" s="136"/>
    </row>
    <row r="145" spans="1:2" x14ac:dyDescent="0.2">
      <c r="B145" s="136"/>
    </row>
    <row r="146" spans="1:2" x14ac:dyDescent="0.2">
      <c r="B146" s="136"/>
    </row>
    <row r="147" spans="1:2" x14ac:dyDescent="0.2">
      <c r="B147" s="136"/>
    </row>
    <row r="148" spans="1:2" x14ac:dyDescent="0.2">
      <c r="B148" s="136"/>
    </row>
    <row r="149" spans="1:2" x14ac:dyDescent="0.2">
      <c r="B149" s="136"/>
    </row>
    <row r="150" spans="1:2" x14ac:dyDescent="0.2">
      <c r="B150" s="136"/>
    </row>
    <row r="151" spans="1:2" x14ac:dyDescent="0.2">
      <c r="B151" s="136"/>
    </row>
    <row r="152" spans="1:2" x14ac:dyDescent="0.2">
      <c r="B152" s="136"/>
    </row>
    <row r="153" spans="1:2" x14ac:dyDescent="0.2">
      <c r="B153" s="136"/>
    </row>
    <row r="154" spans="1:2" x14ac:dyDescent="0.2">
      <c r="B154" s="136"/>
    </row>
    <row r="155" spans="1:2" x14ac:dyDescent="0.2">
      <c r="B155" s="136"/>
    </row>
    <row r="156" spans="1:2" x14ac:dyDescent="0.2">
      <c r="B156" s="136"/>
    </row>
    <row r="157" spans="1:2" x14ac:dyDescent="0.2">
      <c r="B157" s="136"/>
    </row>
    <row r="158" spans="1:2" x14ac:dyDescent="0.2">
      <c r="B158" s="128"/>
    </row>
    <row r="159" spans="1:2" x14ac:dyDescent="0.2">
      <c r="B159" s="128"/>
    </row>
    <row r="160" spans="1:2" ht="12" customHeight="1" x14ac:dyDescent="0.2">
      <c r="A160" s="136"/>
      <c r="B160" s="128"/>
    </row>
    <row r="161" spans="1:2" x14ac:dyDescent="0.2">
      <c r="A161" s="136"/>
      <c r="B161" s="128"/>
    </row>
    <row r="162" spans="1:2" x14ac:dyDescent="0.2">
      <c r="A162" s="136"/>
      <c r="B162" s="128"/>
    </row>
    <row r="163" spans="1:2" ht="90" customHeight="1" x14ac:dyDescent="0.2">
      <c r="B163" s="128"/>
    </row>
    <row r="164" spans="1:2" x14ac:dyDescent="0.2">
      <c r="B164" s="128"/>
    </row>
    <row r="165" spans="1:2" x14ac:dyDescent="0.2">
      <c r="B165" s="128"/>
    </row>
    <row r="166" spans="1:2" x14ac:dyDescent="0.2">
      <c r="B166" s="128"/>
    </row>
    <row r="167" spans="1:2" x14ac:dyDescent="0.2">
      <c r="B167" s="128"/>
    </row>
    <row r="168" spans="1:2" x14ac:dyDescent="0.2">
      <c r="B168" s="128"/>
    </row>
    <row r="169" spans="1:2" x14ac:dyDescent="0.2">
      <c r="B169" s="128"/>
    </row>
    <row r="170" spans="1:2" x14ac:dyDescent="0.2">
      <c r="B170" s="128"/>
    </row>
    <row r="171" spans="1:2" x14ac:dyDescent="0.2">
      <c r="B171" s="128"/>
    </row>
    <row r="172" spans="1:2" x14ac:dyDescent="0.2">
      <c r="B172" s="128"/>
    </row>
    <row r="173" spans="1:2" x14ac:dyDescent="0.2">
      <c r="B173" s="128"/>
    </row>
    <row r="174" spans="1:2" x14ac:dyDescent="0.2">
      <c r="B174" s="128"/>
    </row>
    <row r="175" spans="1:2" x14ac:dyDescent="0.2">
      <c r="B175" s="128"/>
    </row>
    <row r="176" spans="1:2" x14ac:dyDescent="0.2">
      <c r="A176" s="136"/>
      <c r="B176" s="128"/>
    </row>
    <row r="177" spans="1:2" x14ac:dyDescent="0.2">
      <c r="A177" s="136"/>
      <c r="B177" s="128"/>
    </row>
    <row r="178" spans="1:2" x14ac:dyDescent="0.2">
      <c r="A178" s="136"/>
      <c r="B178" s="128"/>
    </row>
    <row r="179" spans="1:2" x14ac:dyDescent="0.2">
      <c r="A179" s="128"/>
      <c r="B179" s="128"/>
    </row>
    <row r="180" spans="1:2" x14ac:dyDescent="0.2">
      <c r="A180" s="128"/>
      <c r="B180" s="128"/>
    </row>
    <row r="181" spans="1:2" x14ac:dyDescent="0.2">
      <c r="A181" s="128"/>
      <c r="B181" s="128"/>
    </row>
    <row r="182" spans="1:2" x14ac:dyDescent="0.2">
      <c r="B182" s="128"/>
    </row>
    <row r="183" spans="1:2" x14ac:dyDescent="0.2">
      <c r="B183" s="128"/>
    </row>
    <row r="184" spans="1:2" x14ac:dyDescent="0.2">
      <c r="B184" s="128"/>
    </row>
    <row r="185" spans="1:2" x14ac:dyDescent="0.2">
      <c r="B185" s="128"/>
    </row>
    <row r="186" spans="1:2" x14ac:dyDescent="0.2">
      <c r="B186" s="128"/>
    </row>
    <row r="187" spans="1:2" x14ac:dyDescent="0.2">
      <c r="B187" s="128"/>
    </row>
    <row r="188" spans="1:2" x14ac:dyDescent="0.2">
      <c r="B188" s="128"/>
    </row>
    <row r="189" spans="1:2" x14ac:dyDescent="0.2">
      <c r="B189" s="128"/>
    </row>
    <row r="190" spans="1:2" x14ac:dyDescent="0.2">
      <c r="B190" s="128"/>
    </row>
    <row r="191" spans="1:2" x14ac:dyDescent="0.2">
      <c r="B191" s="128"/>
    </row>
    <row r="192" spans="1:2" x14ac:dyDescent="0.2">
      <c r="B192" s="128"/>
    </row>
    <row r="193" spans="1:2" x14ac:dyDescent="0.2">
      <c r="B193" s="128"/>
    </row>
    <row r="194" spans="1:2" x14ac:dyDescent="0.2">
      <c r="B194" s="128"/>
    </row>
    <row r="195" spans="1:2" x14ac:dyDescent="0.2">
      <c r="B195" s="128"/>
    </row>
    <row r="196" spans="1:2" x14ac:dyDescent="0.2">
      <c r="B196" s="128"/>
    </row>
    <row r="197" spans="1:2" x14ac:dyDescent="0.2">
      <c r="B197" s="128"/>
    </row>
    <row r="198" spans="1:2" x14ac:dyDescent="0.2">
      <c r="B198" s="128"/>
    </row>
    <row r="199" spans="1:2" x14ac:dyDescent="0.2">
      <c r="B199" s="128"/>
    </row>
    <row r="200" spans="1:2" x14ac:dyDescent="0.2">
      <c r="B200" s="128"/>
    </row>
    <row r="201" spans="1:2" x14ac:dyDescent="0.2">
      <c r="A201" s="128"/>
      <c r="B201" s="128"/>
    </row>
    <row r="202" spans="1:2" x14ac:dyDescent="0.2">
      <c r="A202" s="128"/>
      <c r="B202" s="128"/>
    </row>
    <row r="203" spans="1:2" ht="12.75" customHeight="1" x14ac:dyDescent="0.2">
      <c r="B203" s="128"/>
    </row>
    <row r="204" spans="1:2" ht="12" customHeight="1" x14ac:dyDescent="0.2">
      <c r="B204" s="128"/>
    </row>
    <row r="205" spans="1:2" x14ac:dyDescent="0.2">
      <c r="B205" s="128"/>
    </row>
    <row r="206" spans="1:2" x14ac:dyDescent="0.2">
      <c r="B206" s="128"/>
    </row>
    <row r="207" spans="1:2" x14ac:dyDescent="0.2">
      <c r="B207" s="128"/>
    </row>
    <row r="208" spans="1:2" x14ac:dyDescent="0.2">
      <c r="B208" s="128"/>
    </row>
    <row r="209" spans="1:2" x14ac:dyDescent="0.2">
      <c r="B209" s="128"/>
    </row>
    <row r="210" spans="1:2" x14ac:dyDescent="0.2">
      <c r="B210" s="128"/>
    </row>
    <row r="211" spans="1:2" x14ac:dyDescent="0.2">
      <c r="B211" s="128"/>
    </row>
    <row r="212" spans="1:2" x14ac:dyDescent="0.2">
      <c r="B212" s="128"/>
    </row>
    <row r="213" spans="1:2" x14ac:dyDescent="0.2">
      <c r="B213" s="128"/>
    </row>
    <row r="214" spans="1:2" x14ac:dyDescent="0.2">
      <c r="B214" s="128"/>
    </row>
    <row r="215" spans="1:2" x14ac:dyDescent="0.2">
      <c r="B215" s="128"/>
    </row>
    <row r="216" spans="1:2" x14ac:dyDescent="0.2">
      <c r="B216" s="128"/>
    </row>
    <row r="217" spans="1:2" x14ac:dyDescent="0.2">
      <c r="B217" s="128"/>
    </row>
    <row r="218" spans="1:2" x14ac:dyDescent="0.2">
      <c r="B218" s="128"/>
    </row>
    <row r="219" spans="1:2" x14ac:dyDescent="0.2">
      <c r="B219" s="128"/>
    </row>
    <row r="220" spans="1:2" x14ac:dyDescent="0.2">
      <c r="B220" s="128"/>
    </row>
    <row r="221" spans="1:2" x14ac:dyDescent="0.2">
      <c r="B221" s="128"/>
    </row>
    <row r="222" spans="1:2" x14ac:dyDescent="0.2">
      <c r="A222" s="136"/>
      <c r="B222" s="128"/>
    </row>
    <row r="223" spans="1:2" x14ac:dyDescent="0.2">
      <c r="A223" s="136"/>
      <c r="B223" s="128"/>
    </row>
    <row r="224" spans="1:2" x14ac:dyDescent="0.2">
      <c r="A224" s="136"/>
      <c r="B224" s="128"/>
    </row>
    <row r="225" spans="1:2" x14ac:dyDescent="0.2">
      <c r="A225" s="136"/>
      <c r="B225" s="128"/>
    </row>
    <row r="226" spans="1:2" x14ac:dyDescent="0.2">
      <c r="A226" s="136"/>
      <c r="B226" s="128"/>
    </row>
    <row r="227" spans="1:2" x14ac:dyDescent="0.2">
      <c r="A227" s="136"/>
      <c r="B227" s="128"/>
    </row>
    <row r="228" spans="1:2" x14ac:dyDescent="0.2">
      <c r="A228" s="136"/>
      <c r="B228" s="128"/>
    </row>
    <row r="229" spans="1:2" x14ac:dyDescent="0.2">
      <c r="A229" s="128"/>
      <c r="B229" s="12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>
      <selection activeCell="N48" sqref="N48"/>
    </sheetView>
  </sheetViews>
  <sheetFormatPr defaultRowHeight="12.75" x14ac:dyDescent="0.2"/>
  <cols>
    <col min="1" max="16384" width="9.140625" style="424"/>
  </cols>
  <sheetData>
    <row r="25" spans="6:6" x14ac:dyDescent="0.2">
      <c r="F25" s="423"/>
    </row>
    <row r="26" spans="6:6" x14ac:dyDescent="0.2">
      <c r="F26" s="423"/>
    </row>
    <row r="27" spans="6:6" x14ac:dyDescent="0.2">
      <c r="F27" s="423"/>
    </row>
    <row r="28" spans="6:6" x14ac:dyDescent="0.2">
      <c r="F28" s="423"/>
    </row>
    <row r="47" spans="1:3" ht="15" x14ac:dyDescent="0.25">
      <c r="A47" s="425" t="s">
        <v>429</v>
      </c>
    </row>
    <row r="48" spans="1:3" ht="14.25" x14ac:dyDescent="0.2">
      <c r="A48" s="426" t="s">
        <v>430</v>
      </c>
      <c r="B48" s="427"/>
      <c r="C48" s="427"/>
    </row>
    <row r="50" spans="1:1" ht="14.25" x14ac:dyDescent="0.2">
      <c r="A50" s="428" t="s">
        <v>441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 x14ac:dyDescent="0.25">
      <c r="A1" s="216" t="s">
        <v>390</v>
      </c>
    </row>
    <row r="2" spans="1:12" s="41" customFormat="1" ht="6" customHeight="1" x14ac:dyDescent="0.2"/>
    <row r="3" spans="1:12" s="41" customFormat="1" ht="24.75" customHeight="1" x14ac:dyDescent="0.2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 x14ac:dyDescent="0.25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 x14ac:dyDescent="0.25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 x14ac:dyDescent="0.25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 x14ac:dyDescent="0.25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 x14ac:dyDescent="0.2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 x14ac:dyDescent="0.2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 x14ac:dyDescent="0.2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 x14ac:dyDescent="0.2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 x14ac:dyDescent="0.2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 x14ac:dyDescent="0.2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 x14ac:dyDescent="0.2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 x14ac:dyDescent="0.2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 x14ac:dyDescent="0.2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 x14ac:dyDescent="0.2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 x14ac:dyDescent="0.2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 x14ac:dyDescent="0.2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 x14ac:dyDescent="0.2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 x14ac:dyDescent="0.2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 x14ac:dyDescent="0.2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 x14ac:dyDescent="0.2">
      <c r="A23" s="124" t="s">
        <v>137</v>
      </c>
      <c r="B23" s="49" t="s">
        <v>135</v>
      </c>
    </row>
    <row r="24" spans="1:12" s="41" customFormat="1" ht="24.75" customHeight="1" x14ac:dyDescent="0.2">
      <c r="A24" s="124"/>
      <c r="B24" s="49"/>
    </row>
    <row r="25" spans="1:12" s="41" customFormat="1" ht="24.75" customHeight="1" x14ac:dyDescent="0.2">
      <c r="A25" s="124"/>
      <c r="B25" s="49"/>
    </row>
    <row r="26" spans="1:12" s="41" customFormat="1" ht="24.75" customHeight="1" x14ac:dyDescent="0.2">
      <c r="A26" s="124"/>
      <c r="B26" s="49"/>
    </row>
    <row r="27" spans="1:12" s="41" customFormat="1" ht="24.75" customHeight="1" x14ac:dyDescent="0.2">
      <c r="A27" s="124"/>
      <c r="B27" s="49"/>
    </row>
    <row r="28" spans="1:12" s="41" customFormat="1" ht="24.75" customHeight="1" x14ac:dyDescent="0.2">
      <c r="A28" s="124"/>
      <c r="B28" s="49"/>
    </row>
    <row r="29" spans="1:12" s="41" customFormat="1" ht="24.75" customHeight="1" x14ac:dyDescent="0.2">
      <c r="A29" s="124"/>
      <c r="B29" s="49"/>
    </row>
    <row r="30" spans="1:12" s="41" customFormat="1" ht="24.75" customHeight="1" x14ac:dyDescent="0.2">
      <c r="A30" s="124"/>
      <c r="B30" s="49"/>
    </row>
    <row r="31" spans="1:12" s="41" customFormat="1" ht="24.75" customHeight="1" x14ac:dyDescent="0.2">
      <c r="A31" s="124"/>
      <c r="B31" s="49"/>
    </row>
    <row r="32" spans="1:12" s="41" customFormat="1" ht="24.75" customHeight="1" x14ac:dyDescent="0.2">
      <c r="A32" s="124"/>
      <c r="B32" s="49"/>
    </row>
    <row r="33" spans="1:10" s="41" customFormat="1" ht="24.75" customHeight="1" x14ac:dyDescent="0.2">
      <c r="A33" s="124"/>
      <c r="B33" s="49"/>
    </row>
    <row r="34" spans="1:10" s="41" customFormat="1" ht="22.5" customHeight="1" x14ac:dyDescent="0.2">
      <c r="A34" s="124"/>
      <c r="B34" s="49"/>
    </row>
    <row r="35" spans="1:10" s="41" customFormat="1" ht="15" x14ac:dyDescent="0.25">
      <c r="A35" s="42" t="s">
        <v>253</v>
      </c>
    </row>
    <row r="36" spans="1:10" s="49" customFormat="1" ht="24.75" customHeight="1" x14ac:dyDescent="0.2">
      <c r="A36" s="126" t="s">
        <v>254</v>
      </c>
    </row>
    <row r="37" spans="1:10" s="41" customFormat="1" ht="15" x14ac:dyDescent="0.25">
      <c r="A37" s="42" t="s">
        <v>177</v>
      </c>
    </row>
    <row r="38" spans="1:10" s="49" customFormat="1" ht="24.75" customHeight="1" x14ac:dyDescent="0.2">
      <c r="A38" s="126" t="s">
        <v>178</v>
      </c>
    </row>
    <row r="39" spans="1:10" s="41" customFormat="1" ht="15" x14ac:dyDescent="0.25">
      <c r="A39" s="42" t="s">
        <v>139</v>
      </c>
    </row>
    <row r="40" spans="1:10" s="49" customFormat="1" ht="39.75" customHeight="1" x14ac:dyDescent="0.2">
      <c r="A40" s="463" t="s">
        <v>301</v>
      </c>
      <c r="B40" s="463"/>
      <c r="C40" s="463"/>
      <c r="D40" s="463"/>
      <c r="E40" s="463"/>
      <c r="F40" s="463"/>
      <c r="G40" s="463"/>
      <c r="H40" s="463"/>
      <c r="I40" s="463"/>
      <c r="J40" s="463"/>
    </row>
    <row r="41" spans="1:10" s="41" customFormat="1" ht="15" x14ac:dyDescent="0.25">
      <c r="A41" s="42" t="s">
        <v>160</v>
      </c>
    </row>
    <row r="42" spans="1:10" s="49" customFormat="1" ht="24.75" customHeight="1" x14ac:dyDescent="0.2">
      <c r="A42" s="126" t="s">
        <v>175</v>
      </c>
      <c r="B42" s="125"/>
    </row>
    <row r="43" spans="1:10" s="41" customFormat="1" ht="15" x14ac:dyDescent="0.25">
      <c r="A43" s="42" t="s">
        <v>262</v>
      </c>
    </row>
    <row r="44" spans="1:10" s="49" customFormat="1" ht="54.75" customHeight="1" x14ac:dyDescent="0.2">
      <c r="A44" s="462" t="s">
        <v>274</v>
      </c>
      <c r="B44" s="462"/>
      <c r="C44" s="462"/>
      <c r="D44" s="462"/>
      <c r="E44" s="462"/>
      <c r="F44" s="462"/>
      <c r="G44" s="462"/>
      <c r="H44" s="462"/>
      <c r="I44" s="462"/>
      <c r="J44" s="462"/>
    </row>
    <row r="45" spans="1:10" s="41" customFormat="1" ht="15" x14ac:dyDescent="0.25">
      <c r="A45" s="42" t="s">
        <v>267</v>
      </c>
    </row>
    <row r="46" spans="1:10" s="49" customFormat="1" ht="24.75" customHeight="1" x14ac:dyDescent="0.2">
      <c r="A46" s="126" t="s">
        <v>272</v>
      </c>
    </row>
    <row r="47" spans="1:10" s="41" customFormat="1" ht="16.5" x14ac:dyDescent="0.3">
      <c r="A47" s="42" t="s">
        <v>263</v>
      </c>
    </row>
    <row r="48" spans="1:10" s="41" customFormat="1" ht="69.75" customHeight="1" x14ac:dyDescent="0.2">
      <c r="A48" s="462" t="s">
        <v>302</v>
      </c>
      <c r="B48" s="462"/>
      <c r="C48" s="462"/>
      <c r="D48" s="462"/>
      <c r="E48" s="462"/>
      <c r="F48" s="462"/>
      <c r="G48" s="462"/>
      <c r="H48" s="462"/>
      <c r="I48" s="462"/>
      <c r="J48" s="462"/>
    </row>
    <row r="49" spans="1:10" s="41" customFormat="1" ht="16.5" x14ac:dyDescent="0.3">
      <c r="A49" s="42" t="s">
        <v>264</v>
      </c>
    </row>
    <row r="50" spans="1:10" s="49" customFormat="1" ht="24.75" customHeight="1" x14ac:dyDescent="0.2">
      <c r="A50" s="126" t="s">
        <v>269</v>
      </c>
    </row>
    <row r="51" spans="1:10" s="41" customFormat="1" ht="15" x14ac:dyDescent="0.25">
      <c r="A51" s="42" t="s">
        <v>265</v>
      </c>
    </row>
    <row r="52" spans="1:10" s="49" customFormat="1" ht="24.75" customHeight="1" x14ac:dyDescent="0.2">
      <c r="A52" s="126" t="s">
        <v>270</v>
      </c>
    </row>
    <row r="53" spans="1:10" s="41" customFormat="1" ht="15" x14ac:dyDescent="0.25">
      <c r="A53" s="42" t="s">
        <v>266</v>
      </c>
    </row>
    <row r="54" spans="1:10" s="49" customFormat="1" ht="24.75" customHeight="1" x14ac:dyDescent="0.2">
      <c r="A54" s="126" t="s">
        <v>271</v>
      </c>
    </row>
    <row r="55" spans="1:10" s="41" customFormat="1" ht="15" x14ac:dyDescent="0.25">
      <c r="A55" s="42" t="s">
        <v>138</v>
      </c>
    </row>
    <row r="56" spans="1:10" s="49" customFormat="1" ht="24.75" customHeight="1" x14ac:dyDescent="0.2">
      <c r="A56" s="126" t="s">
        <v>174</v>
      </c>
    </row>
    <row r="57" spans="1:10" s="41" customFormat="1" ht="15" x14ac:dyDescent="0.25">
      <c r="A57" s="42" t="s">
        <v>268</v>
      </c>
    </row>
    <row r="58" spans="1:10" s="49" customFormat="1" ht="24.75" customHeight="1" x14ac:dyDescent="0.2">
      <c r="A58" s="126" t="s">
        <v>273</v>
      </c>
    </row>
    <row r="59" spans="1:10" s="41" customFormat="1" ht="15" x14ac:dyDescent="0.25">
      <c r="A59" s="42" t="s">
        <v>179</v>
      </c>
    </row>
    <row r="60" spans="1:10" s="41" customFormat="1" ht="39.75" customHeight="1" x14ac:dyDescent="0.2">
      <c r="A60" s="462" t="s">
        <v>308</v>
      </c>
      <c r="B60" s="462"/>
      <c r="C60" s="462"/>
      <c r="D60" s="462"/>
      <c r="E60" s="462"/>
      <c r="F60" s="462"/>
      <c r="G60" s="462"/>
      <c r="H60" s="462"/>
      <c r="I60" s="462"/>
      <c r="J60" s="462"/>
    </row>
    <row r="61" spans="1:10" ht="18" customHeight="1" x14ac:dyDescent="0.3">
      <c r="A61" s="42" t="s">
        <v>309</v>
      </c>
    </row>
    <row r="62" spans="1:10" ht="24.75" customHeight="1" x14ac:dyDescent="0.2">
      <c r="A62" s="126" t="s">
        <v>310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47"/>
  <sheetViews>
    <sheetView showGridLines="0" zoomScaleNormal="100" workbookViewId="0"/>
  </sheetViews>
  <sheetFormatPr defaultRowHeight="14.25" x14ac:dyDescent="0.2"/>
  <cols>
    <col min="1" max="2" width="11" style="156" customWidth="1"/>
    <col min="3" max="3" width="21" style="156" customWidth="1"/>
    <col min="4" max="4" width="14.7109375" style="156" customWidth="1"/>
    <col min="5" max="5" width="17.7109375" style="158" customWidth="1"/>
    <col min="6" max="7" width="12" style="158" customWidth="1"/>
    <col min="8" max="16384" width="9.140625" style="156"/>
  </cols>
  <sheetData>
    <row r="1" spans="1:16" ht="20.25" x14ac:dyDescent="0.2">
      <c r="A1" s="216" t="str">
        <f>"2 STRUČNÝ PŘEHLED ZA "&amp;UPPER('3.1'!N1)</f>
        <v>2 STRUČNÝ PŘEHLED ZA II. ČTVRTLETÍ 2022</v>
      </c>
      <c r="B1" s="154"/>
      <c r="C1" s="154"/>
      <c r="D1" s="154"/>
      <c r="E1" s="155"/>
      <c r="F1" s="155"/>
      <c r="G1" s="217" t="str">
        <f>'3.1'!N1</f>
        <v>II. čtvrtletí 2022</v>
      </c>
      <c r="H1" s="116"/>
    </row>
    <row r="2" spans="1:16" ht="15" x14ac:dyDescent="0.2">
      <c r="A2" s="154"/>
      <c r="B2" s="154"/>
      <c r="C2" s="154"/>
      <c r="D2" s="154"/>
      <c r="E2" s="155"/>
      <c r="F2" s="155"/>
      <c r="G2" s="155"/>
    </row>
    <row r="3" spans="1:16" ht="15" x14ac:dyDescent="0.25">
      <c r="A3" s="159"/>
      <c r="B3" s="159"/>
      <c r="C3" s="159"/>
      <c r="D3" s="159"/>
      <c r="E3" s="160"/>
      <c r="F3" s="161" t="s">
        <v>314</v>
      </c>
      <c r="G3" s="161"/>
    </row>
    <row r="4" spans="1:16" ht="15" x14ac:dyDescent="0.25">
      <c r="A4" s="467" t="s">
        <v>435</v>
      </c>
      <c r="B4" s="467"/>
      <c r="C4" s="467"/>
      <c r="D4" s="467"/>
      <c r="E4" s="162">
        <f>SUM(E5:E7)</f>
        <v>19013.212458999998</v>
      </c>
      <c r="F4" s="163">
        <f>SUM(F5:F7)</f>
        <v>745.36443000000145</v>
      </c>
      <c r="G4" s="164">
        <v>4.080198328871272E-2</v>
      </c>
    </row>
    <row r="5" spans="1:16" x14ac:dyDescent="0.2">
      <c r="A5" s="464" t="str">
        <f>'4.1'!B6</f>
        <v>Duben</v>
      </c>
      <c r="B5" s="464"/>
      <c r="C5" s="464"/>
      <c r="D5" s="464"/>
      <c r="E5" s="165">
        <f>INDEX('3.1'!$B$7:$M$7,,MATCH('2'!$A5,'3.1'!$B$5:$M$5,0))</f>
        <v>6469.519518000001</v>
      </c>
      <c r="F5" s="166">
        <v>26.907027000000198</v>
      </c>
      <c r="G5" s="167">
        <v>4.1764155515465091E-3</v>
      </c>
    </row>
    <row r="6" spans="1:16" x14ac:dyDescent="0.2">
      <c r="A6" s="464" t="str">
        <f>'4.1'!C6</f>
        <v>Květen</v>
      </c>
      <c r="B6" s="464"/>
      <c r="C6" s="464"/>
      <c r="D6" s="464"/>
      <c r="E6" s="165">
        <f>INDEX('3.1'!$B$7:$M$7,,MATCH('2'!$A6,'3.1'!$B$5:$M$5,0))</f>
        <v>6081.2826939999977</v>
      </c>
      <c r="F6" s="166">
        <v>221.20035400000052</v>
      </c>
      <c r="G6" s="167">
        <v>3.7746970292571118E-2</v>
      </c>
    </row>
    <row r="7" spans="1:16" x14ac:dyDescent="0.2">
      <c r="A7" s="464" t="str">
        <f>'4.1'!D6</f>
        <v>Červen</v>
      </c>
      <c r="B7" s="464"/>
      <c r="C7" s="464"/>
      <c r="D7" s="464"/>
      <c r="E7" s="165">
        <f>INDEX('3.1'!$B$7:$M$7,,MATCH('2'!$A7,'3.1'!$B$5:$M$5,0))</f>
        <v>6462.4102470000007</v>
      </c>
      <c r="F7" s="166">
        <v>497.25704900000073</v>
      </c>
      <c r="G7" s="167">
        <v>8.3360314897984747E-2</v>
      </c>
    </row>
    <row r="8" spans="1:16" x14ac:dyDescent="0.2">
      <c r="A8" s="168"/>
      <c r="B8" s="168"/>
      <c r="C8" s="168"/>
      <c r="D8" s="168"/>
      <c r="E8" s="165"/>
      <c r="F8" s="166"/>
      <c r="G8" s="167"/>
    </row>
    <row r="9" spans="1:16" x14ac:dyDescent="0.2">
      <c r="A9" s="468" t="s">
        <v>433</v>
      </c>
      <c r="B9" s="469"/>
      <c r="C9" s="469"/>
      <c r="D9" s="469"/>
      <c r="E9" s="165"/>
      <c r="F9" s="166"/>
      <c r="G9" s="169"/>
    </row>
    <row r="10" spans="1:16" x14ac:dyDescent="0.2">
      <c r="A10" s="464" t="s">
        <v>315</v>
      </c>
      <c r="B10" s="464"/>
      <c r="C10" s="464"/>
      <c r="D10" s="464"/>
      <c r="E10" s="165">
        <f>'4.1'!B7</f>
        <v>7164.0165099999995</v>
      </c>
      <c r="F10" s="166">
        <v>207.79815999999937</v>
      </c>
      <c r="G10" s="169">
        <v>2.9872288295838122E-2</v>
      </c>
    </row>
    <row r="11" spans="1:16" x14ac:dyDescent="0.2">
      <c r="A11" s="464" t="s">
        <v>316</v>
      </c>
      <c r="B11" s="464"/>
      <c r="C11" s="464"/>
      <c r="D11" s="464"/>
      <c r="E11" s="165">
        <f>'4.1'!B9</f>
        <v>8824.4861730000011</v>
      </c>
      <c r="F11" s="166">
        <v>1607.8094630000014</v>
      </c>
      <c r="G11" s="169">
        <v>0.22279083955251772</v>
      </c>
    </row>
    <row r="12" spans="1:16" x14ac:dyDescent="0.2">
      <c r="A12" s="464" t="s">
        <v>317</v>
      </c>
      <c r="B12" s="464"/>
      <c r="C12" s="464"/>
      <c r="D12" s="464"/>
      <c r="E12" s="165">
        <f>'4.2'!B6</f>
        <v>463.02759400000002</v>
      </c>
      <c r="F12" s="166">
        <v>-896.82622600000002</v>
      </c>
      <c r="G12" s="169">
        <v>-0.65950193528889745</v>
      </c>
    </row>
    <row r="13" spans="1:16" x14ac:dyDescent="0.2">
      <c r="A13" s="464" t="s">
        <v>318</v>
      </c>
      <c r="B13" s="464"/>
      <c r="C13" s="464"/>
      <c r="D13" s="464"/>
      <c r="E13" s="165">
        <f>'4.2'!B20</f>
        <v>912.95296499999961</v>
      </c>
      <c r="F13" s="166">
        <v>-8.7318440000001374</v>
      </c>
      <c r="G13" s="169">
        <v>-9.4737853057098049E-3</v>
      </c>
    </row>
    <row r="14" spans="1:16" x14ac:dyDescent="0.2">
      <c r="A14" s="464" t="s">
        <v>319</v>
      </c>
      <c r="B14" s="464"/>
      <c r="C14" s="464"/>
      <c r="D14" s="464"/>
      <c r="E14" s="165">
        <f>'4.3'!E6/1000</f>
        <v>494.147425</v>
      </c>
      <c r="F14" s="166">
        <v>-125.23960999999997</v>
      </c>
      <c r="G14" s="169">
        <v>-0.20219927593414994</v>
      </c>
      <c r="P14" s="157"/>
    </row>
    <row r="15" spans="1:16" x14ac:dyDescent="0.2">
      <c r="A15" s="464" t="s">
        <v>320</v>
      </c>
      <c r="B15" s="464"/>
      <c r="C15" s="464"/>
      <c r="D15" s="464"/>
      <c r="E15" s="165">
        <f>'4.3'!E16/1000</f>
        <v>183.30353000000002</v>
      </c>
      <c r="F15" s="166">
        <v>-45.844066999999967</v>
      </c>
      <c r="G15" s="169">
        <v>-0.20006348571920646</v>
      </c>
    </row>
    <row r="16" spans="1:16" x14ac:dyDescent="0.2">
      <c r="A16" s="464" t="s">
        <v>321</v>
      </c>
      <c r="B16" s="464"/>
      <c r="C16" s="464"/>
      <c r="D16" s="464"/>
      <c r="E16" s="165">
        <f>'4.4'!E30/1000</f>
        <v>130.45848299999997</v>
      </c>
      <c r="F16" s="166">
        <v>-24.19318899999999</v>
      </c>
      <c r="G16" s="169">
        <v>-0.15643664686664366</v>
      </c>
    </row>
    <row r="17" spans="1:7" x14ac:dyDescent="0.2">
      <c r="A17" s="464" t="s">
        <v>322</v>
      </c>
      <c r="B17" s="464"/>
      <c r="C17" s="464"/>
      <c r="D17" s="464"/>
      <c r="E17" s="165">
        <f>'4.4'!E6/1000</f>
        <v>840.81977900000038</v>
      </c>
      <c r="F17" s="166">
        <v>30.591743000001998</v>
      </c>
      <c r="G17" s="169">
        <v>3.7756954389075309E-2</v>
      </c>
    </row>
    <row r="18" spans="1:7" x14ac:dyDescent="0.2">
      <c r="A18" s="168"/>
      <c r="B18" s="168"/>
      <c r="C18" s="168"/>
      <c r="D18" s="168"/>
      <c r="E18" s="165"/>
      <c r="F18" s="166"/>
      <c r="G18" s="169"/>
    </row>
    <row r="19" spans="1:7" ht="15" x14ac:dyDescent="0.25">
      <c r="A19" s="467" t="s">
        <v>436</v>
      </c>
      <c r="B19" s="467"/>
      <c r="C19" s="467"/>
      <c r="D19" s="467"/>
      <c r="E19" s="170">
        <f>SUM(E20:E27)</f>
        <v>20902.072770000002</v>
      </c>
      <c r="F19" s="171">
        <v>-483.20417000001544</v>
      </c>
      <c r="G19" s="172">
        <v>-2.2595179447791297E-2</v>
      </c>
    </row>
    <row r="20" spans="1:7" x14ac:dyDescent="0.2">
      <c r="A20" s="464" t="s">
        <v>315</v>
      </c>
      <c r="B20" s="464"/>
      <c r="C20" s="464"/>
      <c r="D20" s="464"/>
      <c r="E20" s="165">
        <f>'4.1'!N7</f>
        <v>4290</v>
      </c>
      <c r="F20" s="166">
        <v>0</v>
      </c>
      <c r="G20" s="169">
        <v>0</v>
      </c>
    </row>
    <row r="21" spans="1:7" x14ac:dyDescent="0.2">
      <c r="A21" s="464" t="s">
        <v>316</v>
      </c>
      <c r="B21" s="464"/>
      <c r="C21" s="464"/>
      <c r="D21" s="464"/>
      <c r="E21" s="165">
        <f>'4.1'!N9</f>
        <v>9557.7770000000019</v>
      </c>
      <c r="F21" s="166">
        <v>-492.24699999999575</v>
      </c>
      <c r="G21" s="169">
        <v>-4.8979684028614842E-2</v>
      </c>
    </row>
    <row r="22" spans="1:7" x14ac:dyDescent="0.2">
      <c r="A22" s="464" t="s">
        <v>317</v>
      </c>
      <c r="B22" s="464"/>
      <c r="C22" s="464"/>
      <c r="D22" s="464"/>
      <c r="E22" s="165">
        <f>'4.2'!N6</f>
        <v>1363.5</v>
      </c>
      <c r="F22" s="166">
        <v>0</v>
      </c>
      <c r="G22" s="169">
        <v>0</v>
      </c>
    </row>
    <row r="23" spans="1:7" x14ac:dyDescent="0.2">
      <c r="A23" s="464" t="s">
        <v>318</v>
      </c>
      <c r="B23" s="464"/>
      <c r="C23" s="464"/>
      <c r="D23" s="464"/>
      <c r="E23" s="165">
        <f>'4.2'!N20</f>
        <v>993.07699999999988</v>
      </c>
      <c r="F23" s="166">
        <v>17.110200000000759</v>
      </c>
      <c r="G23" s="169">
        <v>1.7531538982679302E-2</v>
      </c>
    </row>
    <row r="24" spans="1:7" x14ac:dyDescent="0.2">
      <c r="A24" s="464" t="s">
        <v>319</v>
      </c>
      <c r="B24" s="464"/>
      <c r="C24" s="464"/>
      <c r="D24" s="464"/>
      <c r="E24" s="165">
        <f>'4.3'!B6</f>
        <v>1110.2463300000006</v>
      </c>
      <c r="F24" s="166">
        <v>-2.9184999999997672</v>
      </c>
      <c r="G24" s="169">
        <v>-2.6218039964483741E-3</v>
      </c>
    </row>
    <row r="25" spans="1:7" x14ac:dyDescent="0.2">
      <c r="A25" s="464" t="s">
        <v>320</v>
      </c>
      <c r="B25" s="464"/>
      <c r="C25" s="464"/>
      <c r="D25" s="464"/>
      <c r="E25" s="165">
        <f>'4.3'!B16</f>
        <v>1171.5</v>
      </c>
      <c r="F25" s="166">
        <v>0</v>
      </c>
      <c r="G25" s="169">
        <v>0</v>
      </c>
    </row>
    <row r="26" spans="1:7" x14ac:dyDescent="0.2">
      <c r="A26" s="464" t="s">
        <v>321</v>
      </c>
      <c r="B26" s="464"/>
      <c r="C26" s="464"/>
      <c r="D26" s="464"/>
      <c r="E26" s="165">
        <f>'4.4'!B30</f>
        <v>339.4124000000001</v>
      </c>
      <c r="F26" s="166">
        <v>-2.0000000000095497E-3</v>
      </c>
      <c r="G26" s="169">
        <v>-5.892501909198752E-6</v>
      </c>
    </row>
    <row r="27" spans="1:7" x14ac:dyDescent="0.2">
      <c r="A27" s="464" t="s">
        <v>322</v>
      </c>
      <c r="B27" s="464"/>
      <c r="C27" s="464"/>
      <c r="D27" s="464"/>
      <c r="E27" s="165">
        <f>'4.4'!B6</f>
        <v>2076.5600400000003</v>
      </c>
      <c r="F27" s="166">
        <v>-5.1468700000182253</v>
      </c>
      <c r="G27" s="169">
        <v>-2.4724277828419017E-3</v>
      </c>
    </row>
    <row r="28" spans="1:7" x14ac:dyDescent="0.2">
      <c r="A28" s="168"/>
      <c r="B28" s="168"/>
      <c r="C28" s="168"/>
      <c r="D28" s="168"/>
      <c r="E28" s="165"/>
      <c r="F28" s="166"/>
      <c r="G28" s="169"/>
    </row>
    <row r="29" spans="1:7" ht="15" x14ac:dyDescent="0.25">
      <c r="A29" s="467" t="s">
        <v>437</v>
      </c>
      <c r="B29" s="467"/>
      <c r="C29" s="467"/>
      <c r="D29" s="467"/>
      <c r="E29" s="162">
        <f>SUM(E30:E32)</f>
        <v>16879.136316394874</v>
      </c>
      <c r="F29" s="163">
        <f>SUM(F30:F32)</f>
        <v>-378.8249896051193</v>
      </c>
      <c r="G29" s="164">
        <v>-2.195073814850981E-2</v>
      </c>
    </row>
    <row r="30" spans="1:7" x14ac:dyDescent="0.2">
      <c r="A30" s="464" t="str">
        <f>'4.1'!B6</f>
        <v>Duben</v>
      </c>
      <c r="B30" s="464"/>
      <c r="C30" s="464"/>
      <c r="D30" s="464"/>
      <c r="E30" s="165">
        <f>INDEX('3.2'!$B$27:$M$27,,MATCH('2'!$A30,'3.2'!$B$4:$M$4,0))</f>
        <v>5950.6592910000036</v>
      </c>
      <c r="F30" s="166">
        <v>-88.025033999992957</v>
      </c>
      <c r="G30" s="169">
        <v>-1.4576856358523594E-2</v>
      </c>
    </row>
    <row r="31" spans="1:7" x14ac:dyDescent="0.2">
      <c r="A31" s="464" t="str">
        <f>'4.1'!C6</f>
        <v>Květen</v>
      </c>
      <c r="B31" s="464"/>
      <c r="C31" s="464"/>
      <c r="D31" s="464"/>
      <c r="E31" s="165">
        <f>INDEX('3.2'!$B$27:$M$27,,MATCH('2'!$A31,'3.2'!$B$4:$M$4,0))</f>
        <v>5598.7143549999982</v>
      </c>
      <c r="F31" s="166">
        <v>-194.53742900000452</v>
      </c>
      <c r="G31" s="169">
        <v>-3.3580005884999597E-2</v>
      </c>
    </row>
    <row r="32" spans="1:7" x14ac:dyDescent="0.2">
      <c r="A32" s="464" t="str">
        <f>'4.1'!D6</f>
        <v>Červen</v>
      </c>
      <c r="B32" s="464"/>
      <c r="C32" s="464"/>
      <c r="D32" s="464"/>
      <c r="E32" s="165">
        <f>INDEX('3.2'!$B$27:$M$27,,MATCH('2'!$A32,'3.2'!$B$4:$M$4,0))</f>
        <v>5329.7626703948727</v>
      </c>
      <c r="F32" s="166">
        <v>-96.26252660512182</v>
      </c>
      <c r="G32" s="169">
        <v>-1.7740891925519364E-2</v>
      </c>
    </row>
    <row r="33" spans="1:7" x14ac:dyDescent="0.2">
      <c r="A33" s="448"/>
      <c r="B33" s="448"/>
      <c r="C33" s="448"/>
      <c r="D33" s="448"/>
      <c r="E33" s="165"/>
      <c r="F33" s="166"/>
      <c r="G33" s="169"/>
    </row>
    <row r="34" spans="1:7" x14ac:dyDescent="0.2">
      <c r="A34" s="466" t="s">
        <v>434</v>
      </c>
      <c r="B34" s="466"/>
      <c r="C34" s="466"/>
      <c r="D34" s="466"/>
      <c r="E34" s="165"/>
      <c r="F34" s="166"/>
      <c r="G34" s="169"/>
    </row>
    <row r="35" spans="1:7" x14ac:dyDescent="0.2">
      <c r="A35" s="466" t="s">
        <v>323</v>
      </c>
      <c r="B35" s="464"/>
      <c r="C35" s="464"/>
      <c r="D35" s="464"/>
      <c r="E35" s="165">
        <v>1883.5537730000001</v>
      </c>
      <c r="F35" s="166">
        <v>-112.95024900000007</v>
      </c>
      <c r="G35" s="169">
        <v>-5.6574015256353971E-2</v>
      </c>
    </row>
    <row r="36" spans="1:7" x14ac:dyDescent="0.2">
      <c r="A36" s="466" t="s">
        <v>324</v>
      </c>
      <c r="B36" s="464"/>
      <c r="C36" s="464"/>
      <c r="D36" s="464"/>
      <c r="E36" s="165">
        <v>5823.3358990000006</v>
      </c>
      <c r="F36" s="166">
        <v>0.37312100000004284</v>
      </c>
      <c r="G36" s="169">
        <v>6.4077517618650799E-5</v>
      </c>
    </row>
    <row r="37" spans="1:7" x14ac:dyDescent="0.2">
      <c r="A37" s="466" t="s">
        <v>325</v>
      </c>
      <c r="B37" s="464"/>
      <c r="C37" s="464"/>
      <c r="D37" s="464"/>
      <c r="E37" s="165">
        <v>1840.7272295496118</v>
      </c>
      <c r="F37" s="166">
        <v>109.78948886210081</v>
      </c>
      <c r="G37" s="169">
        <v>6.3427751490642018E-2</v>
      </c>
    </row>
    <row r="38" spans="1:7" x14ac:dyDescent="0.2">
      <c r="A38" s="466" t="s">
        <v>326</v>
      </c>
      <c r="B38" s="464"/>
      <c r="C38" s="464"/>
      <c r="D38" s="464"/>
      <c r="E38" s="165">
        <v>3315.755413845256</v>
      </c>
      <c r="F38" s="166">
        <v>-477.95052646723508</v>
      </c>
      <c r="G38" s="169">
        <v>-0.1259851274682259</v>
      </c>
    </row>
    <row r="39" spans="1:7" x14ac:dyDescent="0.2">
      <c r="A39" s="168"/>
      <c r="B39" s="168"/>
      <c r="C39" s="168"/>
      <c r="D39" s="168"/>
      <c r="E39" s="165"/>
      <c r="F39" s="165"/>
      <c r="G39" s="169"/>
    </row>
    <row r="40" spans="1:7" ht="15" x14ac:dyDescent="0.25">
      <c r="A40" s="465" t="s">
        <v>431</v>
      </c>
      <c r="B40" s="465"/>
      <c r="C40" s="465"/>
      <c r="D40" s="465"/>
      <c r="E40" s="173"/>
      <c r="F40" s="165"/>
      <c r="G40" s="167"/>
    </row>
    <row r="41" spans="1:7" x14ac:dyDescent="0.2">
      <c r="A41" s="464" t="s">
        <v>42</v>
      </c>
      <c r="B41" s="464"/>
      <c r="C41" s="464"/>
      <c r="D41" s="464"/>
      <c r="E41" s="166">
        <v>-2124.1244019999999</v>
      </c>
      <c r="F41" s="166">
        <v>-1162.688733</v>
      </c>
      <c r="G41" s="167">
        <v>1.2093255643503695</v>
      </c>
    </row>
    <row r="42" spans="1:7" x14ac:dyDescent="0.2">
      <c r="A42" s="464" t="s">
        <v>327</v>
      </c>
      <c r="B42" s="464"/>
      <c r="C42" s="464"/>
      <c r="D42" s="464"/>
      <c r="E42" s="166">
        <v>4278.8353360000001</v>
      </c>
      <c r="F42" s="166">
        <v>828.69794000000002</v>
      </c>
      <c r="G42" s="167">
        <v>0.24019273579097775</v>
      </c>
    </row>
    <row r="43" spans="1:7" x14ac:dyDescent="0.2">
      <c r="A43" s="464" t="s">
        <v>328</v>
      </c>
      <c r="B43" s="464"/>
      <c r="C43" s="464"/>
      <c r="D43" s="464"/>
      <c r="E43" s="166">
        <v>-6402.9597380000005</v>
      </c>
      <c r="F43" s="166">
        <v>-1991.3866730000009</v>
      </c>
      <c r="G43" s="167">
        <v>0.45140058742289041</v>
      </c>
    </row>
    <row r="44" spans="1:7" x14ac:dyDescent="0.2">
      <c r="A44" s="168"/>
      <c r="B44" s="168"/>
      <c r="C44" s="168"/>
      <c r="D44" s="168"/>
      <c r="E44" s="173"/>
      <c r="F44" s="173"/>
      <c r="G44" s="167"/>
    </row>
    <row r="45" spans="1:7" ht="30" x14ac:dyDescent="0.25">
      <c r="A45" s="465" t="s">
        <v>432</v>
      </c>
      <c r="B45" s="465"/>
      <c r="C45" s="465"/>
      <c r="D45" s="465"/>
      <c r="E45" s="174" t="s">
        <v>329</v>
      </c>
      <c r="F45" s="174" t="s">
        <v>332</v>
      </c>
      <c r="G45" s="175" t="s">
        <v>259</v>
      </c>
    </row>
    <row r="46" spans="1:7" x14ac:dyDescent="0.2">
      <c r="A46" s="464" t="s">
        <v>330</v>
      </c>
      <c r="B46" s="464"/>
      <c r="C46" s="464"/>
      <c r="D46" s="464"/>
      <c r="E46" s="176">
        <v>44656</v>
      </c>
      <c r="F46" s="177">
        <v>0.375</v>
      </c>
      <c r="G46" s="165">
        <v>10465.3268636219</v>
      </c>
    </row>
    <row r="47" spans="1:7" x14ac:dyDescent="0.2">
      <c r="A47" s="464" t="s">
        <v>331</v>
      </c>
      <c r="B47" s="464"/>
      <c r="C47" s="464"/>
      <c r="D47" s="464"/>
      <c r="E47" s="176">
        <v>44724</v>
      </c>
      <c r="F47" s="177">
        <v>0.22916666666666666</v>
      </c>
      <c r="G47" s="165">
        <v>5109.4354217093496</v>
      </c>
    </row>
  </sheetData>
  <mergeCells count="38"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 x14ac:dyDescent="0.3">
      <c r="A1" s="219" t="s">
        <v>391</v>
      </c>
      <c r="N1" s="217" t="str">
        <f>Titulní!A35</f>
        <v>II. čtvrtletí 2022</v>
      </c>
    </row>
    <row r="2" spans="1:17" s="46" customFormat="1" ht="18" x14ac:dyDescent="0.25">
      <c r="A2" s="218" t="s">
        <v>395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 x14ac:dyDescent="0.2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 x14ac:dyDescent="0.2">
      <c r="A4" s="483" t="str">
        <f>RIGHT(N1,4)</f>
        <v>2022</v>
      </c>
      <c r="B4" s="480" t="s">
        <v>180</v>
      </c>
      <c r="C4" s="480"/>
      <c r="D4" s="481"/>
      <c r="E4" s="480" t="s">
        <v>182</v>
      </c>
      <c r="F4" s="480"/>
      <c r="G4" s="481"/>
      <c r="H4" s="480" t="s">
        <v>183</v>
      </c>
      <c r="I4" s="480"/>
      <c r="J4" s="481"/>
      <c r="K4" s="480" t="s">
        <v>184</v>
      </c>
      <c r="L4" s="480"/>
      <c r="M4" s="480"/>
      <c r="N4" s="477" t="s">
        <v>53</v>
      </c>
      <c r="O4" s="220"/>
      <c r="P4" s="220"/>
      <c r="Q4" s="220"/>
    </row>
    <row r="5" spans="1:17" x14ac:dyDescent="0.2">
      <c r="A5" s="484"/>
      <c r="B5" s="429" t="s">
        <v>60</v>
      </c>
      <c r="C5" s="429" t="s">
        <v>61</v>
      </c>
      <c r="D5" s="430" t="s">
        <v>62</v>
      </c>
      <c r="E5" s="429" t="s">
        <v>63</v>
      </c>
      <c r="F5" s="429" t="s">
        <v>64</v>
      </c>
      <c r="G5" s="430" t="s">
        <v>65</v>
      </c>
      <c r="H5" s="429" t="s">
        <v>66</v>
      </c>
      <c r="I5" s="429" t="s">
        <v>67</v>
      </c>
      <c r="J5" s="430" t="s">
        <v>68</v>
      </c>
      <c r="K5" s="429" t="s">
        <v>69</v>
      </c>
      <c r="L5" s="429" t="s">
        <v>70</v>
      </c>
      <c r="M5" s="429" t="s">
        <v>71</v>
      </c>
      <c r="N5" s="478"/>
      <c r="O5" s="220"/>
      <c r="P5" s="220"/>
      <c r="Q5" s="220"/>
    </row>
    <row r="6" spans="1:17" s="32" customFormat="1" ht="14.25" customHeight="1" x14ac:dyDescent="0.2">
      <c r="A6" s="482" t="s">
        <v>19</v>
      </c>
      <c r="B6" s="472">
        <f>SUM(B7:D7)</f>
        <v>23147.742984000004</v>
      </c>
      <c r="C6" s="473"/>
      <c r="D6" s="474"/>
      <c r="E6" s="472">
        <f>SUM(E7:G7)</f>
        <v>19013.212458999998</v>
      </c>
      <c r="F6" s="473"/>
      <c r="G6" s="474"/>
      <c r="H6" s="472">
        <f>SUM(H7:J7)</f>
        <v>0</v>
      </c>
      <c r="I6" s="473"/>
      <c r="J6" s="474"/>
      <c r="K6" s="473">
        <f>SUM(K7:M7)</f>
        <v>0</v>
      </c>
      <c r="L6" s="473"/>
      <c r="M6" s="474"/>
      <c r="N6" s="479">
        <f>SUM(N8:N15)</f>
        <v>42160.955443000006</v>
      </c>
      <c r="O6" s="221"/>
      <c r="P6" s="221"/>
      <c r="Q6" s="221"/>
    </row>
    <row r="7" spans="1:17" s="32" customFormat="1" ht="14.25" customHeight="1" x14ac:dyDescent="0.2">
      <c r="A7" s="471"/>
      <c r="B7" s="228">
        <f t="shared" ref="B7:M7" si="0">SUM(B8:B15)</f>
        <v>8099.260774000003</v>
      </c>
      <c r="C7" s="224">
        <f t="shared" si="0"/>
        <v>6937.6294269999999</v>
      </c>
      <c r="D7" s="227">
        <f t="shared" si="0"/>
        <v>8110.852783000003</v>
      </c>
      <c r="E7" s="228">
        <f t="shared" si="0"/>
        <v>6469.519518000001</v>
      </c>
      <c r="F7" s="224">
        <f t="shared" si="0"/>
        <v>6081.2826939999977</v>
      </c>
      <c r="G7" s="227">
        <f t="shared" si="0"/>
        <v>6462.4102470000007</v>
      </c>
      <c r="H7" s="228">
        <f t="shared" si="0"/>
        <v>0</v>
      </c>
      <c r="I7" s="224">
        <f t="shared" si="0"/>
        <v>0</v>
      </c>
      <c r="J7" s="227">
        <f t="shared" si="0"/>
        <v>0</v>
      </c>
      <c r="K7" s="224">
        <f t="shared" si="0"/>
        <v>0</v>
      </c>
      <c r="L7" s="224">
        <f t="shared" si="0"/>
        <v>0</v>
      </c>
      <c r="M7" s="227">
        <f t="shared" si="0"/>
        <v>0</v>
      </c>
      <c r="N7" s="476"/>
      <c r="O7" s="221"/>
      <c r="P7" s="221"/>
      <c r="Q7" s="221"/>
    </row>
    <row r="8" spans="1:17" x14ac:dyDescent="0.2">
      <c r="A8" s="229" t="s">
        <v>0</v>
      </c>
      <c r="B8" s="230">
        <v>2743.45759</v>
      </c>
      <c r="C8" s="231">
        <v>2571.2223300000001</v>
      </c>
      <c r="D8" s="232">
        <v>2740.1985399999999</v>
      </c>
      <c r="E8" s="231">
        <v>2544.2044699999997</v>
      </c>
      <c r="F8" s="231">
        <v>2254.4457299999999</v>
      </c>
      <c r="G8" s="232">
        <v>2365.3663099999999</v>
      </c>
      <c r="H8" s="231">
        <v>0</v>
      </c>
      <c r="I8" s="231">
        <v>0</v>
      </c>
      <c r="J8" s="232">
        <v>0</v>
      </c>
      <c r="K8" s="231">
        <v>0</v>
      </c>
      <c r="L8" s="231">
        <v>0</v>
      </c>
      <c r="M8" s="232">
        <v>0</v>
      </c>
      <c r="N8" s="233">
        <f t="shared" ref="N8:N15" si="1">SUM(B8:M8)</f>
        <v>15218.894969999999</v>
      </c>
      <c r="O8" s="220"/>
      <c r="P8" s="220"/>
      <c r="Q8" s="220"/>
    </row>
    <row r="9" spans="1:17" ht="12.75" customHeight="1" x14ac:dyDescent="0.2">
      <c r="A9" s="229" t="s">
        <v>15</v>
      </c>
      <c r="B9" s="230">
        <v>4203.9870220000021</v>
      </c>
      <c r="C9" s="231">
        <v>3372.2601100000002</v>
      </c>
      <c r="D9" s="232">
        <v>4086.7874210000032</v>
      </c>
      <c r="E9" s="231">
        <v>2980.2223190000009</v>
      </c>
      <c r="F9" s="231">
        <v>2785.3999949999993</v>
      </c>
      <c r="G9" s="232">
        <v>3058.863859</v>
      </c>
      <c r="H9" s="231">
        <v>0</v>
      </c>
      <c r="I9" s="231">
        <v>0</v>
      </c>
      <c r="J9" s="232">
        <v>0</v>
      </c>
      <c r="K9" s="231">
        <v>0</v>
      </c>
      <c r="L9" s="231">
        <v>0</v>
      </c>
      <c r="M9" s="232">
        <v>0</v>
      </c>
      <c r="N9" s="233">
        <f t="shared" si="1"/>
        <v>20487.520726000006</v>
      </c>
      <c r="O9" s="220"/>
      <c r="P9" s="220"/>
      <c r="Q9" s="220"/>
    </row>
    <row r="10" spans="1:17" x14ac:dyDescent="0.2">
      <c r="A10" s="229" t="s">
        <v>16</v>
      </c>
      <c r="B10" s="230">
        <v>311.06209000000001</v>
      </c>
      <c r="C10" s="231">
        <v>150.42146</v>
      </c>
      <c r="D10" s="232">
        <v>313.35629799999992</v>
      </c>
      <c r="E10" s="231">
        <v>41.595899999999993</v>
      </c>
      <c r="F10" s="231">
        <v>168.06626900000001</v>
      </c>
      <c r="G10" s="232">
        <v>253.36542500000002</v>
      </c>
      <c r="H10" s="231">
        <v>0</v>
      </c>
      <c r="I10" s="231">
        <v>0</v>
      </c>
      <c r="J10" s="232">
        <v>0</v>
      </c>
      <c r="K10" s="231">
        <v>0</v>
      </c>
      <c r="L10" s="231">
        <v>0</v>
      </c>
      <c r="M10" s="232">
        <v>0</v>
      </c>
      <c r="N10" s="233">
        <f t="shared" si="1"/>
        <v>1237.867442</v>
      </c>
      <c r="O10" s="220"/>
      <c r="P10" s="220"/>
      <c r="Q10" s="220"/>
    </row>
    <row r="11" spans="1:17" ht="12.75" customHeight="1" x14ac:dyDescent="0.2">
      <c r="A11" s="229" t="s">
        <v>17</v>
      </c>
      <c r="B11" s="230">
        <v>378.0116390000004</v>
      </c>
      <c r="C11" s="231">
        <v>340.29785800000053</v>
      </c>
      <c r="D11" s="232">
        <v>370.47779699999984</v>
      </c>
      <c r="E11" s="231">
        <v>333.1308569999992</v>
      </c>
      <c r="F11" s="231">
        <v>302.24269399999997</v>
      </c>
      <c r="G11" s="232">
        <v>277.57941399999964</v>
      </c>
      <c r="H11" s="231">
        <v>0</v>
      </c>
      <c r="I11" s="231">
        <v>0</v>
      </c>
      <c r="J11" s="232">
        <v>0</v>
      </c>
      <c r="K11" s="231">
        <v>0</v>
      </c>
      <c r="L11" s="231">
        <v>0</v>
      </c>
      <c r="M11" s="232">
        <v>0</v>
      </c>
      <c r="N11" s="233">
        <f t="shared" si="1"/>
        <v>2001.7402589999995</v>
      </c>
      <c r="O11" s="220"/>
      <c r="P11" s="220"/>
      <c r="Q11" s="220"/>
    </row>
    <row r="12" spans="1:17" ht="12.75" customHeight="1" x14ac:dyDescent="0.2">
      <c r="A12" s="229" t="s">
        <v>3</v>
      </c>
      <c r="B12" s="230">
        <v>205.71194800000001</v>
      </c>
      <c r="C12" s="231">
        <v>176.98133799999988</v>
      </c>
      <c r="D12" s="232">
        <v>205.68790899999999</v>
      </c>
      <c r="E12" s="231">
        <v>198.43642100000011</v>
      </c>
      <c r="F12" s="231">
        <v>164.82348099999999</v>
      </c>
      <c r="G12" s="232">
        <v>130.88752299999987</v>
      </c>
      <c r="H12" s="231">
        <v>0</v>
      </c>
      <c r="I12" s="231">
        <v>0</v>
      </c>
      <c r="J12" s="232">
        <v>0</v>
      </c>
      <c r="K12" s="231">
        <v>0</v>
      </c>
      <c r="L12" s="231">
        <v>0</v>
      </c>
      <c r="M12" s="232">
        <v>0</v>
      </c>
      <c r="N12" s="233">
        <f t="shared" si="1"/>
        <v>1082.52862</v>
      </c>
      <c r="O12" s="220"/>
      <c r="P12" s="220"/>
      <c r="Q12" s="220"/>
    </row>
    <row r="13" spans="1:17" ht="12.75" customHeight="1" x14ac:dyDescent="0.2">
      <c r="A13" s="229" t="s">
        <v>18</v>
      </c>
      <c r="B13" s="230">
        <v>109.0994</v>
      </c>
      <c r="C13" s="231">
        <v>95.060739999999996</v>
      </c>
      <c r="D13" s="232">
        <v>83.254940000000005</v>
      </c>
      <c r="E13" s="231">
        <v>82.262</v>
      </c>
      <c r="F13" s="231">
        <v>65.53801</v>
      </c>
      <c r="G13" s="232">
        <v>35.503520000000002</v>
      </c>
      <c r="H13" s="231">
        <v>0</v>
      </c>
      <c r="I13" s="231">
        <v>0</v>
      </c>
      <c r="J13" s="232">
        <v>0</v>
      </c>
      <c r="K13" s="231">
        <v>0</v>
      </c>
      <c r="L13" s="231">
        <v>0</v>
      </c>
      <c r="M13" s="232">
        <v>0</v>
      </c>
      <c r="N13" s="233">
        <f t="shared" si="1"/>
        <v>470.71860999999996</v>
      </c>
      <c r="O13" s="220"/>
      <c r="P13" s="220"/>
      <c r="Q13" s="220"/>
    </row>
    <row r="14" spans="1:17" ht="12.75" customHeight="1" x14ac:dyDescent="0.2">
      <c r="A14" s="229" t="s">
        <v>1</v>
      </c>
      <c r="B14" s="230">
        <v>87.641524999999973</v>
      </c>
      <c r="C14" s="231">
        <v>106.05078700000007</v>
      </c>
      <c r="D14" s="232">
        <v>50.693154000000007</v>
      </c>
      <c r="E14" s="231">
        <v>59.909255999999978</v>
      </c>
      <c r="F14" s="231">
        <v>39.837859999999949</v>
      </c>
      <c r="G14" s="232">
        <v>30.711366999999989</v>
      </c>
      <c r="H14" s="231">
        <v>0</v>
      </c>
      <c r="I14" s="231">
        <v>0</v>
      </c>
      <c r="J14" s="232">
        <v>0</v>
      </c>
      <c r="K14" s="231">
        <v>0</v>
      </c>
      <c r="L14" s="231">
        <v>0</v>
      </c>
      <c r="M14" s="232">
        <v>0</v>
      </c>
      <c r="N14" s="233">
        <f t="shared" si="1"/>
        <v>374.84394899999995</v>
      </c>
      <c r="O14" s="220"/>
      <c r="P14" s="220"/>
      <c r="Q14" s="220"/>
    </row>
    <row r="15" spans="1:17" ht="12.75" customHeight="1" x14ac:dyDescent="0.2">
      <c r="A15" s="229" t="s">
        <v>2</v>
      </c>
      <c r="B15" s="230">
        <v>60.289559999999859</v>
      </c>
      <c r="C15" s="231">
        <v>125.33480400000049</v>
      </c>
      <c r="D15" s="232">
        <v>260.39672400000075</v>
      </c>
      <c r="E15" s="231">
        <v>229.75829500000015</v>
      </c>
      <c r="F15" s="231">
        <v>300.92865499999863</v>
      </c>
      <c r="G15" s="232">
        <v>310.13282900000132</v>
      </c>
      <c r="H15" s="231">
        <v>0</v>
      </c>
      <c r="I15" s="231">
        <v>0</v>
      </c>
      <c r="J15" s="232">
        <v>0</v>
      </c>
      <c r="K15" s="231">
        <v>0</v>
      </c>
      <c r="L15" s="231">
        <v>0</v>
      </c>
      <c r="M15" s="232">
        <v>0</v>
      </c>
      <c r="N15" s="233">
        <f t="shared" si="1"/>
        <v>1286.840867000001</v>
      </c>
      <c r="O15" s="220"/>
      <c r="P15" s="220"/>
      <c r="Q15" s="220"/>
    </row>
    <row r="16" spans="1:17" ht="18" customHeight="1" x14ac:dyDescent="0.2">
      <c r="A16" s="470" t="s">
        <v>196</v>
      </c>
      <c r="B16" s="472">
        <f>SUM(B17:D17)</f>
        <v>1546.0150359999993</v>
      </c>
      <c r="C16" s="473"/>
      <c r="D16" s="474"/>
      <c r="E16" s="473">
        <f>SUM(E17:G17)</f>
        <v>1355.5755179999996</v>
      </c>
      <c r="F16" s="473"/>
      <c r="G16" s="474"/>
      <c r="H16" s="473">
        <f>SUM(H17:J17)</f>
        <v>0</v>
      </c>
      <c r="I16" s="473"/>
      <c r="J16" s="474"/>
      <c r="K16" s="473">
        <f>SUM(K17:M17)</f>
        <v>0</v>
      </c>
      <c r="L16" s="473"/>
      <c r="M16" s="474"/>
      <c r="N16" s="475">
        <f>SUM(N18:N25)</f>
        <v>2901.5905539999985</v>
      </c>
      <c r="O16" s="220"/>
      <c r="P16" s="220"/>
      <c r="Q16" s="220"/>
    </row>
    <row r="17" spans="1:17" s="32" customFormat="1" ht="18" customHeight="1" x14ac:dyDescent="0.2">
      <c r="A17" s="471"/>
      <c r="B17" s="228">
        <f t="shared" ref="B17:M17" si="2">SUM(B18:B25)</f>
        <v>539.51750199999958</v>
      </c>
      <c r="C17" s="224">
        <f t="shared" si="2"/>
        <v>470.09231300000005</v>
      </c>
      <c r="D17" s="227">
        <f t="shared" si="2"/>
        <v>536.40522099999976</v>
      </c>
      <c r="E17" s="224">
        <f t="shared" si="2"/>
        <v>447.19522599999988</v>
      </c>
      <c r="F17" s="224">
        <f t="shared" si="2"/>
        <v>440.81514900000013</v>
      </c>
      <c r="G17" s="227">
        <f t="shared" si="2"/>
        <v>467.56514299999969</v>
      </c>
      <c r="H17" s="224">
        <f t="shared" si="2"/>
        <v>0</v>
      </c>
      <c r="I17" s="224">
        <f t="shared" si="2"/>
        <v>0</v>
      </c>
      <c r="J17" s="227">
        <f t="shared" si="2"/>
        <v>0</v>
      </c>
      <c r="K17" s="224">
        <f t="shared" si="2"/>
        <v>0</v>
      </c>
      <c r="L17" s="224">
        <f t="shared" si="2"/>
        <v>0</v>
      </c>
      <c r="M17" s="227">
        <f t="shared" si="2"/>
        <v>0</v>
      </c>
      <c r="N17" s="476"/>
      <c r="O17" s="221"/>
      <c r="P17" s="221"/>
      <c r="Q17" s="221"/>
    </row>
    <row r="18" spans="1:17" ht="12.75" customHeight="1" x14ac:dyDescent="0.2">
      <c r="A18" s="229" t="s">
        <v>0</v>
      </c>
      <c r="B18" s="230">
        <v>143.38987</v>
      </c>
      <c r="C18" s="231">
        <v>138.90194</v>
      </c>
      <c r="D18" s="232">
        <v>143.67174</v>
      </c>
      <c r="E18" s="231">
        <v>139.18604000000002</v>
      </c>
      <c r="F18" s="231">
        <v>128.92910000000001</v>
      </c>
      <c r="G18" s="232">
        <v>137.82286999999999</v>
      </c>
      <c r="H18" s="231">
        <v>0</v>
      </c>
      <c r="I18" s="231">
        <v>0</v>
      </c>
      <c r="J18" s="232">
        <v>0</v>
      </c>
      <c r="K18" s="231">
        <v>0</v>
      </c>
      <c r="L18" s="231">
        <v>0</v>
      </c>
      <c r="M18" s="232">
        <v>0</v>
      </c>
      <c r="N18" s="233">
        <f t="shared" ref="N18:N25" si="3">SUM(B18:M18)</f>
        <v>831.90156000000002</v>
      </c>
      <c r="O18" s="220"/>
      <c r="P18" s="220"/>
      <c r="Q18" s="220"/>
    </row>
    <row r="19" spans="1:17" ht="12.75" customHeight="1" x14ac:dyDescent="0.2">
      <c r="A19" s="229" t="s">
        <v>15</v>
      </c>
      <c r="B19" s="230">
        <v>367.68987099999975</v>
      </c>
      <c r="C19" s="231">
        <v>306.57973600000008</v>
      </c>
      <c r="D19" s="232">
        <v>363.66501699999981</v>
      </c>
      <c r="E19" s="231">
        <v>283.83844699999992</v>
      </c>
      <c r="F19" s="231">
        <v>286.00286300000016</v>
      </c>
      <c r="G19" s="232">
        <v>303.51517299999989</v>
      </c>
      <c r="H19" s="231">
        <v>0</v>
      </c>
      <c r="I19" s="231">
        <v>0</v>
      </c>
      <c r="J19" s="232">
        <v>0</v>
      </c>
      <c r="K19" s="231">
        <v>0</v>
      </c>
      <c r="L19" s="231">
        <v>0</v>
      </c>
      <c r="M19" s="232">
        <v>0</v>
      </c>
      <c r="N19" s="233">
        <f t="shared" si="3"/>
        <v>1911.2911069999996</v>
      </c>
      <c r="O19" s="220"/>
      <c r="P19" s="220"/>
      <c r="Q19" s="220"/>
    </row>
    <row r="20" spans="1:17" ht="12.75" customHeight="1" x14ac:dyDescent="0.2">
      <c r="A20" s="229" t="s">
        <v>16</v>
      </c>
      <c r="B20" s="230">
        <v>3.8870849999999999</v>
      </c>
      <c r="C20" s="231">
        <v>1.6103749999999999</v>
      </c>
      <c r="D20" s="232">
        <v>3.9452540000000003</v>
      </c>
      <c r="E20" s="231">
        <v>0.340005</v>
      </c>
      <c r="F20" s="231">
        <v>2.16343</v>
      </c>
      <c r="G20" s="232">
        <v>3.7448060000000001</v>
      </c>
      <c r="H20" s="231">
        <v>0</v>
      </c>
      <c r="I20" s="231">
        <v>0</v>
      </c>
      <c r="J20" s="232">
        <v>0</v>
      </c>
      <c r="K20" s="231">
        <v>0</v>
      </c>
      <c r="L20" s="231">
        <v>0</v>
      </c>
      <c r="M20" s="232">
        <v>0</v>
      </c>
      <c r="N20" s="233">
        <f t="shared" si="3"/>
        <v>15.690955000000001</v>
      </c>
      <c r="O20" s="220"/>
      <c r="P20" s="220"/>
      <c r="Q20" s="220"/>
    </row>
    <row r="21" spans="1:17" ht="12.75" customHeight="1" x14ac:dyDescent="0.2">
      <c r="A21" s="229" t="s">
        <v>17</v>
      </c>
      <c r="B21" s="230">
        <v>19.564217999999915</v>
      </c>
      <c r="C21" s="231">
        <v>17.822364999999962</v>
      </c>
      <c r="D21" s="232">
        <v>19.742448999999883</v>
      </c>
      <c r="E21" s="231">
        <v>18.835306999999961</v>
      </c>
      <c r="F21" s="231">
        <v>18.989517999999908</v>
      </c>
      <c r="G21" s="232">
        <v>18.462024999999912</v>
      </c>
      <c r="H21" s="231">
        <v>0</v>
      </c>
      <c r="I21" s="231">
        <v>0</v>
      </c>
      <c r="J21" s="232">
        <v>0</v>
      </c>
      <c r="K21" s="231">
        <v>0</v>
      </c>
      <c r="L21" s="231">
        <v>0</v>
      </c>
      <c r="M21" s="232">
        <v>0</v>
      </c>
      <c r="N21" s="233">
        <f t="shared" si="3"/>
        <v>113.41588199999953</v>
      </c>
      <c r="O21" s="220"/>
      <c r="P21" s="220"/>
      <c r="Q21" s="220"/>
    </row>
    <row r="22" spans="1:17" ht="12.75" customHeight="1" x14ac:dyDescent="0.2">
      <c r="A22" s="229" t="s">
        <v>3</v>
      </c>
      <c r="B22" s="230">
        <v>1.6402689999999964</v>
      </c>
      <c r="C22" s="231">
        <v>1.4887439999999976</v>
      </c>
      <c r="D22" s="232">
        <v>1.6613659999999972</v>
      </c>
      <c r="E22" s="231">
        <v>1.5620889999999943</v>
      </c>
      <c r="F22" s="231">
        <v>1.3299569999999963</v>
      </c>
      <c r="G22" s="232">
        <v>1.063062999999997</v>
      </c>
      <c r="H22" s="231">
        <v>0</v>
      </c>
      <c r="I22" s="231">
        <v>0</v>
      </c>
      <c r="J22" s="232">
        <v>0</v>
      </c>
      <c r="K22" s="231">
        <v>0</v>
      </c>
      <c r="L22" s="231">
        <v>0</v>
      </c>
      <c r="M22" s="232">
        <v>0</v>
      </c>
      <c r="N22" s="233">
        <f t="shared" si="3"/>
        <v>8.7454879999999804</v>
      </c>
      <c r="O22" s="220"/>
      <c r="P22" s="220"/>
      <c r="Q22" s="220"/>
    </row>
    <row r="23" spans="1:17" ht="12.75" customHeight="1" x14ac:dyDescent="0.2">
      <c r="A23" s="229" t="s">
        <v>18</v>
      </c>
      <c r="B23" s="230">
        <v>1.3756700000000002</v>
      </c>
      <c r="C23" s="231">
        <v>1.2061599999999999</v>
      </c>
      <c r="D23" s="232">
        <v>1.0375799999999999</v>
      </c>
      <c r="E23" s="231">
        <v>1.0600699999999998</v>
      </c>
      <c r="F23" s="231">
        <v>0.81302999999999992</v>
      </c>
      <c r="G23" s="232">
        <v>0.42337000000000008</v>
      </c>
      <c r="H23" s="231">
        <v>0</v>
      </c>
      <c r="I23" s="231">
        <v>0</v>
      </c>
      <c r="J23" s="232">
        <v>0</v>
      </c>
      <c r="K23" s="231">
        <v>0</v>
      </c>
      <c r="L23" s="231">
        <v>0</v>
      </c>
      <c r="M23" s="232">
        <v>0</v>
      </c>
      <c r="N23" s="233">
        <f t="shared" si="3"/>
        <v>5.9158799999999996</v>
      </c>
      <c r="O23" s="220"/>
      <c r="P23" s="220"/>
      <c r="Q23" s="220"/>
    </row>
    <row r="24" spans="1:17" ht="12.75" customHeight="1" x14ac:dyDescent="0.2">
      <c r="A24" s="229" t="s">
        <v>1</v>
      </c>
      <c r="B24" s="230">
        <v>1.1561089999999998</v>
      </c>
      <c r="C24" s="231">
        <v>1.3738780000000004</v>
      </c>
      <c r="D24" s="232">
        <v>0.69166700000000048</v>
      </c>
      <c r="E24" s="231">
        <v>0.71585800000000011</v>
      </c>
      <c r="F24" s="231">
        <v>0.51126899999999997</v>
      </c>
      <c r="G24" s="232">
        <v>0.40504099999999993</v>
      </c>
      <c r="H24" s="231">
        <v>0</v>
      </c>
      <c r="I24" s="231">
        <v>0</v>
      </c>
      <c r="J24" s="232">
        <v>0</v>
      </c>
      <c r="K24" s="231">
        <v>0</v>
      </c>
      <c r="L24" s="231">
        <v>0</v>
      </c>
      <c r="M24" s="232">
        <v>0</v>
      </c>
      <c r="N24" s="233">
        <f t="shared" si="3"/>
        <v>4.8538220000000001</v>
      </c>
      <c r="O24" s="220"/>
      <c r="P24" s="220"/>
      <c r="Q24" s="220"/>
    </row>
    <row r="25" spans="1:17" ht="12.75" customHeight="1" x14ac:dyDescent="0.2">
      <c r="A25" s="229" t="s">
        <v>2</v>
      </c>
      <c r="B25" s="230">
        <v>0.81440999999999719</v>
      </c>
      <c r="C25" s="231">
        <v>1.1091149999999954</v>
      </c>
      <c r="D25" s="232">
        <v>1.9901479999999905</v>
      </c>
      <c r="E25" s="231">
        <v>1.6574099999999892</v>
      </c>
      <c r="F25" s="231">
        <v>2.0759819999999909</v>
      </c>
      <c r="G25" s="232">
        <v>2.1287949999999944</v>
      </c>
      <c r="H25" s="231">
        <v>0</v>
      </c>
      <c r="I25" s="231">
        <v>0</v>
      </c>
      <c r="J25" s="232">
        <v>0</v>
      </c>
      <c r="K25" s="231">
        <v>0</v>
      </c>
      <c r="L25" s="231">
        <v>0</v>
      </c>
      <c r="M25" s="232">
        <v>0</v>
      </c>
      <c r="N25" s="233">
        <f t="shared" si="3"/>
        <v>9.7758599999999571</v>
      </c>
      <c r="O25" s="220"/>
      <c r="P25" s="220"/>
      <c r="Q25" s="220"/>
    </row>
    <row r="26" spans="1:17" ht="12.75" customHeight="1" x14ac:dyDescent="0.2">
      <c r="A26" s="470" t="s">
        <v>197</v>
      </c>
      <c r="B26" s="472">
        <f>SUM(B27:D27)</f>
        <v>334.12423300000006</v>
      </c>
      <c r="C26" s="473"/>
      <c r="D26" s="474"/>
      <c r="E26" s="472">
        <f>SUM(E27:G27)</f>
        <v>208.02135099999995</v>
      </c>
      <c r="F26" s="473"/>
      <c r="G26" s="474"/>
      <c r="H26" s="473">
        <f>SUM(H27:J27)</f>
        <v>0</v>
      </c>
      <c r="I26" s="473"/>
      <c r="J26" s="474"/>
      <c r="K26" s="473">
        <f>SUM(K27:M27)</f>
        <v>0</v>
      </c>
      <c r="L26" s="473"/>
      <c r="M26" s="474"/>
      <c r="N26" s="475">
        <f>SUM(N28:N31)</f>
        <v>542.14558399999999</v>
      </c>
      <c r="O26" s="220"/>
      <c r="P26" s="220"/>
      <c r="Q26" s="220"/>
    </row>
    <row r="27" spans="1:17" s="32" customFormat="1" ht="13.5" customHeight="1" x14ac:dyDescent="0.2">
      <c r="A27" s="471"/>
      <c r="B27" s="228">
        <f t="shared" ref="B27:M27" si="4">SUM(B28:B31)</f>
        <v>120.16952900000004</v>
      </c>
      <c r="C27" s="224">
        <f t="shared" si="4"/>
        <v>105.84364500000001</v>
      </c>
      <c r="D27" s="227">
        <f t="shared" si="4"/>
        <v>108.111059</v>
      </c>
      <c r="E27" s="228">
        <f t="shared" si="4"/>
        <v>91.325908999999967</v>
      </c>
      <c r="F27" s="224">
        <f t="shared" si="4"/>
        <v>65.092047000000008</v>
      </c>
      <c r="G27" s="227">
        <f t="shared" si="4"/>
        <v>51.603394999999971</v>
      </c>
      <c r="H27" s="224">
        <f t="shared" si="4"/>
        <v>0</v>
      </c>
      <c r="I27" s="224">
        <f t="shared" si="4"/>
        <v>0</v>
      </c>
      <c r="J27" s="227">
        <f t="shared" si="4"/>
        <v>0</v>
      </c>
      <c r="K27" s="224">
        <f t="shared" si="4"/>
        <v>0</v>
      </c>
      <c r="L27" s="224">
        <f t="shared" si="4"/>
        <v>0</v>
      </c>
      <c r="M27" s="227">
        <f t="shared" si="4"/>
        <v>0</v>
      </c>
      <c r="N27" s="476"/>
      <c r="O27" s="221"/>
      <c r="P27" s="221"/>
      <c r="Q27" s="221"/>
    </row>
    <row r="28" spans="1:17" ht="12" customHeight="1" x14ac:dyDescent="0.2">
      <c r="A28" s="229" t="s">
        <v>0</v>
      </c>
      <c r="B28" s="230">
        <v>0.44406000000000001</v>
      </c>
      <c r="C28" s="231">
        <v>0.34939999999999999</v>
      </c>
      <c r="D28" s="232">
        <v>0.36910999999999999</v>
      </c>
      <c r="E28" s="231">
        <v>0.28964999999999996</v>
      </c>
      <c r="F28" s="231">
        <v>0.12249</v>
      </c>
      <c r="G28" s="232">
        <v>6.9979999999999987E-2</v>
      </c>
      <c r="H28" s="231">
        <v>0</v>
      </c>
      <c r="I28" s="231">
        <v>0</v>
      </c>
      <c r="J28" s="232">
        <v>0</v>
      </c>
      <c r="K28" s="231">
        <v>0</v>
      </c>
      <c r="L28" s="231">
        <v>0</v>
      </c>
      <c r="M28" s="232">
        <v>0</v>
      </c>
      <c r="N28" s="233">
        <f>SUM(B28:M28)</f>
        <v>1.64469</v>
      </c>
      <c r="O28" s="220"/>
      <c r="P28" s="220"/>
      <c r="Q28" s="220"/>
    </row>
    <row r="29" spans="1:17" ht="12.75" customHeight="1" x14ac:dyDescent="0.2">
      <c r="A29" s="229" t="s">
        <v>15</v>
      </c>
      <c r="B29" s="230">
        <v>115.28967800000004</v>
      </c>
      <c r="C29" s="231">
        <v>101.47473500000001</v>
      </c>
      <c r="D29" s="232">
        <v>103.47274499999999</v>
      </c>
      <c r="E29" s="231">
        <v>87.396513999999968</v>
      </c>
      <c r="F29" s="231">
        <v>62.086999000000006</v>
      </c>
      <c r="G29" s="232">
        <v>48.912144999999974</v>
      </c>
      <c r="H29" s="231">
        <v>0</v>
      </c>
      <c r="I29" s="231">
        <v>0</v>
      </c>
      <c r="J29" s="232">
        <v>0</v>
      </c>
      <c r="K29" s="231">
        <v>0</v>
      </c>
      <c r="L29" s="231">
        <v>0</v>
      </c>
      <c r="M29" s="232">
        <v>0</v>
      </c>
      <c r="N29" s="233">
        <f>SUM(B29:M29)</f>
        <v>518.63281599999993</v>
      </c>
      <c r="O29" s="220"/>
      <c r="P29" s="220"/>
      <c r="Q29" s="220"/>
    </row>
    <row r="30" spans="1:17" ht="12.75" customHeight="1" x14ac:dyDescent="0.2">
      <c r="A30" s="229" t="s">
        <v>16</v>
      </c>
      <c r="B30" s="230">
        <v>0.89435600000000004</v>
      </c>
      <c r="C30" s="231">
        <v>0.81944399999999995</v>
      </c>
      <c r="D30" s="232">
        <v>0.83296100000000006</v>
      </c>
      <c r="E30" s="231">
        <v>0.43691399999999997</v>
      </c>
      <c r="F30" s="231">
        <v>0</v>
      </c>
      <c r="G30" s="232">
        <v>2.1446E-2</v>
      </c>
      <c r="H30" s="231">
        <v>0</v>
      </c>
      <c r="I30" s="231">
        <v>0</v>
      </c>
      <c r="J30" s="232">
        <v>0</v>
      </c>
      <c r="K30" s="231">
        <v>0</v>
      </c>
      <c r="L30" s="231">
        <v>0</v>
      </c>
      <c r="M30" s="232">
        <v>0</v>
      </c>
      <c r="N30" s="233">
        <f>SUM(B30:M30)</f>
        <v>3.0051209999999999</v>
      </c>
      <c r="O30" s="220"/>
      <c r="P30" s="220"/>
      <c r="Q30" s="220"/>
    </row>
    <row r="31" spans="1:17" ht="12" customHeight="1" x14ac:dyDescent="0.2">
      <c r="A31" s="229" t="s">
        <v>17</v>
      </c>
      <c r="B31" s="230">
        <v>3.5414350000000021</v>
      </c>
      <c r="C31" s="231">
        <v>3.2000659999999996</v>
      </c>
      <c r="D31" s="232">
        <v>3.4362430000000002</v>
      </c>
      <c r="E31" s="231">
        <v>3.2028310000000033</v>
      </c>
      <c r="F31" s="231">
        <v>2.8825580000000017</v>
      </c>
      <c r="G31" s="232">
        <v>2.5998239999999999</v>
      </c>
      <c r="H31" s="231">
        <v>0</v>
      </c>
      <c r="I31" s="231">
        <v>0</v>
      </c>
      <c r="J31" s="232">
        <v>0</v>
      </c>
      <c r="K31" s="231">
        <v>0</v>
      </c>
      <c r="L31" s="231">
        <v>0</v>
      </c>
      <c r="M31" s="232">
        <v>0</v>
      </c>
      <c r="N31" s="233">
        <f>SUM(B31:M31)</f>
        <v>18.862957000000009</v>
      </c>
      <c r="O31" s="220"/>
      <c r="P31" s="220"/>
      <c r="Q31" s="220"/>
    </row>
    <row r="32" spans="1:17" ht="12" customHeight="1" x14ac:dyDescent="0.2">
      <c r="A32" s="470" t="s">
        <v>6</v>
      </c>
      <c r="B32" s="472">
        <f>SUM(B33:D33)</f>
        <v>21601.727948000011</v>
      </c>
      <c r="C32" s="473"/>
      <c r="D32" s="474"/>
      <c r="E32" s="472">
        <f>SUM(E33:G33)</f>
        <v>17657.636941000001</v>
      </c>
      <c r="F32" s="473"/>
      <c r="G32" s="474"/>
      <c r="H32" s="473">
        <f>SUM(H33:J33)</f>
        <v>0</v>
      </c>
      <c r="I32" s="473"/>
      <c r="J32" s="474"/>
      <c r="K32" s="473">
        <f>SUM(K33:M33)</f>
        <v>0</v>
      </c>
      <c r="L32" s="473"/>
      <c r="M32" s="474"/>
      <c r="N32" s="475">
        <f>SUM(N34:N41)</f>
        <v>39259.364888999997</v>
      </c>
      <c r="O32" s="220"/>
      <c r="P32" s="220"/>
      <c r="Q32" s="220"/>
    </row>
    <row r="33" spans="1:17" s="32" customFormat="1" x14ac:dyDescent="0.2">
      <c r="A33" s="471"/>
      <c r="B33" s="228">
        <f t="shared" ref="B33:M33" si="5">SUM(B34:B41)</f>
        <v>7559.7432720000024</v>
      </c>
      <c r="C33" s="224">
        <f t="shared" si="5"/>
        <v>6467.5371140000025</v>
      </c>
      <c r="D33" s="227">
        <f t="shared" si="5"/>
        <v>7574.4475620000048</v>
      </c>
      <c r="E33" s="228">
        <f t="shared" si="5"/>
        <v>6022.3242920000002</v>
      </c>
      <c r="F33" s="224">
        <f t="shared" si="5"/>
        <v>5640.4675449999986</v>
      </c>
      <c r="G33" s="227">
        <f t="shared" si="5"/>
        <v>5994.8451040000018</v>
      </c>
      <c r="H33" s="224">
        <f t="shared" si="5"/>
        <v>0</v>
      </c>
      <c r="I33" s="224">
        <f t="shared" si="5"/>
        <v>0</v>
      </c>
      <c r="J33" s="227">
        <f t="shared" si="5"/>
        <v>0</v>
      </c>
      <c r="K33" s="224">
        <f t="shared" si="5"/>
        <v>0</v>
      </c>
      <c r="L33" s="224">
        <f t="shared" si="5"/>
        <v>0</v>
      </c>
      <c r="M33" s="227">
        <f t="shared" si="5"/>
        <v>0</v>
      </c>
      <c r="N33" s="476"/>
      <c r="O33" s="221"/>
      <c r="P33" s="221"/>
      <c r="Q33" s="221"/>
    </row>
    <row r="34" spans="1:17" ht="12" customHeight="1" x14ac:dyDescent="0.2">
      <c r="A34" s="229" t="s">
        <v>0</v>
      </c>
      <c r="B34" s="230">
        <f t="shared" ref="B34:M34" si="6">B8-B18</f>
        <v>2600.06772</v>
      </c>
      <c r="C34" s="231">
        <f t="shared" si="6"/>
        <v>2432.3203899999999</v>
      </c>
      <c r="D34" s="232">
        <f t="shared" si="6"/>
        <v>2596.5267999999996</v>
      </c>
      <c r="E34" s="231">
        <f t="shared" si="6"/>
        <v>2405.0184299999996</v>
      </c>
      <c r="F34" s="231">
        <f t="shared" si="6"/>
        <v>2125.5166300000001</v>
      </c>
      <c r="G34" s="232">
        <f t="shared" si="6"/>
        <v>2227.5434399999999</v>
      </c>
      <c r="H34" s="231">
        <f t="shared" si="6"/>
        <v>0</v>
      </c>
      <c r="I34" s="231">
        <f t="shared" si="6"/>
        <v>0</v>
      </c>
      <c r="J34" s="232">
        <f t="shared" si="6"/>
        <v>0</v>
      </c>
      <c r="K34" s="231">
        <f t="shared" si="6"/>
        <v>0</v>
      </c>
      <c r="L34" s="231">
        <f t="shared" si="6"/>
        <v>0</v>
      </c>
      <c r="M34" s="232">
        <f t="shared" si="6"/>
        <v>0</v>
      </c>
      <c r="N34" s="233">
        <f>SUM(B34:M34)</f>
        <v>14386.993409999999</v>
      </c>
      <c r="O34" s="220"/>
      <c r="P34" s="220"/>
      <c r="Q34" s="220"/>
    </row>
    <row r="35" spans="1:17" ht="12" customHeight="1" x14ac:dyDescent="0.2">
      <c r="A35" s="229" t="s">
        <v>15</v>
      </c>
      <c r="B35" s="230">
        <f t="shared" ref="B35:M35" si="7">B9-B19</f>
        <v>3836.2971510000025</v>
      </c>
      <c r="C35" s="231">
        <f t="shared" si="7"/>
        <v>3065.680374</v>
      </c>
      <c r="D35" s="232">
        <f t="shared" si="7"/>
        <v>3723.1224040000034</v>
      </c>
      <c r="E35" s="231">
        <f t="shared" si="7"/>
        <v>2696.3838720000008</v>
      </c>
      <c r="F35" s="231">
        <f t="shared" si="7"/>
        <v>2499.3971319999991</v>
      </c>
      <c r="G35" s="232">
        <f t="shared" si="7"/>
        <v>2755.3486860000003</v>
      </c>
      <c r="H35" s="231">
        <f t="shared" si="7"/>
        <v>0</v>
      </c>
      <c r="I35" s="231">
        <f t="shared" si="7"/>
        <v>0</v>
      </c>
      <c r="J35" s="232">
        <f t="shared" si="7"/>
        <v>0</v>
      </c>
      <c r="K35" s="231">
        <f t="shared" si="7"/>
        <v>0</v>
      </c>
      <c r="L35" s="231">
        <f t="shared" si="7"/>
        <v>0</v>
      </c>
      <c r="M35" s="232">
        <f t="shared" si="7"/>
        <v>0</v>
      </c>
      <c r="N35" s="233">
        <f>SUM(B35:M35)</f>
        <v>18576.229619000005</v>
      </c>
      <c r="O35" s="220"/>
      <c r="P35" s="220"/>
      <c r="Q35" s="220"/>
    </row>
    <row r="36" spans="1:17" ht="12.75" customHeight="1" x14ac:dyDescent="0.2">
      <c r="A36" s="229" t="s">
        <v>16</v>
      </c>
      <c r="B36" s="230">
        <f t="shared" ref="B36:M36" si="8">B10-B20</f>
        <v>307.175005</v>
      </c>
      <c r="C36" s="231">
        <f t="shared" si="8"/>
        <v>148.81108499999999</v>
      </c>
      <c r="D36" s="232">
        <f t="shared" si="8"/>
        <v>309.41104399999995</v>
      </c>
      <c r="E36" s="231">
        <f t="shared" si="8"/>
        <v>41.255894999999995</v>
      </c>
      <c r="F36" s="231">
        <f t="shared" si="8"/>
        <v>165.902839</v>
      </c>
      <c r="G36" s="232">
        <f t="shared" si="8"/>
        <v>249.620619</v>
      </c>
      <c r="H36" s="231">
        <f t="shared" si="8"/>
        <v>0</v>
      </c>
      <c r="I36" s="231">
        <f t="shared" si="8"/>
        <v>0</v>
      </c>
      <c r="J36" s="232">
        <f t="shared" si="8"/>
        <v>0</v>
      </c>
      <c r="K36" s="231">
        <f t="shared" si="8"/>
        <v>0</v>
      </c>
      <c r="L36" s="231">
        <f t="shared" si="8"/>
        <v>0</v>
      </c>
      <c r="M36" s="232">
        <f t="shared" si="8"/>
        <v>0</v>
      </c>
      <c r="N36" s="233">
        <f t="shared" ref="N36:N41" si="9">SUM(B36:M36)</f>
        <v>1222.176487</v>
      </c>
      <c r="O36" s="220"/>
      <c r="P36" s="220"/>
      <c r="Q36" s="220"/>
    </row>
    <row r="37" spans="1:17" ht="12.75" customHeight="1" x14ac:dyDescent="0.2">
      <c r="A37" s="229" t="s">
        <v>17</v>
      </c>
      <c r="B37" s="230">
        <f t="shared" ref="B37:M37" si="10">B11-B21</f>
        <v>358.44742100000047</v>
      </c>
      <c r="C37" s="231">
        <f t="shared" si="10"/>
        <v>322.4754930000006</v>
      </c>
      <c r="D37" s="232">
        <f t="shared" si="10"/>
        <v>350.73534799999993</v>
      </c>
      <c r="E37" s="231">
        <f t="shared" si="10"/>
        <v>314.29554999999925</v>
      </c>
      <c r="F37" s="231">
        <f t="shared" si="10"/>
        <v>283.25317600000005</v>
      </c>
      <c r="G37" s="232">
        <f t="shared" si="10"/>
        <v>259.11738899999972</v>
      </c>
      <c r="H37" s="231">
        <f t="shared" si="10"/>
        <v>0</v>
      </c>
      <c r="I37" s="231">
        <f t="shared" si="10"/>
        <v>0</v>
      </c>
      <c r="J37" s="232">
        <f t="shared" si="10"/>
        <v>0</v>
      </c>
      <c r="K37" s="231">
        <f t="shared" si="10"/>
        <v>0</v>
      </c>
      <c r="L37" s="231">
        <f t="shared" si="10"/>
        <v>0</v>
      </c>
      <c r="M37" s="232">
        <f t="shared" si="10"/>
        <v>0</v>
      </c>
      <c r="N37" s="233">
        <f t="shared" si="9"/>
        <v>1888.3243770000001</v>
      </c>
      <c r="O37" s="220"/>
      <c r="P37" s="220"/>
      <c r="Q37" s="220"/>
    </row>
    <row r="38" spans="1:17" ht="12.75" customHeight="1" x14ac:dyDescent="0.2">
      <c r="A38" s="229" t="s">
        <v>3</v>
      </c>
      <c r="B38" s="230">
        <f t="shared" ref="B38:M38" si="11">B12-B22</f>
        <v>204.07167900000002</v>
      </c>
      <c r="C38" s="231">
        <f t="shared" si="11"/>
        <v>175.49259399999988</v>
      </c>
      <c r="D38" s="232">
        <f t="shared" si="11"/>
        <v>204.026543</v>
      </c>
      <c r="E38" s="231">
        <f t="shared" si="11"/>
        <v>196.87433200000012</v>
      </c>
      <c r="F38" s="231">
        <f t="shared" si="11"/>
        <v>163.49352399999998</v>
      </c>
      <c r="G38" s="232">
        <f t="shared" si="11"/>
        <v>129.82445999999987</v>
      </c>
      <c r="H38" s="231">
        <f t="shared" si="11"/>
        <v>0</v>
      </c>
      <c r="I38" s="231">
        <f t="shared" si="11"/>
        <v>0</v>
      </c>
      <c r="J38" s="232">
        <f t="shared" si="11"/>
        <v>0</v>
      </c>
      <c r="K38" s="231">
        <f t="shared" si="11"/>
        <v>0</v>
      </c>
      <c r="L38" s="231">
        <f t="shared" si="11"/>
        <v>0</v>
      </c>
      <c r="M38" s="232">
        <f t="shared" si="11"/>
        <v>0</v>
      </c>
      <c r="N38" s="233">
        <f t="shared" si="9"/>
        <v>1073.7831319999998</v>
      </c>
      <c r="O38" s="220"/>
      <c r="P38" s="220"/>
      <c r="Q38" s="220"/>
    </row>
    <row r="39" spans="1:17" ht="12.75" customHeight="1" x14ac:dyDescent="0.2">
      <c r="A39" s="229" t="s">
        <v>18</v>
      </c>
      <c r="B39" s="230">
        <f t="shared" ref="B39:M39" si="12">B13-B23</f>
        <v>107.72373</v>
      </c>
      <c r="C39" s="231">
        <f t="shared" si="12"/>
        <v>93.854579999999999</v>
      </c>
      <c r="D39" s="232">
        <f t="shared" si="12"/>
        <v>82.217359999999999</v>
      </c>
      <c r="E39" s="231">
        <f t="shared" si="12"/>
        <v>81.201930000000004</v>
      </c>
      <c r="F39" s="231">
        <f t="shared" si="12"/>
        <v>64.724980000000002</v>
      </c>
      <c r="G39" s="232">
        <f t="shared" si="12"/>
        <v>35.080150000000003</v>
      </c>
      <c r="H39" s="231">
        <f t="shared" si="12"/>
        <v>0</v>
      </c>
      <c r="I39" s="231">
        <f t="shared" si="12"/>
        <v>0</v>
      </c>
      <c r="J39" s="232">
        <f t="shared" si="12"/>
        <v>0</v>
      </c>
      <c r="K39" s="231">
        <f t="shared" si="12"/>
        <v>0</v>
      </c>
      <c r="L39" s="231">
        <f t="shared" si="12"/>
        <v>0</v>
      </c>
      <c r="M39" s="232">
        <f t="shared" si="12"/>
        <v>0</v>
      </c>
      <c r="N39" s="233">
        <f t="shared" si="9"/>
        <v>464.80273</v>
      </c>
      <c r="O39" s="220"/>
      <c r="P39" s="220"/>
      <c r="Q39" s="220"/>
    </row>
    <row r="40" spans="1:17" ht="12.75" customHeight="1" x14ac:dyDescent="0.2">
      <c r="A40" s="229" t="s">
        <v>1</v>
      </c>
      <c r="B40" s="230">
        <f t="shared" ref="B40:M40" si="13">B14-B24</f>
        <v>86.485415999999972</v>
      </c>
      <c r="C40" s="231">
        <f t="shared" si="13"/>
        <v>104.67690900000007</v>
      </c>
      <c r="D40" s="232">
        <f t="shared" si="13"/>
        <v>50.001487000000004</v>
      </c>
      <c r="E40" s="231">
        <f t="shared" si="13"/>
        <v>59.193397999999981</v>
      </c>
      <c r="F40" s="231">
        <f t="shared" si="13"/>
        <v>39.326590999999951</v>
      </c>
      <c r="G40" s="232">
        <f t="shared" si="13"/>
        <v>30.306325999999988</v>
      </c>
      <c r="H40" s="231">
        <f t="shared" si="13"/>
        <v>0</v>
      </c>
      <c r="I40" s="231">
        <f t="shared" si="13"/>
        <v>0</v>
      </c>
      <c r="J40" s="232">
        <f t="shared" si="13"/>
        <v>0</v>
      </c>
      <c r="K40" s="231">
        <f t="shared" si="13"/>
        <v>0</v>
      </c>
      <c r="L40" s="231">
        <f t="shared" si="13"/>
        <v>0</v>
      </c>
      <c r="M40" s="232">
        <f t="shared" si="13"/>
        <v>0</v>
      </c>
      <c r="N40" s="233">
        <f t="shared" si="9"/>
        <v>369.99012699999997</v>
      </c>
      <c r="O40" s="220"/>
      <c r="P40" s="220"/>
      <c r="Q40" s="220"/>
    </row>
    <row r="41" spans="1:17" x14ac:dyDescent="0.2">
      <c r="A41" s="234" t="s">
        <v>2</v>
      </c>
      <c r="B41" s="235">
        <f t="shared" ref="B41:M41" si="14">B15-B25</f>
        <v>59.475149999999864</v>
      </c>
      <c r="C41" s="236">
        <f t="shared" si="14"/>
        <v>124.2256890000005</v>
      </c>
      <c r="D41" s="237">
        <f t="shared" si="14"/>
        <v>258.40657600000077</v>
      </c>
      <c r="E41" s="236">
        <f t="shared" si="14"/>
        <v>228.10088500000015</v>
      </c>
      <c r="F41" s="236">
        <f t="shared" si="14"/>
        <v>298.85267299999862</v>
      </c>
      <c r="G41" s="237">
        <f t="shared" si="14"/>
        <v>308.00403400000135</v>
      </c>
      <c r="H41" s="236">
        <f t="shared" si="14"/>
        <v>0</v>
      </c>
      <c r="I41" s="236">
        <f t="shared" si="14"/>
        <v>0</v>
      </c>
      <c r="J41" s="237">
        <f t="shared" si="14"/>
        <v>0</v>
      </c>
      <c r="K41" s="236">
        <f t="shared" si="14"/>
        <v>0</v>
      </c>
      <c r="L41" s="236">
        <f t="shared" si="14"/>
        <v>0</v>
      </c>
      <c r="M41" s="237">
        <f t="shared" si="14"/>
        <v>0</v>
      </c>
      <c r="N41" s="238">
        <f t="shared" si="9"/>
        <v>1277.0650070000013</v>
      </c>
      <c r="O41" s="220"/>
      <c r="P41" s="220"/>
      <c r="Q41" s="220"/>
    </row>
    <row r="42" spans="1:17" s="38" customFormat="1" ht="11.25" x14ac:dyDescent="0.2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23"/>
      <c r="P42" s="223"/>
      <c r="Q42" s="223"/>
    </row>
    <row r="43" spans="1:17" x14ac:dyDescent="0.2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 x14ac:dyDescent="0.2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 x14ac:dyDescent="0.2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 x14ac:dyDescent="0.25">
      <c r="A1" s="239" t="s">
        <v>392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7" t="str">
        <f>'3.1'!N1</f>
        <v>II. čtvrtletí 2022</v>
      </c>
    </row>
    <row r="2" spans="1:15" s="6" customFormat="1" ht="6" customHeight="1" x14ac:dyDescent="0.2"/>
    <row r="3" spans="1:15" s="6" customFormat="1" ht="12" x14ac:dyDescent="0.2">
      <c r="A3" s="485" t="str">
        <f>'3.1'!A4</f>
        <v>2022</v>
      </c>
      <c r="B3" s="477" t="s">
        <v>180</v>
      </c>
      <c r="C3" s="480"/>
      <c r="D3" s="481"/>
      <c r="E3" s="477" t="s">
        <v>182</v>
      </c>
      <c r="F3" s="480"/>
      <c r="G3" s="481"/>
      <c r="H3" s="477" t="s">
        <v>183</v>
      </c>
      <c r="I3" s="480"/>
      <c r="J3" s="481"/>
      <c r="K3" s="477" t="s">
        <v>184</v>
      </c>
      <c r="L3" s="480"/>
      <c r="M3" s="481"/>
      <c r="N3" s="480" t="s">
        <v>53</v>
      </c>
    </row>
    <row r="4" spans="1:15" s="6" customFormat="1" ht="12" customHeight="1" x14ac:dyDescent="0.2">
      <c r="A4" s="486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487"/>
    </row>
    <row r="5" spans="1:15" s="6" customFormat="1" ht="12" customHeight="1" x14ac:dyDescent="0.2">
      <c r="A5" s="470" t="s">
        <v>289</v>
      </c>
      <c r="B5" s="488">
        <f>SUM(B6:D6)</f>
        <v>-3140.3056380000007</v>
      </c>
      <c r="C5" s="489"/>
      <c r="D5" s="490"/>
      <c r="E5" s="472">
        <f>SUM(E6:G6)</f>
        <v>-2124.1244019999999</v>
      </c>
      <c r="F5" s="473"/>
      <c r="G5" s="474"/>
      <c r="H5" s="472">
        <f>SUM(H6:J6)</f>
        <v>0</v>
      </c>
      <c r="I5" s="473"/>
      <c r="J5" s="474"/>
      <c r="K5" s="472">
        <f>SUM(K6:M6)</f>
        <v>0</v>
      </c>
      <c r="L5" s="473"/>
      <c r="M5" s="474"/>
      <c r="N5" s="475">
        <f>SUM(B6:M6)</f>
        <v>-5264.4300400000002</v>
      </c>
    </row>
    <row r="6" spans="1:15" s="36" customFormat="1" ht="12" customHeight="1" x14ac:dyDescent="0.2">
      <c r="A6" s="471"/>
      <c r="B6" s="228">
        <f t="shared" ref="B6:M6" si="0">B7+B8+B9+B10</f>
        <v>-1025.9945870000006</v>
      </c>
      <c r="C6" s="224">
        <f t="shared" si="0"/>
        <v>-697.31239500000015</v>
      </c>
      <c r="D6" s="227">
        <f t="shared" si="0"/>
        <v>-1416.9986560000002</v>
      </c>
      <c r="E6" s="228">
        <f t="shared" si="0"/>
        <v>-535.08444599999996</v>
      </c>
      <c r="F6" s="224">
        <f t="shared" si="0"/>
        <v>-496.1137320000002</v>
      </c>
      <c r="G6" s="227">
        <f t="shared" si="0"/>
        <v>-1092.9262239999998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476"/>
    </row>
    <row r="7" spans="1:15" s="6" customFormat="1" ht="12" customHeight="1" x14ac:dyDescent="0.2">
      <c r="A7" s="229" t="s">
        <v>49</v>
      </c>
      <c r="B7" s="246">
        <v>1573.8539999999998</v>
      </c>
      <c r="C7" s="241">
        <v>1564.1669999999999</v>
      </c>
      <c r="D7" s="232">
        <v>1469.953</v>
      </c>
      <c r="E7" s="246">
        <v>1640.2640000000001</v>
      </c>
      <c r="F7" s="241">
        <v>1488.78</v>
      </c>
      <c r="G7" s="232">
        <v>971.02800000000002</v>
      </c>
      <c r="H7" s="246">
        <v>0</v>
      </c>
      <c r="I7" s="241">
        <v>0</v>
      </c>
      <c r="J7" s="232">
        <v>0</v>
      </c>
      <c r="K7" s="246">
        <v>0</v>
      </c>
      <c r="L7" s="241">
        <v>0</v>
      </c>
      <c r="M7" s="232">
        <v>0</v>
      </c>
      <c r="N7" s="242">
        <f>SUM(B7:M7)</f>
        <v>8708.0460000000003</v>
      </c>
    </row>
    <row r="8" spans="1:15" s="6" customFormat="1" ht="12" customHeight="1" x14ac:dyDescent="0.2">
      <c r="A8" s="229" t="s">
        <v>50</v>
      </c>
      <c r="B8" s="246">
        <v>75.349299000000002</v>
      </c>
      <c r="C8" s="241">
        <v>67.822948999999994</v>
      </c>
      <c r="D8" s="232">
        <v>70.25101699999999</v>
      </c>
      <c r="E8" s="246">
        <v>63.127193999999996</v>
      </c>
      <c r="F8" s="241">
        <v>57.975387000000005</v>
      </c>
      <c r="G8" s="232">
        <v>57.660755000000002</v>
      </c>
      <c r="H8" s="246">
        <v>0</v>
      </c>
      <c r="I8" s="241">
        <v>0</v>
      </c>
      <c r="J8" s="232">
        <v>0</v>
      </c>
      <c r="K8" s="246">
        <v>0</v>
      </c>
      <c r="L8" s="241">
        <v>0</v>
      </c>
      <c r="M8" s="232">
        <v>0</v>
      </c>
      <c r="N8" s="242">
        <f>SUM(B8:M8)</f>
        <v>392.186601</v>
      </c>
    </row>
    <row r="9" spans="1:15" s="6" customFormat="1" ht="12" customHeight="1" x14ac:dyDescent="0.2">
      <c r="A9" s="229" t="s">
        <v>51</v>
      </c>
      <c r="B9" s="246">
        <v>-2675.0640000000003</v>
      </c>
      <c r="C9" s="241">
        <v>-2329.194</v>
      </c>
      <c r="D9" s="232">
        <v>-2957.0790000000002</v>
      </c>
      <c r="E9" s="246">
        <v>-2238.424</v>
      </c>
      <c r="F9" s="241">
        <v>-2042.8420000000001</v>
      </c>
      <c r="G9" s="232">
        <v>-2121.1610000000001</v>
      </c>
      <c r="H9" s="246">
        <v>0</v>
      </c>
      <c r="I9" s="241">
        <v>0</v>
      </c>
      <c r="J9" s="232">
        <v>0</v>
      </c>
      <c r="K9" s="246">
        <v>0</v>
      </c>
      <c r="L9" s="241">
        <v>0</v>
      </c>
      <c r="M9" s="232">
        <v>0</v>
      </c>
      <c r="N9" s="242">
        <f>SUM(B9:M9)</f>
        <v>-14363.763999999999</v>
      </c>
    </row>
    <row r="10" spans="1:15" s="6" customFormat="1" ht="12" customHeight="1" x14ac:dyDescent="0.2">
      <c r="A10" s="229" t="s">
        <v>52</v>
      </c>
      <c r="B10" s="246">
        <v>-0.13388600000000003</v>
      </c>
      <c r="C10" s="241">
        <v>-0.108344</v>
      </c>
      <c r="D10" s="232">
        <v>-0.12367300000000001</v>
      </c>
      <c r="E10" s="246">
        <v>-5.1639999999999998E-2</v>
      </c>
      <c r="F10" s="241">
        <v>-2.7119000000000001E-2</v>
      </c>
      <c r="G10" s="232">
        <v>-0.45397899999999997</v>
      </c>
      <c r="H10" s="246">
        <v>0</v>
      </c>
      <c r="I10" s="241">
        <v>0</v>
      </c>
      <c r="J10" s="232">
        <v>0</v>
      </c>
      <c r="K10" s="246">
        <v>0</v>
      </c>
      <c r="L10" s="241">
        <v>0</v>
      </c>
      <c r="M10" s="232">
        <v>0</v>
      </c>
      <c r="N10" s="242">
        <f>SUM(B10:M10)</f>
        <v>-0.89864100000000002</v>
      </c>
      <c r="O10" s="37"/>
    </row>
    <row r="11" spans="1:15" s="6" customFormat="1" ht="12" customHeight="1" x14ac:dyDescent="0.2">
      <c r="A11" s="470" t="s">
        <v>228</v>
      </c>
      <c r="B11" s="472">
        <f>SUM(B12:D12)</f>
        <v>999.12113799999997</v>
      </c>
      <c r="C11" s="473"/>
      <c r="D11" s="474"/>
      <c r="E11" s="472">
        <f>SUM(E12:G12)</f>
        <v>780.40081599999996</v>
      </c>
      <c r="F11" s="473"/>
      <c r="G11" s="474"/>
      <c r="H11" s="472">
        <f>SUM(H12:J12)</f>
        <v>0</v>
      </c>
      <c r="I11" s="473"/>
      <c r="J11" s="474"/>
      <c r="K11" s="472">
        <f>SUM(K12:M12)</f>
        <v>0</v>
      </c>
      <c r="L11" s="473"/>
      <c r="M11" s="474"/>
      <c r="N11" s="475">
        <f>N13+N14</f>
        <v>1779.5219539999998</v>
      </c>
      <c r="O11" s="37"/>
    </row>
    <row r="12" spans="1:15" s="36" customFormat="1" ht="12" customHeight="1" x14ac:dyDescent="0.2">
      <c r="A12" s="471"/>
      <c r="B12" s="228">
        <f>SUM(B13:B14)</f>
        <v>355.25139999999999</v>
      </c>
      <c r="C12" s="224">
        <f t="shared" ref="C12:M12" si="1">SUM(C13:C14)</f>
        <v>317.72720800000002</v>
      </c>
      <c r="D12" s="227">
        <f t="shared" si="1"/>
        <v>326.14253000000002</v>
      </c>
      <c r="E12" s="228">
        <f t="shared" si="1"/>
        <v>272.03849200000002</v>
      </c>
      <c r="F12" s="224">
        <f t="shared" si="1"/>
        <v>250.35705499999997</v>
      </c>
      <c r="G12" s="227">
        <f t="shared" si="1"/>
        <v>258.005269</v>
      </c>
      <c r="H12" s="228">
        <f t="shared" si="1"/>
        <v>0</v>
      </c>
      <c r="I12" s="224">
        <f t="shared" si="1"/>
        <v>0</v>
      </c>
      <c r="J12" s="227">
        <f t="shared" si="1"/>
        <v>0</v>
      </c>
      <c r="K12" s="228">
        <f t="shared" si="1"/>
        <v>0</v>
      </c>
      <c r="L12" s="224">
        <f t="shared" si="1"/>
        <v>0</v>
      </c>
      <c r="M12" s="227">
        <f t="shared" si="1"/>
        <v>0</v>
      </c>
      <c r="N12" s="476"/>
      <c r="O12" s="37"/>
    </row>
    <row r="13" spans="1:15" s="6" customFormat="1" ht="12" customHeight="1" x14ac:dyDescent="0.2">
      <c r="A13" s="229" t="s">
        <v>58</v>
      </c>
      <c r="B13" s="246">
        <v>108.70699999999999</v>
      </c>
      <c r="C13" s="241">
        <v>105.20699999999999</v>
      </c>
      <c r="D13" s="248">
        <v>94.741</v>
      </c>
      <c r="E13" s="246">
        <v>69.686000000000007</v>
      </c>
      <c r="F13" s="241">
        <v>62.366999999999997</v>
      </c>
      <c r="G13" s="248">
        <v>79.19</v>
      </c>
      <c r="H13" s="246">
        <v>0</v>
      </c>
      <c r="I13" s="241">
        <v>0</v>
      </c>
      <c r="J13" s="248">
        <v>0</v>
      </c>
      <c r="K13" s="246">
        <v>0</v>
      </c>
      <c r="L13" s="241">
        <v>0</v>
      </c>
      <c r="M13" s="248">
        <v>0</v>
      </c>
      <c r="N13" s="242">
        <f>SUM(B13:M13)</f>
        <v>519.89800000000002</v>
      </c>
    </row>
    <row r="14" spans="1:15" s="6" customFormat="1" ht="12" customHeight="1" x14ac:dyDescent="0.2">
      <c r="A14" s="229" t="s">
        <v>59</v>
      </c>
      <c r="B14" s="246">
        <v>246.5444</v>
      </c>
      <c r="C14" s="241">
        <v>212.520208</v>
      </c>
      <c r="D14" s="248">
        <v>231.40153000000001</v>
      </c>
      <c r="E14" s="246">
        <v>202.35249200000001</v>
      </c>
      <c r="F14" s="241">
        <v>187.99005499999998</v>
      </c>
      <c r="G14" s="248">
        <v>178.81526900000003</v>
      </c>
      <c r="H14" s="246">
        <v>0</v>
      </c>
      <c r="I14" s="241">
        <v>0</v>
      </c>
      <c r="J14" s="248">
        <v>0</v>
      </c>
      <c r="K14" s="246">
        <v>0</v>
      </c>
      <c r="L14" s="241">
        <v>0</v>
      </c>
      <c r="M14" s="248">
        <v>0</v>
      </c>
      <c r="N14" s="242">
        <f>SUM(B14:M14)</f>
        <v>1259.6239539999999</v>
      </c>
    </row>
    <row r="15" spans="1:15" s="51" customFormat="1" ht="0.75" customHeight="1" x14ac:dyDescent="0.2">
      <c r="A15" s="229"/>
      <c r="B15" s="246"/>
      <c r="C15" s="241"/>
      <c r="D15" s="248"/>
      <c r="E15" s="246"/>
      <c r="F15" s="241"/>
      <c r="G15" s="248"/>
      <c r="H15" s="246"/>
      <c r="I15" s="241"/>
      <c r="J15" s="248"/>
      <c r="K15" s="246"/>
      <c r="L15" s="241"/>
      <c r="M15" s="248"/>
      <c r="N15" s="242"/>
    </row>
    <row r="16" spans="1:15" s="6" customFormat="1" ht="12" customHeight="1" x14ac:dyDescent="0.2">
      <c r="A16" s="470" t="s">
        <v>229</v>
      </c>
      <c r="B16" s="472">
        <f>SUM(B17:D17)</f>
        <v>16685.509108000006</v>
      </c>
      <c r="C16" s="473"/>
      <c r="D16" s="474"/>
      <c r="E16" s="472">
        <f>SUM(E17:G17)</f>
        <v>14296.567577394873</v>
      </c>
      <c r="F16" s="473"/>
      <c r="G16" s="474"/>
      <c r="H16" s="472">
        <f>SUM(H17:J17)</f>
        <v>0</v>
      </c>
      <c r="I16" s="473"/>
      <c r="J16" s="474"/>
      <c r="K16" s="472">
        <f>SUM(K17:M17)</f>
        <v>0</v>
      </c>
      <c r="L16" s="473"/>
      <c r="M16" s="474"/>
      <c r="N16" s="475">
        <f>SUM(B17:M17)</f>
        <v>30982.076685394881</v>
      </c>
    </row>
    <row r="17" spans="1:15" s="36" customFormat="1" ht="12" customHeight="1" x14ac:dyDescent="0.2">
      <c r="A17" s="471"/>
      <c r="B17" s="228">
        <f>B28-B25</f>
        <v>5891.5930799999996</v>
      </c>
      <c r="C17" s="224">
        <f t="shared" ref="C17:M17" si="2">C28-C25</f>
        <v>5198.356310000001</v>
      </c>
      <c r="D17" s="227">
        <f t="shared" si="2"/>
        <v>5595.5597180000059</v>
      </c>
      <c r="E17" s="228">
        <f t="shared" si="2"/>
        <v>5033.9172710000039</v>
      </c>
      <c r="F17" s="224">
        <f t="shared" si="2"/>
        <v>4758.1819629999982</v>
      </c>
      <c r="G17" s="227">
        <f t="shared" si="2"/>
        <v>4504.4683433948721</v>
      </c>
      <c r="H17" s="228">
        <f t="shared" si="2"/>
        <v>0</v>
      </c>
      <c r="I17" s="224">
        <f t="shared" si="2"/>
        <v>0</v>
      </c>
      <c r="J17" s="227">
        <f t="shared" si="2"/>
        <v>0</v>
      </c>
      <c r="K17" s="228">
        <f t="shared" si="2"/>
        <v>0</v>
      </c>
      <c r="L17" s="224">
        <f t="shared" si="2"/>
        <v>0</v>
      </c>
      <c r="M17" s="227">
        <f t="shared" si="2"/>
        <v>0</v>
      </c>
      <c r="N17" s="476"/>
    </row>
    <row r="18" spans="1:15" s="6" customFormat="1" ht="12" customHeight="1" x14ac:dyDescent="0.2">
      <c r="A18" s="229" t="s">
        <v>151</v>
      </c>
      <c r="B18" s="230">
        <v>644.53571000000011</v>
      </c>
      <c r="C18" s="231">
        <v>578.55931399999997</v>
      </c>
      <c r="D18" s="232">
        <v>664.97732999999994</v>
      </c>
      <c r="E18" s="230">
        <v>619.51204099999995</v>
      </c>
      <c r="F18" s="231">
        <v>647.84863899999993</v>
      </c>
      <c r="G18" s="232">
        <v>616.19309299999998</v>
      </c>
      <c r="H18" s="230">
        <v>0</v>
      </c>
      <c r="I18" s="231">
        <v>0</v>
      </c>
      <c r="J18" s="232">
        <v>0</v>
      </c>
      <c r="K18" s="230">
        <v>0</v>
      </c>
      <c r="L18" s="231">
        <v>0</v>
      </c>
      <c r="M18" s="232">
        <v>0</v>
      </c>
      <c r="N18" s="233">
        <f t="shared" ref="N18:N26" si="3">SUM(B18:M18)</f>
        <v>3771.6261269999995</v>
      </c>
    </row>
    <row r="19" spans="1:15" s="6" customFormat="1" ht="12" customHeight="1" x14ac:dyDescent="0.2">
      <c r="A19" s="229" t="s">
        <v>152</v>
      </c>
      <c r="B19" s="230">
        <v>2060.5739490000001</v>
      </c>
      <c r="C19" s="231">
        <v>1900.6300469999999</v>
      </c>
      <c r="D19" s="232">
        <v>2095.7109920000003</v>
      </c>
      <c r="E19" s="230">
        <v>1877.2480719999999</v>
      </c>
      <c r="F19" s="231">
        <v>1974.5125860000001</v>
      </c>
      <c r="G19" s="232">
        <v>1971.575241</v>
      </c>
      <c r="H19" s="230">
        <v>0</v>
      </c>
      <c r="I19" s="231">
        <v>0</v>
      </c>
      <c r="J19" s="232">
        <v>0</v>
      </c>
      <c r="K19" s="230">
        <v>0</v>
      </c>
      <c r="L19" s="231">
        <v>0</v>
      </c>
      <c r="M19" s="232">
        <v>0</v>
      </c>
      <c r="N19" s="233">
        <f t="shared" si="3"/>
        <v>11880.250887000002</v>
      </c>
    </row>
    <row r="20" spans="1:15" s="6" customFormat="1" ht="12" customHeight="1" x14ac:dyDescent="0.2">
      <c r="A20" s="229" t="s">
        <v>153</v>
      </c>
      <c r="B20" s="230">
        <v>807.65082331090696</v>
      </c>
      <c r="C20" s="231">
        <v>696.61242093856094</v>
      </c>
      <c r="D20" s="232">
        <v>744.94712248935502</v>
      </c>
      <c r="E20" s="230">
        <v>625.9847461022739</v>
      </c>
      <c r="F20" s="231">
        <v>561.15132005247096</v>
      </c>
      <c r="G20" s="232">
        <v>653.59116339486695</v>
      </c>
      <c r="H20" s="230">
        <v>0</v>
      </c>
      <c r="I20" s="231">
        <v>0</v>
      </c>
      <c r="J20" s="232">
        <v>0</v>
      </c>
      <c r="K20" s="230">
        <v>0</v>
      </c>
      <c r="L20" s="231">
        <v>0</v>
      </c>
      <c r="M20" s="232">
        <v>0</v>
      </c>
      <c r="N20" s="233">
        <f t="shared" si="3"/>
        <v>4089.9375962884342</v>
      </c>
    </row>
    <row r="21" spans="1:15" s="6" customFormat="1" ht="12" customHeight="1" x14ac:dyDescent="0.2">
      <c r="A21" s="229" t="s">
        <v>194</v>
      </c>
      <c r="B21" s="230">
        <v>1860.958586689093</v>
      </c>
      <c r="C21" s="231">
        <v>1547.2035540614388</v>
      </c>
      <c r="D21" s="232">
        <v>1581.3642735106448</v>
      </c>
      <c r="E21" s="230">
        <v>1410.043651897726</v>
      </c>
      <c r="F21" s="231">
        <v>1062.21401194753</v>
      </c>
      <c r="G21" s="232">
        <v>843.49775</v>
      </c>
      <c r="H21" s="230">
        <v>0</v>
      </c>
      <c r="I21" s="231">
        <v>0</v>
      </c>
      <c r="J21" s="232">
        <v>0</v>
      </c>
      <c r="K21" s="230">
        <v>0</v>
      </c>
      <c r="L21" s="231">
        <v>0</v>
      </c>
      <c r="M21" s="232">
        <v>0</v>
      </c>
      <c r="N21" s="233">
        <f t="shared" si="3"/>
        <v>8305.2818281064319</v>
      </c>
    </row>
    <row r="22" spans="1:15" s="6" customFormat="1" ht="12" customHeight="1" x14ac:dyDescent="0.2">
      <c r="A22" s="229" t="s">
        <v>155</v>
      </c>
      <c r="B22" s="230">
        <v>18.447493000000001</v>
      </c>
      <c r="C22" s="231">
        <v>19.216734000000002</v>
      </c>
      <c r="D22" s="232">
        <v>14.088123</v>
      </c>
      <c r="E22" s="230">
        <v>15.750512000000001</v>
      </c>
      <c r="F22" s="231">
        <v>22.118964999999999</v>
      </c>
      <c r="G22" s="232">
        <v>15.584999999999999</v>
      </c>
      <c r="H22" s="230">
        <v>0</v>
      </c>
      <c r="I22" s="231">
        <v>0</v>
      </c>
      <c r="J22" s="232">
        <v>0</v>
      </c>
      <c r="K22" s="230">
        <v>0</v>
      </c>
      <c r="L22" s="231">
        <v>0</v>
      </c>
      <c r="M22" s="232">
        <v>0</v>
      </c>
      <c r="N22" s="233">
        <f t="shared" si="3"/>
        <v>105.206827</v>
      </c>
    </row>
    <row r="23" spans="1:15" s="6" customFormat="1" ht="12" customHeight="1" x14ac:dyDescent="0.2">
      <c r="A23" s="229" t="s">
        <v>159</v>
      </c>
      <c r="B23" s="230">
        <v>499.42651799999902</v>
      </c>
      <c r="C23" s="231">
        <v>456.13424000000219</v>
      </c>
      <c r="D23" s="232">
        <v>494.47187700000569</v>
      </c>
      <c r="E23" s="230">
        <v>485.37824800000419</v>
      </c>
      <c r="F23" s="231">
        <v>490.33644099999759</v>
      </c>
      <c r="G23" s="232">
        <v>404.02609600000613</v>
      </c>
      <c r="H23" s="230">
        <v>0</v>
      </c>
      <c r="I23" s="231">
        <v>0</v>
      </c>
      <c r="J23" s="232">
        <v>0</v>
      </c>
      <c r="K23" s="230">
        <v>0</v>
      </c>
      <c r="L23" s="231">
        <v>0</v>
      </c>
      <c r="M23" s="232">
        <v>0</v>
      </c>
      <c r="N23" s="233">
        <f t="shared" si="3"/>
        <v>2829.7734200000145</v>
      </c>
    </row>
    <row r="24" spans="1:15" s="6" customFormat="1" ht="12" customHeight="1" x14ac:dyDescent="0.2">
      <c r="A24" s="229" t="s">
        <v>185</v>
      </c>
      <c r="B24" s="230">
        <f>'3.1'!B17</f>
        <v>539.51750199999958</v>
      </c>
      <c r="C24" s="231">
        <f>'3.1'!C17</f>
        <v>470.09231300000005</v>
      </c>
      <c r="D24" s="232">
        <f>'3.1'!D17</f>
        <v>536.40522099999976</v>
      </c>
      <c r="E24" s="230">
        <f>'3.1'!E17</f>
        <v>447.19522599999988</v>
      </c>
      <c r="F24" s="231">
        <f>'3.1'!F17</f>
        <v>440.81514900000013</v>
      </c>
      <c r="G24" s="232">
        <f>'3.1'!G17</f>
        <v>467.56514299999969</v>
      </c>
      <c r="H24" s="230">
        <f>'3.1'!H17</f>
        <v>0</v>
      </c>
      <c r="I24" s="231">
        <f>'3.1'!I17</f>
        <v>0</v>
      </c>
      <c r="J24" s="232">
        <f>'3.1'!J17</f>
        <v>0</v>
      </c>
      <c r="K24" s="230">
        <f>'3.1'!K17</f>
        <v>0</v>
      </c>
      <c r="L24" s="231">
        <f>'3.1'!L17</f>
        <v>0</v>
      </c>
      <c r="M24" s="232">
        <f>'3.1'!M17</f>
        <v>0</v>
      </c>
      <c r="N24" s="233">
        <f t="shared" si="3"/>
        <v>2901.590553999999</v>
      </c>
    </row>
    <row r="25" spans="1:15" s="6" customFormat="1" ht="12" customHeight="1" x14ac:dyDescent="0.2">
      <c r="A25" s="229" t="s">
        <v>186</v>
      </c>
      <c r="B25" s="230">
        <f>'3.1'!B27</f>
        <v>120.16952900000004</v>
      </c>
      <c r="C25" s="231">
        <f>'3.1'!C27</f>
        <v>105.84364500000001</v>
      </c>
      <c r="D25" s="232">
        <f>'3.1'!D27</f>
        <v>108.111059</v>
      </c>
      <c r="E25" s="230">
        <f>'3.1'!E27</f>
        <v>91.325908999999967</v>
      </c>
      <c r="F25" s="231">
        <f>'3.1'!F27</f>
        <v>65.092047000000008</v>
      </c>
      <c r="G25" s="232">
        <f>'3.1'!G27</f>
        <v>51.603394999999971</v>
      </c>
      <c r="H25" s="230">
        <f>'3.1'!H27</f>
        <v>0</v>
      </c>
      <c r="I25" s="231">
        <f>'3.1'!I27</f>
        <v>0</v>
      </c>
      <c r="J25" s="232">
        <f>'3.1'!J27</f>
        <v>0</v>
      </c>
      <c r="K25" s="230">
        <f>'3.1'!K27</f>
        <v>0</v>
      </c>
      <c r="L25" s="231">
        <f>'3.1'!L27</f>
        <v>0</v>
      </c>
      <c r="M25" s="232">
        <f>'3.1'!M27</f>
        <v>0</v>
      </c>
      <c r="N25" s="233">
        <f t="shared" si="3"/>
        <v>542.14558399999999</v>
      </c>
    </row>
    <row r="26" spans="1:15" s="6" customFormat="1" ht="12" customHeight="1" x14ac:dyDescent="0.2">
      <c r="A26" s="229" t="s">
        <v>156</v>
      </c>
      <c r="B26" s="230">
        <v>142.12595300000001</v>
      </c>
      <c r="C26" s="231">
        <v>123.28162499999999</v>
      </c>
      <c r="D26" s="232">
        <v>109.317358</v>
      </c>
      <c r="E26" s="230">
        <v>106.18239299999999</v>
      </c>
      <c r="F26" s="231">
        <v>84.268141</v>
      </c>
      <c r="G26" s="232">
        <v>48.120519999999999</v>
      </c>
      <c r="H26" s="230">
        <v>0</v>
      </c>
      <c r="I26" s="231">
        <v>0</v>
      </c>
      <c r="J26" s="232">
        <v>0</v>
      </c>
      <c r="K26" s="230">
        <v>0</v>
      </c>
      <c r="L26" s="231">
        <v>0</v>
      </c>
      <c r="M26" s="232">
        <v>0</v>
      </c>
      <c r="N26" s="233">
        <f t="shared" si="3"/>
        <v>613.29599000000007</v>
      </c>
    </row>
    <row r="27" spans="1:15" s="6" customFormat="1" ht="12" customHeight="1" x14ac:dyDescent="0.2">
      <c r="A27" s="229" t="s">
        <v>157</v>
      </c>
      <c r="B27" s="230">
        <f t="shared" ref="B27:M27" si="4">B28+B12+B24+B26</f>
        <v>7048.657463999999</v>
      </c>
      <c r="C27" s="231">
        <f t="shared" si="4"/>
        <v>6215.3011010000009</v>
      </c>
      <c r="D27" s="232">
        <f t="shared" si="4"/>
        <v>6675.535886000006</v>
      </c>
      <c r="E27" s="230">
        <f t="shared" si="4"/>
        <v>5950.6592910000036</v>
      </c>
      <c r="F27" s="231">
        <f t="shared" si="4"/>
        <v>5598.7143549999982</v>
      </c>
      <c r="G27" s="232">
        <f t="shared" si="4"/>
        <v>5329.7626703948727</v>
      </c>
      <c r="H27" s="230">
        <f t="shared" si="4"/>
        <v>0</v>
      </c>
      <c r="I27" s="231">
        <f t="shared" si="4"/>
        <v>0</v>
      </c>
      <c r="J27" s="232">
        <f t="shared" si="4"/>
        <v>0</v>
      </c>
      <c r="K27" s="230">
        <f t="shared" si="4"/>
        <v>0</v>
      </c>
      <c r="L27" s="231">
        <f t="shared" si="4"/>
        <v>0</v>
      </c>
      <c r="M27" s="232">
        <f t="shared" si="4"/>
        <v>0</v>
      </c>
      <c r="N27" s="233">
        <f>SUM(B27:M27)</f>
        <v>36818.630767394876</v>
      </c>
    </row>
    <row r="28" spans="1:15" s="6" customFormat="1" ht="12" customHeight="1" x14ac:dyDescent="0.2">
      <c r="A28" s="229" t="s">
        <v>158</v>
      </c>
      <c r="B28" s="230">
        <f>B18+B19+B20+B21+B22+B23+B25</f>
        <v>6011.7626089999994</v>
      </c>
      <c r="C28" s="231">
        <f t="shared" ref="C28:M28" si="5">C18+C19+C20+C21+C22+C23+C25</f>
        <v>5304.199955000001</v>
      </c>
      <c r="D28" s="232">
        <f t="shared" si="5"/>
        <v>5703.6707770000057</v>
      </c>
      <c r="E28" s="230">
        <f t="shared" si="5"/>
        <v>5125.243180000004</v>
      </c>
      <c r="F28" s="231">
        <f t="shared" si="5"/>
        <v>4823.2740099999983</v>
      </c>
      <c r="G28" s="232">
        <f t="shared" si="5"/>
        <v>4556.0717383948722</v>
      </c>
      <c r="H28" s="230">
        <f t="shared" si="5"/>
        <v>0</v>
      </c>
      <c r="I28" s="231">
        <f t="shared" si="5"/>
        <v>0</v>
      </c>
      <c r="J28" s="232">
        <f t="shared" si="5"/>
        <v>0</v>
      </c>
      <c r="K28" s="230">
        <f>K18+K19+K20+K21+K22+K23+K25</f>
        <v>0</v>
      </c>
      <c r="L28" s="231">
        <f t="shared" si="5"/>
        <v>0</v>
      </c>
      <c r="M28" s="232">
        <f t="shared" si="5"/>
        <v>0</v>
      </c>
      <c r="N28" s="233">
        <f>SUM(B28:M28)</f>
        <v>31524.222269394882</v>
      </c>
    </row>
    <row r="29" spans="1:15" s="115" customFormat="1" ht="12" x14ac:dyDescent="0.2">
      <c r="A29" s="243" t="s">
        <v>255</v>
      </c>
      <c r="B29" s="247">
        <f>'3.1'!B7+'3.2'!B6-'3.2'!B27</f>
        <v>24.60872300000392</v>
      </c>
      <c r="C29" s="244">
        <f>'3.1'!C7+'3.2'!C6-'3.2'!C27</f>
        <v>25.015930999999</v>
      </c>
      <c r="D29" s="249">
        <f>'3.1'!D7+'3.2'!D6-'3.2'!D27</f>
        <v>18.318240999996306</v>
      </c>
      <c r="E29" s="247">
        <f>'3.1'!E7+'3.2'!E6-'3.2'!E27</f>
        <v>-16.224219000002449</v>
      </c>
      <c r="F29" s="244">
        <f>'3.1'!F7+'3.2'!F6-'3.2'!F27</f>
        <v>-13.545393000000331</v>
      </c>
      <c r="G29" s="249">
        <f>'3.1'!G7+'3.2'!G6-'3.2'!G27</f>
        <v>39.721352605128232</v>
      </c>
      <c r="H29" s="247">
        <f>'3.1'!H7+'3.2'!H6-'3.2'!H27</f>
        <v>0</v>
      </c>
      <c r="I29" s="244">
        <f>'3.1'!I7+'3.2'!I6-'3.2'!I27</f>
        <v>0</v>
      </c>
      <c r="J29" s="249">
        <f>'3.1'!J7+'3.2'!J6-'3.2'!J27</f>
        <v>0</v>
      </c>
      <c r="K29" s="247">
        <f>'3.1'!K7+'3.2'!K6-'3.2'!K27</f>
        <v>0</v>
      </c>
      <c r="L29" s="244">
        <f>'3.1'!L7+'3.2'!L6-'3.2'!L27</f>
        <v>0</v>
      </c>
      <c r="M29" s="249">
        <f>'3.1'!M7+'3.2'!M6-'3.2'!M27</f>
        <v>0</v>
      </c>
      <c r="N29" s="245">
        <f>SUM(B29:M29)</f>
        <v>77.894635605124677</v>
      </c>
    </row>
    <row r="30" spans="1:15" s="4" customFormat="1" ht="11.25" x14ac:dyDescent="0.2">
      <c r="A30" s="240" t="s">
        <v>288</v>
      </c>
      <c r="N30" s="8"/>
    </row>
    <row r="31" spans="1:15" s="6" customFormat="1" x14ac:dyDescent="0.2">
      <c r="A31" s="34" t="s">
        <v>210</v>
      </c>
      <c r="B31" s="35">
        <f>-'3.2'!B24</f>
        <v>-539.51750199999958</v>
      </c>
      <c r="C31" s="35">
        <f>-'3.2'!C24</f>
        <v>-470.09231300000005</v>
      </c>
      <c r="D31" s="35">
        <f>-'3.2'!D24</f>
        <v>-536.40522099999976</v>
      </c>
      <c r="E31" s="35">
        <f>-'3.2'!E24</f>
        <v>-447.19522599999988</v>
      </c>
      <c r="F31" s="35">
        <f>-'3.2'!F24</f>
        <v>-440.81514900000013</v>
      </c>
      <c r="G31" s="35">
        <f>-'3.2'!G24</f>
        <v>-467.56514299999969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 x14ac:dyDescent="0.2">
      <c r="A32" s="34" t="s">
        <v>49</v>
      </c>
      <c r="B32" s="35">
        <f t="shared" ref="B32:N32" si="6">-B7</f>
        <v>-1573.8539999999998</v>
      </c>
      <c r="C32" s="35">
        <f t="shared" si="6"/>
        <v>-1564.1669999999999</v>
      </c>
      <c r="D32" s="35">
        <f t="shared" si="6"/>
        <v>-1469.953</v>
      </c>
      <c r="E32" s="35">
        <f t="shared" si="6"/>
        <v>-1640.2640000000001</v>
      </c>
      <c r="F32" s="35">
        <f t="shared" si="6"/>
        <v>-1488.78</v>
      </c>
      <c r="G32" s="35">
        <f t="shared" si="6"/>
        <v>-971.02800000000002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-8708.0460000000003</v>
      </c>
      <c r="O32" s="37"/>
    </row>
    <row r="33" spans="1:17" s="6" customFormat="1" x14ac:dyDescent="0.2">
      <c r="A33" s="34" t="s">
        <v>50</v>
      </c>
      <c r="B33" s="35">
        <f t="shared" ref="B33:N33" si="7">-B8</f>
        <v>-75.349299000000002</v>
      </c>
      <c r="C33" s="35">
        <f t="shared" si="7"/>
        <v>-67.822948999999994</v>
      </c>
      <c r="D33" s="35">
        <f t="shared" si="7"/>
        <v>-70.25101699999999</v>
      </c>
      <c r="E33" s="35">
        <f t="shared" si="7"/>
        <v>-63.127193999999996</v>
      </c>
      <c r="F33" s="35">
        <f t="shared" si="7"/>
        <v>-57.975387000000005</v>
      </c>
      <c r="G33" s="35">
        <f t="shared" si="7"/>
        <v>-57.660755000000002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-392.186601</v>
      </c>
      <c r="O33" s="37"/>
    </row>
    <row r="34" spans="1:17" s="6" customFormat="1" x14ac:dyDescent="0.2">
      <c r="A34" s="34" t="s">
        <v>51</v>
      </c>
      <c r="B34" s="35">
        <f t="shared" ref="B34:N34" si="8">-B9</f>
        <v>2675.0640000000003</v>
      </c>
      <c r="C34" s="35">
        <f t="shared" si="8"/>
        <v>2329.194</v>
      </c>
      <c r="D34" s="35">
        <f t="shared" si="8"/>
        <v>2957.0790000000002</v>
      </c>
      <c r="E34" s="35">
        <f t="shared" si="8"/>
        <v>2238.424</v>
      </c>
      <c r="F34" s="35">
        <f t="shared" si="8"/>
        <v>2042.8420000000001</v>
      </c>
      <c r="G34" s="35">
        <f t="shared" si="8"/>
        <v>2121.1610000000001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14363.763999999999</v>
      </c>
      <c r="Q34" s="7"/>
    </row>
    <row r="35" spans="1:17" s="6" customFormat="1" x14ac:dyDescent="0.2">
      <c r="A35" s="34" t="s">
        <v>52</v>
      </c>
      <c r="B35" s="35">
        <f t="shared" ref="B35:N35" si="9">-B10</f>
        <v>0.13388600000000003</v>
      </c>
      <c r="C35" s="35">
        <f t="shared" si="9"/>
        <v>0.108344</v>
      </c>
      <c r="D35" s="35">
        <f t="shared" si="9"/>
        <v>0.12367300000000001</v>
      </c>
      <c r="E35" s="35">
        <f t="shared" si="9"/>
        <v>5.1639999999999998E-2</v>
      </c>
      <c r="F35" s="35">
        <f t="shared" si="9"/>
        <v>2.7119000000000001E-2</v>
      </c>
      <c r="G35" s="35">
        <f t="shared" si="9"/>
        <v>0.45397899999999997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0.89864100000000002</v>
      </c>
    </row>
    <row r="36" spans="1:17" s="6" customFormat="1" x14ac:dyDescent="0.2">
      <c r="A36" s="34" t="s">
        <v>228</v>
      </c>
      <c r="B36" s="35">
        <f t="shared" ref="B36:M36" si="10">-B12</f>
        <v>-355.25139999999999</v>
      </c>
      <c r="C36" s="35">
        <f t="shared" si="10"/>
        <v>-317.72720800000002</v>
      </c>
      <c r="D36" s="35">
        <f t="shared" si="10"/>
        <v>-326.14253000000002</v>
      </c>
      <c r="E36" s="35">
        <f t="shared" si="10"/>
        <v>-272.03849200000002</v>
      </c>
      <c r="F36" s="35">
        <f t="shared" si="10"/>
        <v>-250.35705499999997</v>
      </c>
      <c r="G36" s="35">
        <f t="shared" si="10"/>
        <v>-258.005269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-1779.5219539999998</v>
      </c>
    </row>
    <row r="37" spans="1:17" s="6" customFormat="1" x14ac:dyDescent="0.2">
      <c r="A37" s="34" t="s">
        <v>58</v>
      </c>
      <c r="B37" s="35">
        <f t="shared" ref="B37:M37" si="11">-B13</f>
        <v>-108.70699999999999</v>
      </c>
      <c r="C37" s="35">
        <f t="shared" si="11"/>
        <v>-105.20699999999999</v>
      </c>
      <c r="D37" s="35">
        <f t="shared" si="11"/>
        <v>-94.741</v>
      </c>
      <c r="E37" s="35">
        <f t="shared" si="11"/>
        <v>-69.686000000000007</v>
      </c>
      <c r="F37" s="35">
        <f t="shared" si="11"/>
        <v>-62.366999999999997</v>
      </c>
      <c r="G37" s="35">
        <f t="shared" si="11"/>
        <v>-79.19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-519.89800000000002</v>
      </c>
    </row>
    <row r="38" spans="1:17" s="6" customFormat="1" x14ac:dyDescent="0.2">
      <c r="A38" s="34" t="s">
        <v>59</v>
      </c>
      <c r="B38" s="35">
        <f t="shared" ref="B38:M38" si="12">-B14</f>
        <v>-246.5444</v>
      </c>
      <c r="C38" s="35">
        <f t="shared" si="12"/>
        <v>-212.520208</v>
      </c>
      <c r="D38" s="35">
        <f t="shared" si="12"/>
        <v>-231.40153000000001</v>
      </c>
      <c r="E38" s="35">
        <f t="shared" si="12"/>
        <v>-202.35249200000001</v>
      </c>
      <c r="F38" s="35">
        <f t="shared" si="12"/>
        <v>-187.99005499999998</v>
      </c>
      <c r="G38" s="35">
        <f t="shared" si="12"/>
        <v>-178.81526900000003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-1259.6239539999999</v>
      </c>
    </row>
    <row r="39" spans="1:17" s="6" customFormat="1" x14ac:dyDescent="0.2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 x14ac:dyDescent="0.2">
      <c r="A40" s="34" t="s">
        <v>165</v>
      </c>
      <c r="B40" s="35">
        <f t="shared" ref="B40:M40" si="13">-B17</f>
        <v>-5891.5930799999996</v>
      </c>
      <c r="C40" s="35">
        <f t="shared" si="13"/>
        <v>-5198.356310000001</v>
      </c>
      <c r="D40" s="35">
        <f t="shared" si="13"/>
        <v>-5595.5597180000059</v>
      </c>
      <c r="E40" s="35">
        <f t="shared" si="13"/>
        <v>-5033.9172710000039</v>
      </c>
      <c r="F40" s="35">
        <f t="shared" si="13"/>
        <v>-4758.1819629999982</v>
      </c>
      <c r="G40" s="35">
        <f t="shared" si="13"/>
        <v>-4504.4683433948721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-30982.076685394881</v>
      </c>
    </row>
    <row r="41" spans="1:17" s="6" customFormat="1" x14ac:dyDescent="0.2">
      <c r="A41" s="34" t="s">
        <v>151</v>
      </c>
      <c r="B41" s="35">
        <f t="shared" ref="B41:N41" si="14">-B18</f>
        <v>-644.53571000000011</v>
      </c>
      <c r="C41" s="35">
        <f t="shared" si="14"/>
        <v>-578.55931399999997</v>
      </c>
      <c r="D41" s="35">
        <f t="shared" si="14"/>
        <v>-664.97732999999994</v>
      </c>
      <c r="E41" s="35">
        <f t="shared" si="14"/>
        <v>-619.51204099999995</v>
      </c>
      <c r="F41" s="35">
        <f t="shared" si="14"/>
        <v>-647.84863899999993</v>
      </c>
      <c r="G41" s="35">
        <f t="shared" si="14"/>
        <v>-616.19309299999998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-3771.6261269999995</v>
      </c>
    </row>
    <row r="42" spans="1:17" s="6" customFormat="1" x14ac:dyDescent="0.2">
      <c r="A42" s="34" t="s">
        <v>152</v>
      </c>
      <c r="B42" s="35">
        <f t="shared" ref="B42:N42" si="15">-B19</f>
        <v>-2060.5739490000001</v>
      </c>
      <c r="C42" s="35">
        <f t="shared" si="15"/>
        <v>-1900.6300469999999</v>
      </c>
      <c r="D42" s="35">
        <f t="shared" si="15"/>
        <v>-2095.7109920000003</v>
      </c>
      <c r="E42" s="35">
        <f t="shared" si="15"/>
        <v>-1877.2480719999999</v>
      </c>
      <c r="F42" s="35">
        <f t="shared" si="15"/>
        <v>-1974.5125860000001</v>
      </c>
      <c r="G42" s="35">
        <f t="shared" si="15"/>
        <v>-1971.575241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-11880.250887000002</v>
      </c>
    </row>
    <row r="43" spans="1:17" s="6" customFormat="1" x14ac:dyDescent="0.2">
      <c r="A43" s="34" t="s">
        <v>153</v>
      </c>
      <c r="B43" s="35">
        <f t="shared" ref="B43:N43" si="16">-B20</f>
        <v>-807.65082331090696</v>
      </c>
      <c r="C43" s="35">
        <f t="shared" si="16"/>
        <v>-696.61242093856094</v>
      </c>
      <c r="D43" s="35">
        <f t="shared" si="16"/>
        <v>-744.94712248935502</v>
      </c>
      <c r="E43" s="35">
        <f t="shared" si="16"/>
        <v>-625.9847461022739</v>
      </c>
      <c r="F43" s="35">
        <f t="shared" si="16"/>
        <v>-561.15132005247096</v>
      </c>
      <c r="G43" s="35">
        <f t="shared" si="16"/>
        <v>-653.59116339486695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-4089.9375962884342</v>
      </c>
    </row>
    <row r="44" spans="1:17" s="6" customFormat="1" x14ac:dyDescent="0.2">
      <c r="A44" s="34" t="s">
        <v>154</v>
      </c>
      <c r="B44" s="35">
        <f t="shared" ref="B44:N44" si="17">-B21</f>
        <v>-1860.958586689093</v>
      </c>
      <c r="C44" s="35">
        <f t="shared" si="17"/>
        <v>-1547.2035540614388</v>
      </c>
      <c r="D44" s="35">
        <f t="shared" si="17"/>
        <v>-1581.3642735106448</v>
      </c>
      <c r="E44" s="35">
        <f t="shared" si="17"/>
        <v>-1410.043651897726</v>
      </c>
      <c r="F44" s="35">
        <f t="shared" si="17"/>
        <v>-1062.21401194753</v>
      </c>
      <c r="G44" s="35">
        <f t="shared" si="17"/>
        <v>-843.49775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-8305.2818281064319</v>
      </c>
    </row>
    <row r="45" spans="1:17" s="6" customFormat="1" x14ac:dyDescent="0.2">
      <c r="A45" s="34" t="s">
        <v>155</v>
      </c>
      <c r="B45" s="35">
        <f t="shared" ref="B45:N45" si="18">-B22</f>
        <v>-18.447493000000001</v>
      </c>
      <c r="C45" s="35">
        <f t="shared" si="18"/>
        <v>-19.216734000000002</v>
      </c>
      <c r="D45" s="35">
        <f t="shared" si="18"/>
        <v>-14.088123</v>
      </c>
      <c r="E45" s="35">
        <f t="shared" si="18"/>
        <v>-15.750512000000001</v>
      </c>
      <c r="F45" s="35">
        <f t="shared" si="18"/>
        <v>-22.118964999999999</v>
      </c>
      <c r="G45" s="35">
        <f t="shared" si="18"/>
        <v>-15.584999999999999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-105.206827</v>
      </c>
    </row>
    <row r="46" spans="1:17" s="6" customFormat="1" x14ac:dyDescent="0.2">
      <c r="A46" s="34" t="s">
        <v>159</v>
      </c>
      <c r="B46" s="35">
        <f t="shared" ref="B46:N46" si="19">-B23</f>
        <v>-499.42651799999902</v>
      </c>
      <c r="C46" s="35">
        <f t="shared" si="19"/>
        <v>-456.13424000000219</v>
      </c>
      <c r="D46" s="35">
        <f t="shared" si="19"/>
        <v>-494.47187700000569</v>
      </c>
      <c r="E46" s="35">
        <f t="shared" si="19"/>
        <v>-485.37824800000419</v>
      </c>
      <c r="F46" s="35">
        <f t="shared" si="19"/>
        <v>-490.33644099999759</v>
      </c>
      <c r="G46" s="35">
        <f t="shared" si="19"/>
        <v>-404.02609600000613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-2829.7734200000145</v>
      </c>
    </row>
    <row r="47" spans="1:17" s="6" customFormat="1" x14ac:dyDescent="0.2">
      <c r="A47" s="34" t="s">
        <v>156</v>
      </c>
      <c r="B47" s="35">
        <f t="shared" ref="B47:N47" si="20">-B26</f>
        <v>-142.12595300000001</v>
      </c>
      <c r="C47" s="35">
        <f t="shared" si="20"/>
        <v>-123.28162499999999</v>
      </c>
      <c r="D47" s="35">
        <f t="shared" si="20"/>
        <v>-109.317358</v>
      </c>
      <c r="E47" s="35">
        <f t="shared" si="20"/>
        <v>-106.18239299999999</v>
      </c>
      <c r="F47" s="35">
        <f t="shared" si="20"/>
        <v>-84.268141</v>
      </c>
      <c r="G47" s="35">
        <f t="shared" si="20"/>
        <v>-48.120519999999999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-613.29599000000007</v>
      </c>
    </row>
    <row r="48" spans="1:17" s="6" customFormat="1" x14ac:dyDescent="0.2">
      <c r="A48" s="34" t="s">
        <v>157</v>
      </c>
      <c r="B48" s="35">
        <f t="shared" ref="B48:N48" si="21">-B27</f>
        <v>-7048.657463999999</v>
      </c>
      <c r="C48" s="35">
        <f t="shared" si="21"/>
        <v>-6215.3011010000009</v>
      </c>
      <c r="D48" s="35">
        <f t="shared" si="21"/>
        <v>-6675.535886000006</v>
      </c>
      <c r="E48" s="35">
        <f t="shared" si="21"/>
        <v>-5950.6592910000036</v>
      </c>
      <c r="F48" s="35">
        <f t="shared" si="21"/>
        <v>-5598.7143549999982</v>
      </c>
      <c r="G48" s="35">
        <f t="shared" si="21"/>
        <v>-5329.7626703948727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-36818.630767394876</v>
      </c>
    </row>
    <row r="49" spans="1:14" s="6" customFormat="1" x14ac:dyDescent="0.2">
      <c r="A49" s="34" t="s">
        <v>158</v>
      </c>
      <c r="B49" s="35">
        <f t="shared" ref="B49:N49" si="22">-B28</f>
        <v>-6011.7626089999994</v>
      </c>
      <c r="C49" s="35">
        <f t="shared" si="22"/>
        <v>-5304.199955000001</v>
      </c>
      <c r="D49" s="35">
        <f t="shared" si="22"/>
        <v>-5703.6707770000057</v>
      </c>
      <c r="E49" s="35">
        <f t="shared" si="22"/>
        <v>-5125.243180000004</v>
      </c>
      <c r="F49" s="35">
        <f t="shared" si="22"/>
        <v>-4823.2740099999983</v>
      </c>
      <c r="G49" s="35">
        <f t="shared" si="22"/>
        <v>-4556.0717383948722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-31524.222269394882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0"/>
    </row>
    <row r="53" spans="1:14" x14ac:dyDescent="0.2">
      <c r="B53" s="50"/>
    </row>
    <row r="54" spans="1:14" x14ac:dyDescent="0.2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 x14ac:dyDescent="0.3">
      <c r="A1" s="219" t="s">
        <v>393</v>
      </c>
      <c r="P1" s="217" t="str">
        <f>'3.1'!N1</f>
        <v>II. čtvrtletí 2022</v>
      </c>
    </row>
    <row r="2" spans="1:17" ht="18" x14ac:dyDescent="0.25">
      <c r="A2" s="252" t="s">
        <v>394</v>
      </c>
    </row>
    <row r="3" spans="1:17" ht="6" customHeight="1" x14ac:dyDescent="0.2"/>
    <row r="4" spans="1:17" ht="12" customHeight="1" x14ac:dyDescent="0.2">
      <c r="A4" s="499" t="str">
        <f>'3.1'!A4</f>
        <v>2022</v>
      </c>
      <c r="B4" s="492" t="s">
        <v>19</v>
      </c>
      <c r="C4" s="492"/>
      <c r="D4" s="502"/>
      <c r="E4" s="504" t="s">
        <v>193</v>
      </c>
      <c r="F4" s="492"/>
      <c r="G4" s="502"/>
      <c r="H4" s="504" t="s">
        <v>195</v>
      </c>
      <c r="I4" s="492"/>
      <c r="J4" s="502"/>
      <c r="K4" s="504" t="s">
        <v>6</v>
      </c>
      <c r="L4" s="492"/>
      <c r="M4" s="502"/>
      <c r="N4" s="492" t="s">
        <v>206</v>
      </c>
      <c r="O4" s="492"/>
      <c r="P4" s="492"/>
      <c r="Q4" s="22"/>
    </row>
    <row r="5" spans="1:17" ht="14.1" customHeight="1" x14ac:dyDescent="0.2">
      <c r="A5" s="500"/>
      <c r="B5" s="493" t="s">
        <v>227</v>
      </c>
      <c r="C5" s="493"/>
      <c r="D5" s="503"/>
      <c r="E5" s="493" t="s">
        <v>227</v>
      </c>
      <c r="F5" s="493"/>
      <c r="G5" s="503"/>
      <c r="H5" s="493" t="s">
        <v>227</v>
      </c>
      <c r="I5" s="493"/>
      <c r="J5" s="503"/>
      <c r="K5" s="493" t="s">
        <v>227</v>
      </c>
      <c r="L5" s="493"/>
      <c r="M5" s="503"/>
      <c r="N5" s="493" t="s">
        <v>168</v>
      </c>
      <c r="O5" s="493"/>
      <c r="P5" s="493"/>
      <c r="Q5" s="22"/>
    </row>
    <row r="6" spans="1:17" x14ac:dyDescent="0.2">
      <c r="A6" s="501"/>
      <c r="B6" s="436" t="s">
        <v>63</v>
      </c>
      <c r="C6" s="225" t="s">
        <v>64</v>
      </c>
      <c r="D6" s="257" t="s">
        <v>65</v>
      </c>
      <c r="E6" s="253" t="s">
        <v>63</v>
      </c>
      <c r="F6" s="225" t="s">
        <v>64</v>
      </c>
      <c r="G6" s="257" t="s">
        <v>65</v>
      </c>
      <c r="H6" s="253" t="s">
        <v>63</v>
      </c>
      <c r="I6" s="225" t="s">
        <v>64</v>
      </c>
      <c r="J6" s="257" t="s">
        <v>65</v>
      </c>
      <c r="K6" s="253" t="s">
        <v>63</v>
      </c>
      <c r="L6" s="225" t="s">
        <v>64</v>
      </c>
      <c r="M6" s="257" t="s">
        <v>65</v>
      </c>
      <c r="N6" s="453" t="s">
        <v>63</v>
      </c>
      <c r="O6" s="453" t="s">
        <v>64</v>
      </c>
      <c r="P6" s="453" t="s">
        <v>65</v>
      </c>
      <c r="Q6" s="22"/>
    </row>
    <row r="7" spans="1:17" ht="12.75" customHeight="1" x14ac:dyDescent="0.2">
      <c r="A7" s="494" t="s">
        <v>0</v>
      </c>
      <c r="B7" s="496">
        <f>SUM(B8:D8)</f>
        <v>7164.0165099999995</v>
      </c>
      <c r="C7" s="491"/>
      <c r="D7" s="497"/>
      <c r="E7" s="496">
        <f>SUM(E8:G8)</f>
        <v>405.93800999999996</v>
      </c>
      <c r="F7" s="491"/>
      <c r="G7" s="497"/>
      <c r="H7" s="496">
        <f>SUM(H8:J8)</f>
        <v>0.47351999999999994</v>
      </c>
      <c r="I7" s="491"/>
      <c r="J7" s="497"/>
      <c r="K7" s="496">
        <f>SUM(K8:M8)</f>
        <v>6758.0784999999996</v>
      </c>
      <c r="L7" s="491"/>
      <c r="M7" s="497"/>
      <c r="N7" s="491">
        <f>P8</f>
        <v>4290</v>
      </c>
      <c r="O7" s="491"/>
      <c r="P7" s="491"/>
      <c r="Q7" s="22"/>
    </row>
    <row r="8" spans="1:17" s="110" customFormat="1" ht="15" customHeight="1" x14ac:dyDescent="0.2">
      <c r="A8" s="498"/>
      <c r="B8" s="254">
        <v>2544.2044699999997</v>
      </c>
      <c r="C8" s="251">
        <v>2254.4457299999999</v>
      </c>
      <c r="D8" s="258">
        <v>2365.3663099999999</v>
      </c>
      <c r="E8" s="254">
        <v>139.18604000000002</v>
      </c>
      <c r="F8" s="251">
        <v>128.92910000000001</v>
      </c>
      <c r="G8" s="258">
        <v>137.82286999999999</v>
      </c>
      <c r="H8" s="254">
        <v>0.28964999999999996</v>
      </c>
      <c r="I8" s="251">
        <v>0.12249</v>
      </c>
      <c r="J8" s="258">
        <v>6.1379999999999997E-2</v>
      </c>
      <c r="K8" s="254">
        <v>2405.0184299999996</v>
      </c>
      <c r="L8" s="251">
        <v>2125.5166300000001</v>
      </c>
      <c r="M8" s="258">
        <v>2227.5434399999999</v>
      </c>
      <c r="N8" s="454">
        <v>4290</v>
      </c>
      <c r="O8" s="454">
        <v>4290</v>
      </c>
      <c r="P8" s="454">
        <v>4290</v>
      </c>
      <c r="Q8" s="98"/>
    </row>
    <row r="9" spans="1:17" s="110" customFormat="1" ht="15" customHeight="1" x14ac:dyDescent="0.2">
      <c r="A9" s="494" t="s">
        <v>15</v>
      </c>
      <c r="B9" s="496">
        <f>SUM(B10:D10)</f>
        <v>8824.4861730000011</v>
      </c>
      <c r="C9" s="491"/>
      <c r="D9" s="497"/>
      <c r="E9" s="496">
        <f>SUM(E10:G10)</f>
        <v>873.35648299999991</v>
      </c>
      <c r="F9" s="491"/>
      <c r="G9" s="497"/>
      <c r="H9" s="496">
        <f>SUM(H10:J10)</f>
        <v>198.39565800000003</v>
      </c>
      <c r="I9" s="491"/>
      <c r="J9" s="497"/>
      <c r="K9" s="496">
        <f>SUM(K10:M10)</f>
        <v>7951.1296899999998</v>
      </c>
      <c r="L9" s="491"/>
      <c r="M9" s="497"/>
      <c r="N9" s="491">
        <f>P10</f>
        <v>9557.7770000000019</v>
      </c>
      <c r="O9" s="491"/>
      <c r="P9" s="491"/>
      <c r="Q9" s="98"/>
    </row>
    <row r="10" spans="1:17" s="110" customFormat="1" ht="15" customHeight="1" x14ac:dyDescent="0.2">
      <c r="A10" s="495"/>
      <c r="B10" s="254">
        <f t="shared" ref="B10:M10" si="0">SUM(B11:B22)</f>
        <v>2980.222319</v>
      </c>
      <c r="C10" s="251">
        <f t="shared" si="0"/>
        <v>2785.3999950000007</v>
      </c>
      <c r="D10" s="258">
        <f t="shared" si="0"/>
        <v>3058.8638590000005</v>
      </c>
      <c r="E10" s="254">
        <f t="shared" si="0"/>
        <v>283.83844699999997</v>
      </c>
      <c r="F10" s="251">
        <f t="shared" si="0"/>
        <v>286.00286299999999</v>
      </c>
      <c r="G10" s="258">
        <f t="shared" si="0"/>
        <v>303.51517299999989</v>
      </c>
      <c r="H10" s="254">
        <f t="shared" si="0"/>
        <v>87.39651400000001</v>
      </c>
      <c r="I10" s="251">
        <f t="shared" si="0"/>
        <v>62.086999000000006</v>
      </c>
      <c r="J10" s="258">
        <f t="shared" si="0"/>
        <v>48.912144999999995</v>
      </c>
      <c r="K10" s="254">
        <f t="shared" si="0"/>
        <v>2696.3838719999994</v>
      </c>
      <c r="L10" s="251">
        <f t="shared" si="0"/>
        <v>2499.3971320000001</v>
      </c>
      <c r="M10" s="258">
        <f t="shared" si="0"/>
        <v>2755.3486860000007</v>
      </c>
      <c r="N10" s="454">
        <v>9557.7770000000019</v>
      </c>
      <c r="O10" s="454">
        <v>9557.7770000000019</v>
      </c>
      <c r="P10" s="454">
        <v>9557.7770000000019</v>
      </c>
      <c r="Q10" s="98"/>
    </row>
    <row r="11" spans="1:17" ht="12" customHeight="1" x14ac:dyDescent="0.2">
      <c r="A11" s="222" t="s">
        <v>150</v>
      </c>
      <c r="B11" s="255">
        <v>211.90080900000001</v>
      </c>
      <c r="C11" s="23">
        <v>251.70380000000006</v>
      </c>
      <c r="D11" s="259">
        <v>224.70357099999998</v>
      </c>
      <c r="E11" s="255">
        <v>16.027173999999999</v>
      </c>
      <c r="F11" s="23">
        <v>20.899496999999997</v>
      </c>
      <c r="G11" s="259">
        <v>16.749565999999998</v>
      </c>
      <c r="H11" s="255">
        <v>8.6523599999999998</v>
      </c>
      <c r="I11" s="23">
        <v>7.833222000000001</v>
      </c>
      <c r="J11" s="259">
        <v>7.6254980000000003</v>
      </c>
      <c r="K11" s="255">
        <v>195.87363500000001</v>
      </c>
      <c r="L11" s="23">
        <v>230.80430300000006</v>
      </c>
      <c r="M11" s="259">
        <v>207.954005</v>
      </c>
      <c r="N11" s="23"/>
      <c r="O11" s="23"/>
      <c r="P11" s="23"/>
      <c r="Q11" s="22"/>
    </row>
    <row r="12" spans="1:17" ht="12" customHeight="1" x14ac:dyDescent="0.2">
      <c r="A12" s="222" t="s">
        <v>149</v>
      </c>
      <c r="B12" s="255">
        <v>0.98472599999999999</v>
      </c>
      <c r="C12" s="23">
        <v>1.0891999999999999</v>
      </c>
      <c r="D12" s="259">
        <v>0.98734</v>
      </c>
      <c r="E12" s="255">
        <v>4.3765999999999999E-2</v>
      </c>
      <c r="F12" s="23">
        <v>4.2320000000000003E-2</v>
      </c>
      <c r="G12" s="259">
        <v>4.2020000000000002E-2</v>
      </c>
      <c r="H12" s="255">
        <v>9.0609999999999996E-2</v>
      </c>
      <c r="I12" s="23">
        <v>0.10496999999999999</v>
      </c>
      <c r="J12" s="259">
        <v>9.5989999999999992E-2</v>
      </c>
      <c r="K12" s="255">
        <v>0.94096000000000002</v>
      </c>
      <c r="L12" s="23">
        <v>1.04688</v>
      </c>
      <c r="M12" s="259">
        <v>0.94531999999999994</v>
      </c>
      <c r="N12" s="23"/>
      <c r="O12" s="23"/>
      <c r="P12" s="23"/>
      <c r="Q12" s="22"/>
    </row>
    <row r="13" spans="1:17" ht="12" customHeight="1" x14ac:dyDescent="0.2">
      <c r="A13" s="222" t="s">
        <v>148</v>
      </c>
      <c r="B13" s="255">
        <v>119.23195600000001</v>
      </c>
      <c r="C13" s="23">
        <v>103.04075400000001</v>
      </c>
      <c r="D13" s="259">
        <v>111.42679000000001</v>
      </c>
      <c r="E13" s="255">
        <v>9.2738160000000001</v>
      </c>
      <c r="F13" s="23">
        <v>10.236029000000002</v>
      </c>
      <c r="G13" s="259">
        <v>8.6698330000000023</v>
      </c>
      <c r="H13" s="255">
        <v>12.901335999999999</v>
      </c>
      <c r="I13" s="23">
        <v>8.4120539999999977</v>
      </c>
      <c r="J13" s="259">
        <v>6.16892</v>
      </c>
      <c r="K13" s="255">
        <v>109.95814000000001</v>
      </c>
      <c r="L13" s="23">
        <v>92.804725000000005</v>
      </c>
      <c r="M13" s="259">
        <v>102.75695700000001</v>
      </c>
      <c r="N13" s="23"/>
      <c r="O13" s="23"/>
      <c r="P13" s="23"/>
      <c r="Q13" s="22"/>
    </row>
    <row r="14" spans="1:17" ht="12" customHeight="1" x14ac:dyDescent="0.2">
      <c r="A14" s="222" t="s">
        <v>147</v>
      </c>
      <c r="B14" s="255">
        <v>2508.1565399999999</v>
      </c>
      <c r="C14" s="23">
        <v>2288.779994</v>
      </c>
      <c r="D14" s="259">
        <v>2600.6649660000003</v>
      </c>
      <c r="E14" s="255">
        <v>248.76244700000004</v>
      </c>
      <c r="F14" s="23">
        <v>243.98551099999995</v>
      </c>
      <c r="G14" s="259">
        <v>268.05139799999989</v>
      </c>
      <c r="H14" s="255">
        <v>52.190876000000003</v>
      </c>
      <c r="I14" s="23">
        <v>32.835860000000004</v>
      </c>
      <c r="J14" s="259">
        <v>24.173069000000005</v>
      </c>
      <c r="K14" s="255">
        <v>2259.3940929999999</v>
      </c>
      <c r="L14" s="23">
        <v>2044.7944830000001</v>
      </c>
      <c r="M14" s="259">
        <v>2332.6135680000002</v>
      </c>
      <c r="N14" s="23"/>
      <c r="O14" s="23"/>
      <c r="P14" s="23"/>
      <c r="Q14" s="22"/>
    </row>
    <row r="15" spans="1:17" ht="12" customHeight="1" x14ac:dyDescent="0.2">
      <c r="A15" s="222" t="s">
        <v>146</v>
      </c>
      <c r="B15" s="255">
        <v>0</v>
      </c>
      <c r="C15" s="23">
        <v>0</v>
      </c>
      <c r="D15" s="259">
        <v>0</v>
      </c>
      <c r="E15" s="255">
        <v>0</v>
      </c>
      <c r="F15" s="23">
        <v>0</v>
      </c>
      <c r="G15" s="259">
        <v>0</v>
      </c>
      <c r="H15" s="255">
        <v>0</v>
      </c>
      <c r="I15" s="23">
        <v>0</v>
      </c>
      <c r="J15" s="259">
        <v>0</v>
      </c>
      <c r="K15" s="255">
        <v>0</v>
      </c>
      <c r="L15" s="23">
        <v>0</v>
      </c>
      <c r="M15" s="259">
        <v>0</v>
      </c>
      <c r="N15" s="23"/>
      <c r="O15" s="23"/>
      <c r="P15" s="23"/>
      <c r="Q15" s="22"/>
    </row>
    <row r="16" spans="1:17" ht="12" customHeight="1" x14ac:dyDescent="0.2">
      <c r="A16" s="222" t="s">
        <v>145</v>
      </c>
      <c r="B16" s="255">
        <v>6.8918179999999989</v>
      </c>
      <c r="C16" s="23">
        <v>6.4222380000000001</v>
      </c>
      <c r="D16" s="259">
        <v>6.4528249999999989</v>
      </c>
      <c r="E16" s="255">
        <v>0.86149500000000012</v>
      </c>
      <c r="F16" s="23">
        <v>0.91620699999999999</v>
      </c>
      <c r="G16" s="259">
        <v>0.97672000000000003</v>
      </c>
      <c r="H16" s="255">
        <v>0.48726799999999998</v>
      </c>
      <c r="I16" s="23">
        <v>0.36864399999999997</v>
      </c>
      <c r="J16" s="259">
        <v>0.42294299999999996</v>
      </c>
      <c r="K16" s="255">
        <v>6.0303229999999992</v>
      </c>
      <c r="L16" s="23">
        <v>5.5060310000000001</v>
      </c>
      <c r="M16" s="259">
        <v>5.4761049999999987</v>
      </c>
      <c r="N16" s="23"/>
      <c r="O16" s="23"/>
      <c r="P16" s="23"/>
      <c r="Q16" s="22"/>
    </row>
    <row r="17" spans="1:17" ht="12" customHeight="1" x14ac:dyDescent="0.2">
      <c r="A17" s="222" t="s">
        <v>144</v>
      </c>
      <c r="B17" s="255">
        <v>0.43685499999999999</v>
      </c>
      <c r="C17" s="23">
        <v>0.53881699999999999</v>
      </c>
      <c r="D17" s="259">
        <v>0.432056</v>
      </c>
      <c r="E17" s="255">
        <v>5.0526000000000001E-2</v>
      </c>
      <c r="F17" s="23">
        <v>6.3145000000000007E-2</v>
      </c>
      <c r="G17" s="259">
        <v>4.9595999999999994E-2</v>
      </c>
      <c r="H17" s="255">
        <v>1.3743E-2</v>
      </c>
      <c r="I17" s="23">
        <v>5.4349999999999997E-3</v>
      </c>
      <c r="J17" s="259">
        <v>3.7799999999999999E-3</v>
      </c>
      <c r="K17" s="255">
        <v>0.38632899999999998</v>
      </c>
      <c r="L17" s="23">
        <v>0.47567199999999998</v>
      </c>
      <c r="M17" s="259">
        <v>0.38246000000000002</v>
      </c>
      <c r="N17" s="23"/>
      <c r="O17" s="23"/>
      <c r="P17" s="23"/>
      <c r="Q17" s="22"/>
    </row>
    <row r="18" spans="1:17" ht="12" customHeight="1" x14ac:dyDescent="0.2">
      <c r="A18" s="222" t="s">
        <v>143</v>
      </c>
      <c r="B18" s="255">
        <v>19.482221000000003</v>
      </c>
      <c r="C18" s="23">
        <v>20.649419999999999</v>
      </c>
      <c r="D18" s="259">
        <v>17.905448</v>
      </c>
      <c r="E18" s="255">
        <v>2.0850130000000004</v>
      </c>
      <c r="F18" s="23">
        <v>2.3624150000000004</v>
      </c>
      <c r="G18" s="259">
        <v>2.2561770000000001</v>
      </c>
      <c r="H18" s="255">
        <v>2.6562770000000002</v>
      </c>
      <c r="I18" s="23">
        <v>3.1484280000000004</v>
      </c>
      <c r="J18" s="259">
        <v>2.2871889999999997</v>
      </c>
      <c r="K18" s="255">
        <v>17.397208000000003</v>
      </c>
      <c r="L18" s="23">
        <v>18.287005000000001</v>
      </c>
      <c r="M18" s="259">
        <v>15.649270999999999</v>
      </c>
      <c r="N18" s="23"/>
      <c r="O18" s="23"/>
      <c r="P18" s="23"/>
      <c r="Q18" s="22"/>
    </row>
    <row r="19" spans="1:17" ht="12" customHeight="1" x14ac:dyDescent="0.2">
      <c r="A19" s="222" t="s">
        <v>142</v>
      </c>
      <c r="B19" s="255">
        <v>60.890629000000004</v>
      </c>
      <c r="C19" s="23">
        <v>66.254339000000002</v>
      </c>
      <c r="D19" s="259">
        <v>56.078339000000007</v>
      </c>
      <c r="E19" s="255">
        <v>4.9386139999999994</v>
      </c>
      <c r="F19" s="23">
        <v>5.6067159999999996</v>
      </c>
      <c r="G19" s="259">
        <v>5.1413170000000008</v>
      </c>
      <c r="H19" s="255">
        <v>5.5928880000000003</v>
      </c>
      <c r="I19" s="23">
        <v>5.3647139999999993</v>
      </c>
      <c r="J19" s="259">
        <v>4.5402900000000006</v>
      </c>
      <c r="K19" s="255">
        <v>55.952015000000003</v>
      </c>
      <c r="L19" s="23">
        <v>60.647623000000003</v>
      </c>
      <c r="M19" s="259">
        <v>50.937022000000006</v>
      </c>
      <c r="N19" s="23"/>
      <c r="O19" s="23"/>
      <c r="P19" s="23"/>
      <c r="Q19" s="22"/>
    </row>
    <row r="20" spans="1:17" ht="12" customHeight="1" x14ac:dyDescent="0.2">
      <c r="A20" s="222" t="s">
        <v>14</v>
      </c>
      <c r="B20" s="255">
        <v>0</v>
      </c>
      <c r="C20" s="23">
        <v>0</v>
      </c>
      <c r="D20" s="259">
        <v>0</v>
      </c>
      <c r="E20" s="255">
        <v>0</v>
      </c>
      <c r="F20" s="23">
        <v>0</v>
      </c>
      <c r="G20" s="259">
        <v>0</v>
      </c>
      <c r="H20" s="255">
        <v>0</v>
      </c>
      <c r="I20" s="23">
        <v>0</v>
      </c>
      <c r="J20" s="259">
        <v>0</v>
      </c>
      <c r="K20" s="255">
        <v>0</v>
      </c>
      <c r="L20" s="23">
        <v>0</v>
      </c>
      <c r="M20" s="259">
        <v>0</v>
      </c>
      <c r="N20" s="23"/>
      <c r="O20" s="23"/>
      <c r="P20" s="23"/>
      <c r="Q20" s="22"/>
    </row>
    <row r="21" spans="1:17" ht="12" customHeight="1" x14ac:dyDescent="0.2">
      <c r="A21" s="222" t="s">
        <v>141</v>
      </c>
      <c r="B21" s="255">
        <v>1.0541610000000001</v>
      </c>
      <c r="C21" s="23">
        <v>1.9230049999999999</v>
      </c>
      <c r="D21" s="259">
        <v>0.89550400000000008</v>
      </c>
      <c r="E21" s="255">
        <v>0.10311099999999999</v>
      </c>
      <c r="F21" s="23">
        <v>0.218972</v>
      </c>
      <c r="G21" s="259">
        <v>0.104731</v>
      </c>
      <c r="H21" s="255">
        <v>2.2723E-2</v>
      </c>
      <c r="I21" s="23">
        <v>2.6972000000000003E-2</v>
      </c>
      <c r="J21" s="259">
        <v>2.0334000000000005E-2</v>
      </c>
      <c r="K21" s="255">
        <v>0.95105000000000017</v>
      </c>
      <c r="L21" s="23">
        <v>1.7040329999999999</v>
      </c>
      <c r="M21" s="259">
        <v>0.79077300000000006</v>
      </c>
      <c r="N21" s="23"/>
      <c r="O21" s="23"/>
      <c r="P21" s="23"/>
      <c r="Q21" s="22"/>
    </row>
    <row r="22" spans="1:17" ht="12" customHeight="1" x14ac:dyDescent="0.2">
      <c r="A22" s="226" t="s">
        <v>140</v>
      </c>
      <c r="B22" s="256">
        <v>51.192603999999989</v>
      </c>
      <c r="C22" s="250">
        <v>44.99842799999999</v>
      </c>
      <c r="D22" s="260">
        <v>39.317019999999999</v>
      </c>
      <c r="E22" s="256">
        <v>1.6924849999999998</v>
      </c>
      <c r="F22" s="250">
        <v>1.6720510000000002</v>
      </c>
      <c r="G22" s="260">
        <v>1.4738150000000001</v>
      </c>
      <c r="H22" s="256">
        <v>4.7884330000000004</v>
      </c>
      <c r="I22" s="250">
        <v>3.9867000000000008</v>
      </c>
      <c r="J22" s="260">
        <v>3.5741319999999996</v>
      </c>
      <c r="K22" s="256">
        <v>49.500118999999991</v>
      </c>
      <c r="L22" s="250">
        <v>43.326376999999987</v>
      </c>
      <c r="M22" s="260">
        <v>37.843204999999998</v>
      </c>
      <c r="N22" s="250"/>
      <c r="O22" s="250"/>
      <c r="P22" s="250"/>
      <c r="Q22" s="22"/>
    </row>
    <row r="23" spans="1:17" s="109" customFormat="1" ht="11.25" x14ac:dyDescent="0.2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 x14ac:dyDescent="0.25">
      <c r="A1" s="252" t="s">
        <v>398</v>
      </c>
      <c r="P1" s="217" t="str">
        <f>'3.1'!N1</f>
        <v>II. čtvrtletí 2022</v>
      </c>
    </row>
    <row r="2" spans="1:17" ht="6" customHeight="1" x14ac:dyDescent="0.2"/>
    <row r="3" spans="1:17" ht="12" customHeight="1" x14ac:dyDescent="0.2">
      <c r="A3" s="511" t="str">
        <f>'3.1'!A4</f>
        <v>2022</v>
      </c>
      <c r="B3" s="513" t="s">
        <v>19</v>
      </c>
      <c r="C3" s="514"/>
      <c r="D3" s="515"/>
      <c r="E3" s="513" t="s">
        <v>193</v>
      </c>
      <c r="F3" s="514"/>
      <c r="G3" s="515"/>
      <c r="H3" s="513" t="s">
        <v>195</v>
      </c>
      <c r="I3" s="514"/>
      <c r="J3" s="515"/>
      <c r="K3" s="513" t="s">
        <v>6</v>
      </c>
      <c r="L3" s="514"/>
      <c r="M3" s="515"/>
      <c r="N3" s="510" t="s">
        <v>206</v>
      </c>
      <c r="O3" s="510"/>
      <c r="P3" s="510"/>
      <c r="Q3" s="22"/>
    </row>
    <row r="4" spans="1:17" ht="14.1" customHeight="1" x14ac:dyDescent="0.2">
      <c r="A4" s="512"/>
      <c r="B4" s="516" t="s">
        <v>227</v>
      </c>
      <c r="C4" s="517"/>
      <c r="D4" s="518"/>
      <c r="E4" s="516" t="s">
        <v>227</v>
      </c>
      <c r="F4" s="517"/>
      <c r="G4" s="518"/>
      <c r="H4" s="516" t="s">
        <v>227</v>
      </c>
      <c r="I4" s="517"/>
      <c r="J4" s="518"/>
      <c r="K4" s="516" t="s">
        <v>227</v>
      </c>
      <c r="L4" s="517"/>
      <c r="M4" s="518"/>
      <c r="N4" s="519" t="s">
        <v>168</v>
      </c>
      <c r="O4" s="519"/>
      <c r="P4" s="519"/>
      <c r="Q4" s="22"/>
    </row>
    <row r="5" spans="1:17" x14ac:dyDescent="0.2">
      <c r="A5" s="512"/>
      <c r="B5" s="386" t="s">
        <v>63</v>
      </c>
      <c r="C5" s="385" t="s">
        <v>64</v>
      </c>
      <c r="D5" s="390" t="s">
        <v>65</v>
      </c>
      <c r="E5" s="386" t="s">
        <v>63</v>
      </c>
      <c r="F5" s="385" t="s">
        <v>64</v>
      </c>
      <c r="G5" s="390" t="s">
        <v>65</v>
      </c>
      <c r="H5" s="386" t="s">
        <v>63</v>
      </c>
      <c r="I5" s="385" t="s">
        <v>64</v>
      </c>
      <c r="J5" s="390" t="s">
        <v>65</v>
      </c>
      <c r="K5" s="386" t="s">
        <v>63</v>
      </c>
      <c r="L5" s="385" t="s">
        <v>64</v>
      </c>
      <c r="M5" s="390" t="s">
        <v>65</v>
      </c>
      <c r="N5" s="434" t="s">
        <v>63</v>
      </c>
      <c r="O5" s="434" t="s">
        <v>64</v>
      </c>
      <c r="P5" s="434" t="s">
        <v>65</v>
      </c>
      <c r="Q5" s="22"/>
    </row>
    <row r="6" spans="1:17" ht="12" customHeight="1" x14ac:dyDescent="0.2">
      <c r="A6" s="506" t="s">
        <v>16</v>
      </c>
      <c r="B6" s="508">
        <f>SUM(B7:D7)</f>
        <v>463.02759400000002</v>
      </c>
      <c r="C6" s="505"/>
      <c r="D6" s="509"/>
      <c r="E6" s="508">
        <f>SUM(E7:G7)</f>
        <v>6.2482410000000002</v>
      </c>
      <c r="F6" s="505"/>
      <c r="G6" s="509"/>
      <c r="H6" s="508">
        <f>SUM(H7:J7)</f>
        <v>0.45835999999999999</v>
      </c>
      <c r="I6" s="505"/>
      <c r="J6" s="509"/>
      <c r="K6" s="508">
        <f>SUM(K7:M7)</f>
        <v>456.77935300000001</v>
      </c>
      <c r="L6" s="505"/>
      <c r="M6" s="509"/>
      <c r="N6" s="505">
        <f>P7</f>
        <v>1363.5</v>
      </c>
      <c r="O6" s="505"/>
      <c r="P6" s="505"/>
      <c r="Q6" s="22"/>
    </row>
    <row r="7" spans="1:17" s="111" customFormat="1" ht="15" customHeight="1" x14ac:dyDescent="0.2">
      <c r="A7" s="507"/>
      <c r="B7" s="271">
        <f t="shared" ref="B7:M7" si="0">SUM(B8:B19)</f>
        <v>41.5959</v>
      </c>
      <c r="C7" s="272">
        <f t="shared" si="0"/>
        <v>168.06626900000001</v>
      </c>
      <c r="D7" s="273">
        <f t="shared" si="0"/>
        <v>253.36542500000002</v>
      </c>
      <c r="E7" s="271">
        <f t="shared" si="0"/>
        <v>0.34000499999999995</v>
      </c>
      <c r="F7" s="272">
        <f t="shared" si="0"/>
        <v>2.16343</v>
      </c>
      <c r="G7" s="273">
        <f t="shared" si="0"/>
        <v>3.7448060000000001</v>
      </c>
      <c r="H7" s="271">
        <f t="shared" si="0"/>
        <v>0.43691399999999997</v>
      </c>
      <c r="I7" s="272">
        <f t="shared" si="0"/>
        <v>0</v>
      </c>
      <c r="J7" s="273">
        <f t="shared" si="0"/>
        <v>2.1446E-2</v>
      </c>
      <c r="K7" s="271">
        <f t="shared" si="0"/>
        <v>41.255894999999995</v>
      </c>
      <c r="L7" s="272">
        <f t="shared" si="0"/>
        <v>165.902839</v>
      </c>
      <c r="M7" s="273">
        <f t="shared" si="0"/>
        <v>249.620619</v>
      </c>
      <c r="N7" s="435">
        <v>1363.5</v>
      </c>
      <c r="O7" s="435">
        <v>1363.5</v>
      </c>
      <c r="P7" s="435">
        <v>1363.5</v>
      </c>
      <c r="Q7" s="18"/>
    </row>
    <row r="8" spans="1:17" ht="12" customHeight="1" x14ac:dyDescent="0.2">
      <c r="A8" s="261" t="s">
        <v>150</v>
      </c>
      <c r="B8" s="268">
        <v>0</v>
      </c>
      <c r="C8" s="7">
        <v>0</v>
      </c>
      <c r="D8" s="265">
        <v>0</v>
      </c>
      <c r="E8" s="268">
        <v>0</v>
      </c>
      <c r="F8" s="7">
        <v>0</v>
      </c>
      <c r="G8" s="265">
        <v>0</v>
      </c>
      <c r="H8" s="268">
        <v>0</v>
      </c>
      <c r="I8" s="7">
        <v>0</v>
      </c>
      <c r="J8" s="265">
        <v>0</v>
      </c>
      <c r="K8" s="268">
        <v>0</v>
      </c>
      <c r="L8" s="7">
        <v>0</v>
      </c>
      <c r="M8" s="265">
        <v>0</v>
      </c>
      <c r="N8" s="7"/>
      <c r="O8" s="7"/>
      <c r="P8" s="7"/>
      <c r="Q8" s="22"/>
    </row>
    <row r="9" spans="1:17" ht="12" customHeight="1" x14ac:dyDescent="0.2">
      <c r="A9" s="261" t="s">
        <v>149</v>
      </c>
      <c r="B9" s="268">
        <v>0</v>
      </c>
      <c r="C9" s="7">
        <v>0</v>
      </c>
      <c r="D9" s="265">
        <v>0</v>
      </c>
      <c r="E9" s="268">
        <v>0</v>
      </c>
      <c r="F9" s="7">
        <v>0</v>
      </c>
      <c r="G9" s="265">
        <v>0</v>
      </c>
      <c r="H9" s="268">
        <v>0</v>
      </c>
      <c r="I9" s="7">
        <v>0</v>
      </c>
      <c r="J9" s="265">
        <v>0</v>
      </c>
      <c r="K9" s="268">
        <v>0</v>
      </c>
      <c r="L9" s="7">
        <v>0</v>
      </c>
      <c r="M9" s="265">
        <v>0</v>
      </c>
      <c r="N9" s="7"/>
      <c r="O9" s="7"/>
      <c r="P9" s="7"/>
      <c r="Q9" s="22"/>
    </row>
    <row r="10" spans="1:17" ht="12" customHeight="1" x14ac:dyDescent="0.2">
      <c r="A10" s="261" t="s">
        <v>148</v>
      </c>
      <c r="B10" s="268">
        <v>0</v>
      </c>
      <c r="C10" s="7">
        <v>0</v>
      </c>
      <c r="D10" s="265">
        <v>0</v>
      </c>
      <c r="E10" s="268">
        <v>0</v>
      </c>
      <c r="F10" s="7">
        <v>0</v>
      </c>
      <c r="G10" s="265">
        <v>0</v>
      </c>
      <c r="H10" s="268">
        <v>0</v>
      </c>
      <c r="I10" s="7">
        <v>0</v>
      </c>
      <c r="J10" s="265">
        <v>0</v>
      </c>
      <c r="K10" s="268">
        <v>0</v>
      </c>
      <c r="L10" s="7">
        <v>0</v>
      </c>
      <c r="M10" s="265">
        <v>0</v>
      </c>
      <c r="N10" s="7"/>
      <c r="O10" s="7"/>
      <c r="P10" s="7"/>
      <c r="Q10" s="22"/>
    </row>
    <row r="11" spans="1:17" ht="12" customHeight="1" x14ac:dyDescent="0.2">
      <c r="A11" s="261" t="s">
        <v>147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268">
        <v>0</v>
      </c>
      <c r="L11" s="7">
        <v>0</v>
      </c>
      <c r="M11" s="265">
        <v>0</v>
      </c>
      <c r="N11" s="7"/>
      <c r="O11" s="7"/>
      <c r="P11" s="7"/>
      <c r="Q11" s="22"/>
    </row>
    <row r="12" spans="1:17" ht="12" customHeight="1" x14ac:dyDescent="0.2">
      <c r="A12" s="261" t="s">
        <v>146</v>
      </c>
      <c r="B12" s="268">
        <v>0</v>
      </c>
      <c r="C12" s="7">
        <v>0</v>
      </c>
      <c r="D12" s="265">
        <v>0</v>
      </c>
      <c r="E12" s="268">
        <v>0</v>
      </c>
      <c r="F12" s="7">
        <v>0</v>
      </c>
      <c r="G12" s="265">
        <v>0</v>
      </c>
      <c r="H12" s="268">
        <v>0</v>
      </c>
      <c r="I12" s="7">
        <v>0</v>
      </c>
      <c r="J12" s="265">
        <v>0</v>
      </c>
      <c r="K12" s="268">
        <v>0</v>
      </c>
      <c r="L12" s="7">
        <v>0</v>
      </c>
      <c r="M12" s="265">
        <v>0</v>
      </c>
      <c r="N12" s="7"/>
      <c r="O12" s="7"/>
      <c r="P12" s="7"/>
      <c r="Q12" s="22"/>
    </row>
    <row r="13" spans="1:17" ht="12" customHeight="1" x14ac:dyDescent="0.2">
      <c r="A13" s="261" t="s">
        <v>145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0</v>
      </c>
      <c r="H13" s="268">
        <v>0</v>
      </c>
      <c r="I13" s="7">
        <v>0</v>
      </c>
      <c r="J13" s="265">
        <v>0</v>
      </c>
      <c r="K13" s="268">
        <v>0</v>
      </c>
      <c r="L13" s="7">
        <v>0</v>
      </c>
      <c r="M13" s="265">
        <v>0</v>
      </c>
      <c r="N13" s="7"/>
      <c r="O13" s="7"/>
      <c r="P13" s="7"/>
      <c r="Q13" s="22"/>
    </row>
    <row r="14" spans="1:17" ht="12" customHeight="1" x14ac:dyDescent="0.2">
      <c r="A14" s="261" t="s">
        <v>144</v>
      </c>
      <c r="B14" s="268">
        <v>0</v>
      </c>
      <c r="C14" s="7">
        <v>0</v>
      </c>
      <c r="D14" s="265">
        <v>0</v>
      </c>
      <c r="E14" s="268">
        <v>0</v>
      </c>
      <c r="F14" s="7">
        <v>0</v>
      </c>
      <c r="G14" s="265">
        <v>0</v>
      </c>
      <c r="H14" s="268">
        <v>0</v>
      </c>
      <c r="I14" s="7">
        <v>0</v>
      </c>
      <c r="J14" s="265">
        <v>0</v>
      </c>
      <c r="K14" s="268">
        <v>0</v>
      </c>
      <c r="L14" s="7">
        <v>0</v>
      </c>
      <c r="M14" s="265">
        <v>0</v>
      </c>
      <c r="N14" s="7"/>
      <c r="O14" s="7"/>
      <c r="P14" s="7"/>
      <c r="Q14" s="22"/>
    </row>
    <row r="15" spans="1:17" ht="12" customHeight="1" x14ac:dyDescent="0.2">
      <c r="A15" s="261" t="s">
        <v>143</v>
      </c>
      <c r="B15" s="268">
        <v>0</v>
      </c>
      <c r="C15" s="7">
        <v>0</v>
      </c>
      <c r="D15" s="265">
        <v>0</v>
      </c>
      <c r="E15" s="268">
        <v>0</v>
      </c>
      <c r="F15" s="7">
        <v>0</v>
      </c>
      <c r="G15" s="265">
        <v>0</v>
      </c>
      <c r="H15" s="268">
        <v>0</v>
      </c>
      <c r="I15" s="7">
        <v>0</v>
      </c>
      <c r="J15" s="265">
        <v>0</v>
      </c>
      <c r="K15" s="268">
        <v>0</v>
      </c>
      <c r="L15" s="7">
        <v>0</v>
      </c>
      <c r="M15" s="265">
        <v>0</v>
      </c>
      <c r="N15" s="7"/>
      <c r="O15" s="7"/>
      <c r="P15" s="7"/>
      <c r="Q15" s="22"/>
    </row>
    <row r="16" spans="1:17" ht="12" customHeight="1" x14ac:dyDescent="0.2">
      <c r="A16" s="261" t="s">
        <v>142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268">
        <v>0</v>
      </c>
      <c r="L16" s="7">
        <v>0</v>
      </c>
      <c r="M16" s="265">
        <v>0</v>
      </c>
      <c r="N16" s="7"/>
      <c r="O16" s="7"/>
      <c r="P16" s="7"/>
      <c r="Q16" s="22"/>
    </row>
    <row r="17" spans="1:17" ht="12" customHeight="1" x14ac:dyDescent="0.2">
      <c r="A17" s="261" t="s">
        <v>14</v>
      </c>
      <c r="B17" s="268">
        <v>17.299479999999999</v>
      </c>
      <c r="C17" s="7">
        <v>17.942070000000001</v>
      </c>
      <c r="D17" s="265">
        <v>15.545290000000001</v>
      </c>
      <c r="E17" s="268">
        <v>7.4800000000000005E-3</v>
      </c>
      <c r="F17" s="7">
        <v>0</v>
      </c>
      <c r="G17" s="265">
        <v>0</v>
      </c>
      <c r="H17" s="268">
        <v>0</v>
      </c>
      <c r="I17" s="7">
        <v>0</v>
      </c>
      <c r="J17" s="265">
        <v>0</v>
      </c>
      <c r="K17" s="268">
        <v>17.291999999999998</v>
      </c>
      <c r="L17" s="7">
        <v>17.942070000000001</v>
      </c>
      <c r="M17" s="265">
        <v>15.545290000000001</v>
      </c>
      <c r="N17" s="7"/>
      <c r="O17" s="7"/>
      <c r="P17" s="7"/>
      <c r="Q17" s="22"/>
    </row>
    <row r="18" spans="1:17" ht="12" customHeight="1" x14ac:dyDescent="0.2">
      <c r="A18" s="261" t="s">
        <v>141</v>
      </c>
      <c r="B18" s="268">
        <v>0</v>
      </c>
      <c r="C18" s="7">
        <v>0</v>
      </c>
      <c r="D18" s="265">
        <v>0</v>
      </c>
      <c r="E18" s="268">
        <v>0</v>
      </c>
      <c r="F18" s="7">
        <v>0</v>
      </c>
      <c r="G18" s="265">
        <v>0</v>
      </c>
      <c r="H18" s="268">
        <v>0</v>
      </c>
      <c r="I18" s="7">
        <v>0</v>
      </c>
      <c r="J18" s="265">
        <v>0</v>
      </c>
      <c r="K18" s="268">
        <v>0</v>
      </c>
      <c r="L18" s="7">
        <v>0</v>
      </c>
      <c r="M18" s="265">
        <v>0</v>
      </c>
      <c r="N18" s="7"/>
      <c r="O18" s="7"/>
      <c r="P18" s="7"/>
      <c r="Q18" s="22"/>
    </row>
    <row r="19" spans="1:17" ht="12" customHeight="1" x14ac:dyDescent="0.2">
      <c r="A19" s="262" t="s">
        <v>140</v>
      </c>
      <c r="B19" s="269">
        <v>24.296419999999998</v>
      </c>
      <c r="C19" s="264">
        <v>150.124199</v>
      </c>
      <c r="D19" s="266">
        <v>237.82013500000002</v>
      </c>
      <c r="E19" s="269">
        <v>0.33252499999999996</v>
      </c>
      <c r="F19" s="264">
        <v>2.16343</v>
      </c>
      <c r="G19" s="266">
        <v>3.7448060000000001</v>
      </c>
      <c r="H19" s="269">
        <v>0.43691399999999997</v>
      </c>
      <c r="I19" s="264">
        <v>0</v>
      </c>
      <c r="J19" s="266">
        <v>2.1446E-2</v>
      </c>
      <c r="K19" s="269">
        <v>23.963894999999997</v>
      </c>
      <c r="L19" s="264">
        <v>147.960769</v>
      </c>
      <c r="M19" s="266">
        <v>234.07532900000001</v>
      </c>
      <c r="N19" s="264"/>
      <c r="O19" s="264"/>
      <c r="P19" s="264"/>
      <c r="Q19" s="22"/>
    </row>
    <row r="20" spans="1:17" ht="12" customHeight="1" x14ac:dyDescent="0.2">
      <c r="A20" s="506" t="s">
        <v>17</v>
      </c>
      <c r="B20" s="508">
        <f>SUM(B21:D21)</f>
        <v>912.95296499999961</v>
      </c>
      <c r="C20" s="505"/>
      <c r="D20" s="509"/>
      <c r="E20" s="508">
        <f>SUM(E21:G21)</f>
        <v>56.286850000000001</v>
      </c>
      <c r="F20" s="505"/>
      <c r="G20" s="509"/>
      <c r="H20" s="508">
        <f>SUM(H21:J21)</f>
        <v>8.6852129999999974</v>
      </c>
      <c r="I20" s="505"/>
      <c r="J20" s="509"/>
      <c r="K20" s="508">
        <f>SUM(K21:M21)</f>
        <v>856.66611499999976</v>
      </c>
      <c r="L20" s="505"/>
      <c r="M20" s="509"/>
      <c r="N20" s="505">
        <f>P21</f>
        <v>993.07699999999988</v>
      </c>
      <c r="O20" s="505"/>
      <c r="P20" s="505"/>
      <c r="Q20" s="22"/>
    </row>
    <row r="21" spans="1:17" s="111" customFormat="1" ht="15" customHeight="1" x14ac:dyDescent="0.2">
      <c r="A21" s="507"/>
      <c r="B21" s="271">
        <f>SUM(B22:B33)</f>
        <v>333.13085699999971</v>
      </c>
      <c r="C21" s="272">
        <f t="shared" ref="C21:M21" si="1">SUM(C22:C33)</f>
        <v>302.24269399999991</v>
      </c>
      <c r="D21" s="273">
        <f t="shared" si="1"/>
        <v>277.57941399999993</v>
      </c>
      <c r="E21" s="271">
        <f t="shared" si="1"/>
        <v>18.835306999999997</v>
      </c>
      <c r="F21" s="272">
        <f t="shared" si="1"/>
        <v>18.989518000000007</v>
      </c>
      <c r="G21" s="273">
        <f t="shared" si="1"/>
        <v>18.462024999999993</v>
      </c>
      <c r="H21" s="271">
        <f t="shared" si="1"/>
        <v>3.2028309999999984</v>
      </c>
      <c r="I21" s="272">
        <f t="shared" si="1"/>
        <v>2.882558</v>
      </c>
      <c r="J21" s="273">
        <f t="shared" si="1"/>
        <v>2.5998239999999999</v>
      </c>
      <c r="K21" s="271">
        <f t="shared" si="1"/>
        <v>314.29554999999976</v>
      </c>
      <c r="L21" s="272">
        <f t="shared" si="1"/>
        <v>283.25317599999994</v>
      </c>
      <c r="M21" s="273">
        <f t="shared" si="1"/>
        <v>259.11738899999995</v>
      </c>
      <c r="N21" s="435">
        <v>993.70299999999986</v>
      </c>
      <c r="O21" s="435">
        <v>993.63499999999988</v>
      </c>
      <c r="P21" s="435">
        <v>993.07699999999988</v>
      </c>
      <c r="Q21" s="18"/>
    </row>
    <row r="22" spans="1:17" ht="12" customHeight="1" x14ac:dyDescent="0.2">
      <c r="A22" s="261" t="s">
        <v>150</v>
      </c>
      <c r="B22" s="268">
        <v>0.10585500000000002</v>
      </c>
      <c r="C22" s="7">
        <v>0.119195</v>
      </c>
      <c r="D22" s="265">
        <v>0.16007799999999997</v>
      </c>
      <c r="E22" s="268">
        <v>3.3039999999999996E-3</v>
      </c>
      <c r="F22" s="7">
        <v>4.3629999999999997E-3</v>
      </c>
      <c r="G22" s="265">
        <v>8.4120000000000011E-3</v>
      </c>
      <c r="H22" s="268">
        <v>0</v>
      </c>
      <c r="I22" s="7">
        <v>0</v>
      </c>
      <c r="J22" s="265">
        <v>0</v>
      </c>
      <c r="K22" s="268">
        <v>0.10255100000000002</v>
      </c>
      <c r="L22" s="7">
        <v>0.11483199999999999</v>
      </c>
      <c r="M22" s="265">
        <v>0.15166599999999997</v>
      </c>
      <c r="N22" s="7"/>
      <c r="O22" s="7"/>
      <c r="P22" s="7"/>
      <c r="Q22" s="22"/>
    </row>
    <row r="23" spans="1:17" ht="12" customHeight="1" x14ac:dyDescent="0.2">
      <c r="A23" s="261" t="s">
        <v>149</v>
      </c>
      <c r="B23" s="268">
        <v>216.86876599999985</v>
      </c>
      <c r="C23" s="7">
        <v>220.29173399999991</v>
      </c>
      <c r="D23" s="265">
        <v>209.95897699999995</v>
      </c>
      <c r="E23" s="268">
        <v>15.463404999999996</v>
      </c>
      <c r="F23" s="7">
        <v>16.398391000000004</v>
      </c>
      <c r="G23" s="265">
        <v>16.134249999999994</v>
      </c>
      <c r="H23" s="268">
        <v>1.8143340000000001</v>
      </c>
      <c r="I23" s="7">
        <v>1.9525090000000005</v>
      </c>
      <c r="J23" s="265">
        <v>1.837016</v>
      </c>
      <c r="K23" s="268">
        <v>201.40536099999986</v>
      </c>
      <c r="L23" s="7">
        <v>203.8933429999999</v>
      </c>
      <c r="M23" s="265">
        <v>193.82472699999994</v>
      </c>
      <c r="N23" s="7"/>
      <c r="O23" s="7"/>
      <c r="P23" s="7"/>
      <c r="Q23" s="22"/>
    </row>
    <row r="24" spans="1:17" ht="12" customHeight="1" x14ac:dyDescent="0.2">
      <c r="A24" s="261" t="s">
        <v>148</v>
      </c>
      <c r="B24" s="268">
        <v>0</v>
      </c>
      <c r="C24" s="7">
        <v>0</v>
      </c>
      <c r="D24" s="265">
        <v>0</v>
      </c>
      <c r="E24" s="268">
        <v>0</v>
      </c>
      <c r="F24" s="7">
        <v>0</v>
      </c>
      <c r="G24" s="265">
        <v>0</v>
      </c>
      <c r="H24" s="268">
        <v>0</v>
      </c>
      <c r="I24" s="7">
        <v>0</v>
      </c>
      <c r="J24" s="265">
        <v>0</v>
      </c>
      <c r="K24" s="268">
        <v>0</v>
      </c>
      <c r="L24" s="7">
        <v>0</v>
      </c>
      <c r="M24" s="265">
        <v>0</v>
      </c>
      <c r="N24" s="7"/>
      <c r="O24" s="7"/>
      <c r="P24" s="7"/>
      <c r="Q24" s="22"/>
    </row>
    <row r="25" spans="1:17" ht="12" customHeight="1" x14ac:dyDescent="0.2">
      <c r="A25" s="261" t="s">
        <v>147</v>
      </c>
      <c r="B25" s="268">
        <v>0.26217399999999996</v>
      </c>
      <c r="C25" s="7">
        <v>0</v>
      </c>
      <c r="D25" s="265">
        <v>0</v>
      </c>
      <c r="E25" s="268">
        <v>1.5999999999999999E-5</v>
      </c>
      <c r="F25" s="7">
        <v>0</v>
      </c>
      <c r="G25" s="265">
        <v>0</v>
      </c>
      <c r="H25" s="268">
        <v>0</v>
      </c>
      <c r="I25" s="7">
        <v>0</v>
      </c>
      <c r="J25" s="265">
        <v>0</v>
      </c>
      <c r="K25" s="268">
        <v>0.26215799999999995</v>
      </c>
      <c r="L25" s="7">
        <v>0</v>
      </c>
      <c r="M25" s="265">
        <v>0</v>
      </c>
      <c r="N25" s="7"/>
      <c r="O25" s="7"/>
      <c r="P25" s="7"/>
      <c r="Q25" s="22"/>
    </row>
    <row r="26" spans="1:17" ht="12" customHeight="1" x14ac:dyDescent="0.2">
      <c r="A26" s="261" t="s">
        <v>146</v>
      </c>
      <c r="B26" s="268">
        <v>0</v>
      </c>
      <c r="C26" s="7">
        <v>0</v>
      </c>
      <c r="D26" s="265">
        <v>0</v>
      </c>
      <c r="E26" s="268">
        <v>0</v>
      </c>
      <c r="F26" s="7">
        <v>0</v>
      </c>
      <c r="G26" s="265">
        <v>0</v>
      </c>
      <c r="H26" s="268">
        <v>0</v>
      </c>
      <c r="I26" s="7">
        <v>0</v>
      </c>
      <c r="J26" s="265">
        <v>0</v>
      </c>
      <c r="K26" s="268">
        <v>0</v>
      </c>
      <c r="L26" s="7">
        <v>0</v>
      </c>
      <c r="M26" s="265">
        <v>0</v>
      </c>
      <c r="N26" s="7"/>
      <c r="O26" s="7"/>
      <c r="P26" s="7"/>
      <c r="Q26" s="22"/>
    </row>
    <row r="27" spans="1:17" ht="12" customHeight="1" x14ac:dyDescent="0.2">
      <c r="A27" s="261" t="s">
        <v>145</v>
      </c>
      <c r="B27" s="268">
        <v>0</v>
      </c>
      <c r="C27" s="7">
        <v>0</v>
      </c>
      <c r="D27" s="265">
        <v>0</v>
      </c>
      <c r="E27" s="268">
        <v>0</v>
      </c>
      <c r="F27" s="7">
        <v>0</v>
      </c>
      <c r="G27" s="265">
        <v>0</v>
      </c>
      <c r="H27" s="268">
        <v>0</v>
      </c>
      <c r="I27" s="7">
        <v>0</v>
      </c>
      <c r="J27" s="265">
        <v>0</v>
      </c>
      <c r="K27" s="268">
        <v>0</v>
      </c>
      <c r="L27" s="7">
        <v>0</v>
      </c>
      <c r="M27" s="265">
        <v>0</v>
      </c>
      <c r="N27" s="7"/>
      <c r="O27" s="7"/>
      <c r="P27" s="7"/>
      <c r="Q27" s="22"/>
    </row>
    <row r="28" spans="1:17" ht="12" customHeight="1" x14ac:dyDescent="0.2">
      <c r="A28" s="261" t="s">
        <v>144</v>
      </c>
      <c r="B28" s="268">
        <v>1.0920000000000001E-3</v>
      </c>
      <c r="C28" s="7">
        <v>1.518E-3</v>
      </c>
      <c r="D28" s="265">
        <v>1.3009999999999999E-2</v>
      </c>
      <c r="E28" s="268">
        <v>0</v>
      </c>
      <c r="F28" s="7">
        <v>2.3E-3</v>
      </c>
      <c r="G28" s="265">
        <v>1.6999999999999999E-3</v>
      </c>
      <c r="H28" s="268">
        <v>0</v>
      </c>
      <c r="I28" s="7">
        <v>0</v>
      </c>
      <c r="J28" s="265">
        <v>0</v>
      </c>
      <c r="K28" s="268">
        <v>1.0920000000000001E-3</v>
      </c>
      <c r="L28" s="7">
        <v>-7.8199999999999993E-4</v>
      </c>
      <c r="M28" s="265">
        <v>1.1309999999999999E-2</v>
      </c>
      <c r="N28" s="7"/>
      <c r="O28" s="7"/>
      <c r="P28" s="7"/>
      <c r="Q28" s="22"/>
    </row>
    <row r="29" spans="1:17" ht="12" customHeight="1" x14ac:dyDescent="0.2">
      <c r="A29" s="261" t="s">
        <v>143</v>
      </c>
      <c r="B29" s="268">
        <v>0</v>
      </c>
      <c r="C29" s="7">
        <v>0</v>
      </c>
      <c r="D29" s="265">
        <v>0</v>
      </c>
      <c r="E29" s="268">
        <v>0</v>
      </c>
      <c r="F29" s="7">
        <v>0</v>
      </c>
      <c r="G29" s="265">
        <v>0</v>
      </c>
      <c r="H29" s="268">
        <v>0</v>
      </c>
      <c r="I29" s="7">
        <v>0</v>
      </c>
      <c r="J29" s="265">
        <v>0</v>
      </c>
      <c r="K29" s="268">
        <v>0</v>
      </c>
      <c r="L29" s="7">
        <v>0</v>
      </c>
      <c r="M29" s="265">
        <v>0</v>
      </c>
      <c r="N29" s="7"/>
      <c r="O29" s="7"/>
      <c r="P29" s="7"/>
      <c r="Q29" s="22"/>
    </row>
    <row r="30" spans="1:17" ht="12" customHeight="1" x14ac:dyDescent="0.2">
      <c r="A30" s="261" t="s">
        <v>142</v>
      </c>
      <c r="B30" s="268">
        <v>21.938903999999997</v>
      </c>
      <c r="C30" s="7">
        <v>22.489170000000001</v>
      </c>
      <c r="D30" s="265">
        <v>21.525821999999998</v>
      </c>
      <c r="E30" s="268">
        <v>0.87113200000000013</v>
      </c>
      <c r="F30" s="7">
        <v>1.0254620000000003</v>
      </c>
      <c r="G30" s="265">
        <v>0.99297299999999977</v>
      </c>
      <c r="H30" s="268">
        <v>1.8881999999999999E-2</v>
      </c>
      <c r="I30" s="7">
        <v>2.3541999999999997E-2</v>
      </c>
      <c r="J30" s="265">
        <v>1.9695999999999998E-2</v>
      </c>
      <c r="K30" s="268">
        <v>21.067771999999998</v>
      </c>
      <c r="L30" s="7">
        <v>21.463708</v>
      </c>
      <c r="M30" s="265">
        <v>20.532848999999999</v>
      </c>
      <c r="N30" s="7"/>
      <c r="O30" s="7"/>
      <c r="P30" s="7"/>
      <c r="Q30" s="22"/>
    </row>
    <row r="31" spans="1:17" ht="12" customHeight="1" x14ac:dyDescent="0.2">
      <c r="A31" s="261" t="s">
        <v>14</v>
      </c>
      <c r="B31" s="268">
        <v>4.9399999999999999E-2</v>
      </c>
      <c r="C31" s="7">
        <v>3.8999999999999998E-3</v>
      </c>
      <c r="D31" s="265">
        <v>3.2000000000000002E-3</v>
      </c>
      <c r="E31" s="268">
        <v>0</v>
      </c>
      <c r="F31" s="7">
        <v>0</v>
      </c>
      <c r="G31" s="265">
        <v>0</v>
      </c>
      <c r="H31" s="268">
        <v>0</v>
      </c>
      <c r="I31" s="7">
        <v>0</v>
      </c>
      <c r="J31" s="265">
        <v>0</v>
      </c>
      <c r="K31" s="268">
        <v>4.9399999999999999E-2</v>
      </c>
      <c r="L31" s="7">
        <v>3.8999999999999998E-3</v>
      </c>
      <c r="M31" s="265">
        <v>3.2000000000000002E-3</v>
      </c>
      <c r="N31" s="7"/>
      <c r="O31" s="7"/>
      <c r="P31" s="7"/>
      <c r="Q31" s="22"/>
    </row>
    <row r="32" spans="1:17" ht="12" customHeight="1" x14ac:dyDescent="0.2">
      <c r="A32" s="261" t="s">
        <v>141</v>
      </c>
      <c r="B32" s="268">
        <v>0.78026399999999996</v>
      </c>
      <c r="C32" s="7">
        <v>0.81108700000000011</v>
      </c>
      <c r="D32" s="265">
        <v>0.76808699999999974</v>
      </c>
      <c r="E32" s="268">
        <v>9.3215000000000006E-2</v>
      </c>
      <c r="F32" s="7">
        <v>0.11509799999999999</v>
      </c>
      <c r="G32" s="265">
        <v>0.12432299999999998</v>
      </c>
      <c r="H32" s="268">
        <v>1.2692000000000002E-2</v>
      </c>
      <c r="I32" s="7">
        <v>1.6434000000000001E-2</v>
      </c>
      <c r="J32" s="265">
        <v>1.5054E-2</v>
      </c>
      <c r="K32" s="268">
        <v>0.68704899999999991</v>
      </c>
      <c r="L32" s="7">
        <v>0.69598900000000008</v>
      </c>
      <c r="M32" s="265">
        <v>0.64376399999999978</v>
      </c>
      <c r="N32" s="7"/>
      <c r="O32" s="7"/>
      <c r="P32" s="7"/>
      <c r="Q32" s="22"/>
    </row>
    <row r="33" spans="1:17" ht="12" customHeight="1" x14ac:dyDescent="0.2">
      <c r="A33" s="262" t="s">
        <v>140</v>
      </c>
      <c r="B33" s="270">
        <v>93.124401999999904</v>
      </c>
      <c r="C33" s="263">
        <v>58.526090000000011</v>
      </c>
      <c r="D33" s="267">
        <v>45.150239999999975</v>
      </c>
      <c r="E33" s="270">
        <v>2.4042350000000012</v>
      </c>
      <c r="F33" s="263">
        <v>1.443903999999999</v>
      </c>
      <c r="G33" s="267">
        <v>1.2003669999999991</v>
      </c>
      <c r="H33" s="270">
        <v>1.3569229999999983</v>
      </c>
      <c r="I33" s="263">
        <v>0.89007299999999934</v>
      </c>
      <c r="J33" s="267">
        <v>0.72805799999999987</v>
      </c>
      <c r="K33" s="270">
        <v>90.720166999999904</v>
      </c>
      <c r="L33" s="263">
        <v>57.082186000000014</v>
      </c>
      <c r="M33" s="267">
        <v>43.949872999999975</v>
      </c>
      <c r="N33" s="264"/>
      <c r="O33" s="264"/>
      <c r="P33" s="264"/>
      <c r="Q33" s="22"/>
    </row>
    <row r="34" spans="1:17" s="109" customFormat="1" ht="11.25" x14ac:dyDescent="0.2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13</vt:i4>
      </vt:variant>
    </vt:vector>
  </HeadingPairs>
  <TitlesOfParts>
    <vt:vector size="5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'7.2'!Oblast_tisku</vt:lpstr>
      <vt:lpstr>'7.3'!Oblast_tisku</vt:lpstr>
      <vt:lpstr>'7.4'!Oblast_tisku</vt:lpstr>
      <vt:lpstr>'7.5'!Oblast_tisku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2022-09-13T05:45:39Z</cp:lastPrinted>
  <dcterms:created xsi:type="dcterms:W3CDTF">2006-03-02T11:20:40Z</dcterms:created>
  <dcterms:modified xsi:type="dcterms:W3CDTF">2022-09-13T05:45:55Z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